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_chulcheo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oyunseo/Library/Containers/com.microsoft.Excel/Data/"/>
    </mc:Choice>
  </mc:AlternateContent>
  <xr:revisionPtr revIDLastSave="0" documentId="13_ncr:1_{C801A080-6ACD-3743-A2A1-6877BE95121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한눈에" sheetId="1" r:id="rId1"/>
    <sheet name="시·군 진단" sheetId="2" r:id="rId2"/>
    <sheet name="운영 시간" sheetId="3" r:id="rId3"/>
    <sheet name="버스" sheetId="4" r:id="rId4"/>
    <sheet name="월영교" sheetId="5" r:id="rId5"/>
    <sheet name="설문조사" sheetId="6" r:id="rId6"/>
    <sheet name="출처" sheetId="21" r:id="rIdChulcheo"/>
    <sheet name="d_진단" sheetId="7" state="hidden" r:id="rId7"/>
    <sheet name="d_목록" sheetId="8" state="hidden" r:id="rId8"/>
    <sheet name="d_진단비교" sheetId="9" state="hidden" r:id="rId9"/>
    <sheet name="d_역" sheetId="10" state="hidden" r:id="rId10"/>
    <sheet name="d_역계산" sheetId="11" state="hidden" r:id="rId11"/>
    <sheet name="d_버스" sheetId="12" state="hidden" r:id="rId12"/>
    <sheet name="d_버스출발" sheetId="13" state="hidden" r:id="rId13"/>
    <sheet name="d_노선목록" sheetId="14" state="hidden" r:id="rId14"/>
    <sheet name="d_버스계산" sheetId="15" state="hidden" r:id="rId15"/>
    <sheet name="d_철도" sheetId="16" state="hidden" r:id="rId16"/>
    <sheet name="d_월영교" sheetId="17" state="hidden" r:id="rId17"/>
    <sheet name="d_업종구성" sheetId="18" state="hidden" r:id="rId18"/>
    <sheet name="d_설문" sheetId="19" state="hidden" r:id="rId19"/>
    <sheet name="d_설문계산" sheetId="20" state="hidden" r:id="rId20"/>
  </sheets>
  <definedNames>
    <definedName name="_xlnm.Print_Area" localSheetId="3">버스!$A$1:$AL$86</definedName>
    <definedName name="_xlnm.Print_Area" localSheetId="5">설문조사!$A$1:$AL$62</definedName>
    <definedName name="_xlnm.Print_Area" localSheetId="1">'시·군 진단'!$A$1:$AL$200</definedName>
    <definedName name="_xlnm.Print_Area" localSheetId="2">'운영 시간'!$A$1:$AL$71</definedName>
    <definedName name="_xlnm.Print_Area" localSheetId="4">월영교!$A$1:$AL$102</definedName>
    <definedName name="_xlnm.Print_Area" localSheetId="0">한눈에!$A$1:$AL$37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0" l="1"/>
  <c r="B1" i="20"/>
  <c r="O6" i="20" s="1"/>
  <c r="C18" i="17"/>
  <c r="E18" i="17" s="1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5" i="17"/>
  <c r="E5" i="17"/>
  <c r="F4" i="17"/>
  <c r="E4" i="17"/>
  <c r="F3" i="17"/>
  <c r="E3" i="17"/>
  <c r="F2" i="17"/>
  <c r="E2" i="17"/>
  <c r="I20" i="15"/>
  <c r="B20" i="15"/>
  <c r="I19" i="15"/>
  <c r="B19" i="15"/>
  <c r="I18" i="15"/>
  <c r="B18" i="15"/>
  <c r="I17" i="15"/>
  <c r="B17" i="15"/>
  <c r="I16" i="15"/>
  <c r="B16" i="15"/>
  <c r="G76" i="4" s="1"/>
  <c r="I15" i="15"/>
  <c r="B15" i="15"/>
  <c r="I14" i="15"/>
  <c r="B14" i="15"/>
  <c r="I13" i="15"/>
  <c r="B13" i="15"/>
  <c r="I12" i="15"/>
  <c r="B12" i="15"/>
  <c r="I11" i="15"/>
  <c r="B11" i="15"/>
  <c r="I10" i="15"/>
  <c r="AA70" i="4" s="1"/>
  <c r="B10" i="15"/>
  <c r="I9" i="15"/>
  <c r="B9" i="15"/>
  <c r="I8" i="15"/>
  <c r="B8" i="15"/>
  <c r="I7" i="15"/>
  <c r="B7" i="15"/>
  <c r="I6" i="15"/>
  <c r="B6" i="15"/>
  <c r="I5" i="15"/>
  <c r="B5" i="15"/>
  <c r="G65" i="4" s="1"/>
  <c r="I4" i="15"/>
  <c r="B4" i="15"/>
  <c r="I3" i="15"/>
  <c r="AA63" i="4" s="1"/>
  <c r="B3" i="15"/>
  <c r="I2" i="15"/>
  <c r="B2" i="15"/>
  <c r="G62" i="4" s="1"/>
  <c r="D1398" i="13"/>
  <c r="D1397" i="13"/>
  <c r="D1396" i="13"/>
  <c r="D1395" i="13"/>
  <c r="D1394" i="13"/>
  <c r="D1393" i="13"/>
  <c r="D1392" i="13"/>
  <c r="D1391" i="13"/>
  <c r="D1390" i="13"/>
  <c r="D1389" i="13"/>
  <c r="D1388" i="13"/>
  <c r="D1387" i="13"/>
  <c r="D1386" i="13"/>
  <c r="D1385" i="13"/>
  <c r="D1384" i="13"/>
  <c r="D1383" i="13"/>
  <c r="D1382" i="13"/>
  <c r="D1381" i="13"/>
  <c r="D1380" i="13"/>
  <c r="D1379" i="13"/>
  <c r="D1378" i="13"/>
  <c r="D1377" i="13"/>
  <c r="D1376" i="13"/>
  <c r="D1375" i="13"/>
  <c r="D1374" i="13"/>
  <c r="D1373" i="13"/>
  <c r="D1372" i="13"/>
  <c r="D1371" i="13"/>
  <c r="D1370" i="13"/>
  <c r="D1369" i="13"/>
  <c r="D1368" i="13"/>
  <c r="D1367" i="13"/>
  <c r="D1366" i="13"/>
  <c r="D1365" i="13"/>
  <c r="D1364" i="13"/>
  <c r="D1363" i="13"/>
  <c r="D1362" i="13"/>
  <c r="D1361" i="13"/>
  <c r="D1360" i="13"/>
  <c r="D1359" i="13"/>
  <c r="D1358" i="13"/>
  <c r="D1357" i="13"/>
  <c r="D1356" i="13"/>
  <c r="D1355" i="13"/>
  <c r="D1354" i="13"/>
  <c r="D1353" i="13"/>
  <c r="D1352" i="13"/>
  <c r="D1351" i="13"/>
  <c r="D1350" i="13"/>
  <c r="D1349" i="13"/>
  <c r="D1348" i="13"/>
  <c r="D1347" i="13"/>
  <c r="D1346" i="13"/>
  <c r="D1345" i="13"/>
  <c r="D1344" i="13"/>
  <c r="D1343" i="13"/>
  <c r="D1342" i="13"/>
  <c r="D1341" i="13"/>
  <c r="D1340" i="13"/>
  <c r="D1339" i="13"/>
  <c r="D1338" i="13"/>
  <c r="D1337" i="13"/>
  <c r="D1336" i="13"/>
  <c r="D1335" i="13"/>
  <c r="D1334" i="13"/>
  <c r="D1333" i="13"/>
  <c r="D1332" i="13"/>
  <c r="D1331" i="13"/>
  <c r="D1330" i="13"/>
  <c r="D1329" i="13"/>
  <c r="D1328" i="13"/>
  <c r="D1327" i="13"/>
  <c r="D1326" i="13"/>
  <c r="D1325" i="13"/>
  <c r="D1324" i="13"/>
  <c r="D1323" i="13"/>
  <c r="D1322" i="13"/>
  <c r="D1321" i="13"/>
  <c r="D1320" i="13"/>
  <c r="D1319" i="13"/>
  <c r="D1318" i="13"/>
  <c r="D1317" i="13"/>
  <c r="D1316" i="13"/>
  <c r="D1315" i="13"/>
  <c r="D1314" i="13"/>
  <c r="D1313" i="13"/>
  <c r="D1312" i="13"/>
  <c r="D1311" i="13"/>
  <c r="D1310" i="13"/>
  <c r="D1309" i="13"/>
  <c r="D1308" i="13"/>
  <c r="D1307" i="13"/>
  <c r="D1306" i="13"/>
  <c r="D1305" i="13"/>
  <c r="D1304" i="13"/>
  <c r="D1303" i="13"/>
  <c r="D1302" i="13"/>
  <c r="D1301" i="13"/>
  <c r="D1300" i="13"/>
  <c r="D1299" i="13"/>
  <c r="D1298" i="13"/>
  <c r="D1297" i="13"/>
  <c r="D1296" i="13"/>
  <c r="D1295" i="13"/>
  <c r="D1294" i="13"/>
  <c r="D1293" i="13"/>
  <c r="D1292" i="13"/>
  <c r="D1291" i="13"/>
  <c r="D1290" i="13"/>
  <c r="D1289" i="13"/>
  <c r="D1288" i="13"/>
  <c r="D1287" i="13"/>
  <c r="D1286" i="13"/>
  <c r="D1285" i="13"/>
  <c r="D1284" i="13"/>
  <c r="D1283" i="13"/>
  <c r="D1282" i="13"/>
  <c r="D1281" i="13"/>
  <c r="D1280" i="13"/>
  <c r="D1279" i="13"/>
  <c r="D1278" i="13"/>
  <c r="D1277" i="13"/>
  <c r="D1276" i="13"/>
  <c r="D1275" i="13"/>
  <c r="D1274" i="13"/>
  <c r="D1273" i="13"/>
  <c r="D1272" i="13"/>
  <c r="D1271" i="13"/>
  <c r="D1270" i="13"/>
  <c r="D1269" i="13"/>
  <c r="D1268" i="13"/>
  <c r="D1267" i="13"/>
  <c r="D1266" i="13"/>
  <c r="D1265" i="13"/>
  <c r="D1264" i="13"/>
  <c r="D1263" i="13"/>
  <c r="D1262" i="13"/>
  <c r="D1261" i="13"/>
  <c r="D1260" i="13"/>
  <c r="D1259" i="13"/>
  <c r="D1258" i="13"/>
  <c r="D1257" i="13"/>
  <c r="D1256" i="13"/>
  <c r="D1255" i="13"/>
  <c r="D1254" i="13"/>
  <c r="D1253" i="13"/>
  <c r="D1252" i="13"/>
  <c r="D1251" i="13"/>
  <c r="D1250" i="13"/>
  <c r="D1249" i="13"/>
  <c r="D1248" i="13"/>
  <c r="D1247" i="13"/>
  <c r="D1246" i="13"/>
  <c r="D1245" i="13"/>
  <c r="D1244" i="13"/>
  <c r="D1243" i="13"/>
  <c r="D1242" i="13"/>
  <c r="D1241" i="13"/>
  <c r="D1240" i="13"/>
  <c r="D1239" i="13"/>
  <c r="D1238" i="13"/>
  <c r="D1237" i="13"/>
  <c r="D1236" i="13"/>
  <c r="D1235" i="13"/>
  <c r="D1234" i="13"/>
  <c r="D1233" i="13"/>
  <c r="D1232" i="13"/>
  <c r="D1231" i="13"/>
  <c r="D1230" i="13"/>
  <c r="D1229" i="13"/>
  <c r="D1228" i="13"/>
  <c r="D1227" i="13"/>
  <c r="D1226" i="13"/>
  <c r="D1225" i="13"/>
  <c r="D1224" i="13"/>
  <c r="D1223" i="13"/>
  <c r="D1222" i="13"/>
  <c r="D1221" i="13"/>
  <c r="D1220" i="13"/>
  <c r="D1219" i="13"/>
  <c r="D1218" i="13"/>
  <c r="D1217" i="13"/>
  <c r="D1216" i="13"/>
  <c r="D1215" i="13"/>
  <c r="D1214" i="13"/>
  <c r="D1213" i="13"/>
  <c r="D1212" i="13"/>
  <c r="D1211" i="13"/>
  <c r="D1210" i="13"/>
  <c r="D1209" i="13"/>
  <c r="D1208" i="13"/>
  <c r="D1207" i="13"/>
  <c r="D1206" i="13"/>
  <c r="D1205" i="13"/>
  <c r="D1204" i="13"/>
  <c r="D1203" i="13"/>
  <c r="D1202" i="13"/>
  <c r="D1201" i="13"/>
  <c r="D1200" i="13"/>
  <c r="D1199" i="13"/>
  <c r="D1198" i="13"/>
  <c r="D1197" i="13"/>
  <c r="D1196" i="13"/>
  <c r="D1195" i="13"/>
  <c r="D1194" i="13"/>
  <c r="D1193" i="13"/>
  <c r="D1192" i="13"/>
  <c r="D1191" i="13"/>
  <c r="D1190" i="13"/>
  <c r="D1189" i="13"/>
  <c r="D1188" i="13"/>
  <c r="D1187" i="13"/>
  <c r="D1186" i="13"/>
  <c r="D1185" i="13"/>
  <c r="D1184" i="13"/>
  <c r="D1183" i="13"/>
  <c r="D1182" i="13"/>
  <c r="D1181" i="13"/>
  <c r="D1180" i="13"/>
  <c r="D1179" i="13"/>
  <c r="D1178" i="13"/>
  <c r="D1177" i="13"/>
  <c r="D1176" i="13"/>
  <c r="D1175" i="13"/>
  <c r="D1174" i="13"/>
  <c r="D1173" i="13"/>
  <c r="D1172" i="13"/>
  <c r="D1171" i="13"/>
  <c r="D1170" i="13"/>
  <c r="D1169" i="13"/>
  <c r="D1168" i="13"/>
  <c r="D1167" i="13"/>
  <c r="D1166" i="13"/>
  <c r="D1165" i="13"/>
  <c r="D1164" i="13"/>
  <c r="D1163" i="13"/>
  <c r="D1162" i="13"/>
  <c r="D1161" i="13"/>
  <c r="D1160" i="13"/>
  <c r="D1159" i="13"/>
  <c r="D1158" i="13"/>
  <c r="D1157" i="13"/>
  <c r="D1156" i="13"/>
  <c r="D1155" i="13"/>
  <c r="D1154" i="13"/>
  <c r="D1153" i="13"/>
  <c r="D1152" i="13"/>
  <c r="D1151" i="13"/>
  <c r="D1150" i="13"/>
  <c r="D1149" i="13"/>
  <c r="D1148" i="13"/>
  <c r="D1147" i="13"/>
  <c r="D1146" i="13"/>
  <c r="D1145" i="13"/>
  <c r="D1144" i="13"/>
  <c r="D1143" i="13"/>
  <c r="D1142" i="13"/>
  <c r="D1141" i="13"/>
  <c r="D1140" i="13"/>
  <c r="D1139" i="13"/>
  <c r="D1138" i="13"/>
  <c r="D1137" i="13"/>
  <c r="D1136" i="13"/>
  <c r="D1135" i="13"/>
  <c r="D1134" i="13"/>
  <c r="D1133" i="13"/>
  <c r="D1132" i="13"/>
  <c r="D1131" i="13"/>
  <c r="D1130" i="13"/>
  <c r="D1129" i="13"/>
  <c r="D1128" i="13"/>
  <c r="D1127" i="13"/>
  <c r="D1126" i="13"/>
  <c r="D1125" i="13"/>
  <c r="D1124" i="13"/>
  <c r="D1123" i="13"/>
  <c r="D1122" i="13"/>
  <c r="D1121" i="13"/>
  <c r="D1120" i="13"/>
  <c r="D1119" i="13"/>
  <c r="D1118" i="13"/>
  <c r="D1117" i="13"/>
  <c r="D1116" i="13"/>
  <c r="D1115" i="13"/>
  <c r="D1114" i="13"/>
  <c r="D1113" i="13"/>
  <c r="D1112" i="13"/>
  <c r="D1111" i="13"/>
  <c r="D1110" i="13"/>
  <c r="D1109" i="13"/>
  <c r="D1108" i="13"/>
  <c r="D1107" i="13"/>
  <c r="D1106" i="13"/>
  <c r="D1105" i="13"/>
  <c r="D1104" i="13"/>
  <c r="D1103" i="13"/>
  <c r="D1102" i="13"/>
  <c r="D1101" i="13"/>
  <c r="D1100" i="13"/>
  <c r="D1099" i="13"/>
  <c r="D1098" i="13"/>
  <c r="D1097" i="13"/>
  <c r="D1096" i="13"/>
  <c r="D1095" i="13"/>
  <c r="D1094" i="13"/>
  <c r="D1093" i="13"/>
  <c r="D1092" i="13"/>
  <c r="D1091" i="13"/>
  <c r="D1090" i="13"/>
  <c r="D1089" i="13"/>
  <c r="D1088" i="13"/>
  <c r="D1087" i="13"/>
  <c r="D1086" i="13"/>
  <c r="D1085" i="13"/>
  <c r="D1084" i="13"/>
  <c r="D1083" i="13"/>
  <c r="D1082" i="13"/>
  <c r="D1081" i="13"/>
  <c r="D1080" i="13"/>
  <c r="D1079" i="13"/>
  <c r="D1078" i="13"/>
  <c r="D1077" i="13"/>
  <c r="D1076" i="13"/>
  <c r="D1075" i="13"/>
  <c r="D1074" i="13"/>
  <c r="D1073" i="13"/>
  <c r="D1072" i="13"/>
  <c r="D1071" i="13"/>
  <c r="D1070" i="13"/>
  <c r="D1069" i="13"/>
  <c r="D1068" i="13"/>
  <c r="D1067" i="13"/>
  <c r="D1066" i="13"/>
  <c r="D1065" i="13"/>
  <c r="D1064" i="13"/>
  <c r="D1063" i="13"/>
  <c r="D1062" i="13"/>
  <c r="D1061" i="13"/>
  <c r="D1060" i="13"/>
  <c r="D1059" i="13"/>
  <c r="D1058" i="13"/>
  <c r="D1057" i="13"/>
  <c r="D1056" i="13"/>
  <c r="D1055" i="13"/>
  <c r="D1054" i="13"/>
  <c r="D1053" i="13"/>
  <c r="D1052" i="13"/>
  <c r="D1051" i="13"/>
  <c r="D1050" i="13"/>
  <c r="D1049" i="13"/>
  <c r="D1048" i="13"/>
  <c r="D1047" i="13"/>
  <c r="D1046" i="13"/>
  <c r="D1045" i="13"/>
  <c r="D1044" i="13"/>
  <c r="D1043" i="13"/>
  <c r="D1042" i="13"/>
  <c r="D1041" i="13"/>
  <c r="D1040" i="13"/>
  <c r="D1039" i="13"/>
  <c r="D1038" i="13"/>
  <c r="D1037" i="13"/>
  <c r="D1036" i="13"/>
  <c r="D1035" i="13"/>
  <c r="D1034" i="13"/>
  <c r="D1033" i="13"/>
  <c r="D1032" i="13"/>
  <c r="D1031" i="13"/>
  <c r="D1030" i="13"/>
  <c r="D1029" i="13"/>
  <c r="D1028" i="13"/>
  <c r="D1027" i="13"/>
  <c r="D1026" i="13"/>
  <c r="D1025" i="13"/>
  <c r="D1024" i="13"/>
  <c r="D1023" i="13"/>
  <c r="D1022" i="13"/>
  <c r="D1021" i="13"/>
  <c r="D1020" i="13"/>
  <c r="D1019" i="13"/>
  <c r="D1018" i="13"/>
  <c r="D1017" i="13"/>
  <c r="D1016" i="13"/>
  <c r="D1015" i="13"/>
  <c r="D1014" i="13"/>
  <c r="D1013" i="13"/>
  <c r="D1012" i="13"/>
  <c r="D1011" i="13"/>
  <c r="D1010" i="13"/>
  <c r="D1009" i="13"/>
  <c r="D1008" i="13"/>
  <c r="D1007" i="13"/>
  <c r="D1006" i="13"/>
  <c r="D1005" i="13"/>
  <c r="D1004" i="13"/>
  <c r="D1003" i="13"/>
  <c r="D1002" i="13"/>
  <c r="D1001" i="13"/>
  <c r="D1000" i="13"/>
  <c r="D999" i="13"/>
  <c r="D998" i="13"/>
  <c r="D997" i="13"/>
  <c r="D996" i="13"/>
  <c r="D995" i="13"/>
  <c r="D994" i="13"/>
  <c r="D993" i="13"/>
  <c r="D992" i="13"/>
  <c r="D991" i="13"/>
  <c r="D990" i="13"/>
  <c r="D989" i="13"/>
  <c r="D988" i="13"/>
  <c r="D987" i="13"/>
  <c r="D986" i="13"/>
  <c r="D985" i="13"/>
  <c r="D984" i="13"/>
  <c r="D983" i="13"/>
  <c r="D982" i="13"/>
  <c r="D981" i="13"/>
  <c r="D980" i="13"/>
  <c r="D979" i="13"/>
  <c r="D978" i="13"/>
  <c r="D977" i="13"/>
  <c r="D976" i="13"/>
  <c r="D975" i="13"/>
  <c r="D974" i="13"/>
  <c r="D973" i="13"/>
  <c r="D972" i="13"/>
  <c r="D971" i="13"/>
  <c r="D970" i="13"/>
  <c r="D969" i="13"/>
  <c r="D968" i="13"/>
  <c r="D967" i="13"/>
  <c r="D966" i="13"/>
  <c r="D965" i="13"/>
  <c r="D964" i="13"/>
  <c r="D963" i="13"/>
  <c r="D962" i="13"/>
  <c r="D961" i="13"/>
  <c r="D960" i="13"/>
  <c r="D959" i="13"/>
  <c r="D958" i="13"/>
  <c r="D957" i="13"/>
  <c r="D956" i="13"/>
  <c r="D955" i="13"/>
  <c r="D954" i="13"/>
  <c r="D953" i="13"/>
  <c r="D952" i="13"/>
  <c r="D951" i="13"/>
  <c r="D950" i="13"/>
  <c r="D949" i="13"/>
  <c r="D948" i="13"/>
  <c r="D947" i="13"/>
  <c r="D946" i="13"/>
  <c r="D945" i="13"/>
  <c r="D944" i="13"/>
  <c r="D943" i="13"/>
  <c r="D942" i="13"/>
  <c r="D941" i="13"/>
  <c r="D940" i="13"/>
  <c r="D939" i="13"/>
  <c r="D938" i="13"/>
  <c r="D937" i="13"/>
  <c r="D936" i="13"/>
  <c r="D935" i="13"/>
  <c r="D934" i="13"/>
  <c r="D933" i="13"/>
  <c r="D932" i="13"/>
  <c r="D931" i="13"/>
  <c r="D930" i="13"/>
  <c r="D929" i="13"/>
  <c r="D928" i="13"/>
  <c r="D927" i="13"/>
  <c r="D926" i="13"/>
  <c r="D925" i="13"/>
  <c r="D924" i="13"/>
  <c r="D923" i="13"/>
  <c r="D922" i="13"/>
  <c r="D921" i="13"/>
  <c r="D920" i="13"/>
  <c r="D919" i="13"/>
  <c r="D918" i="13"/>
  <c r="D917" i="13"/>
  <c r="D916" i="13"/>
  <c r="D915" i="13"/>
  <c r="D914" i="13"/>
  <c r="D913" i="13"/>
  <c r="D912" i="13"/>
  <c r="D911" i="13"/>
  <c r="D910" i="13"/>
  <c r="D909" i="13"/>
  <c r="D908" i="13"/>
  <c r="D907" i="13"/>
  <c r="D906" i="13"/>
  <c r="D905" i="13"/>
  <c r="D904" i="13"/>
  <c r="D903" i="13"/>
  <c r="D902" i="13"/>
  <c r="D901" i="13"/>
  <c r="D900" i="13"/>
  <c r="D899" i="13"/>
  <c r="D898" i="13"/>
  <c r="D897" i="13"/>
  <c r="D896" i="13"/>
  <c r="D895" i="13"/>
  <c r="D894" i="13"/>
  <c r="D893" i="13"/>
  <c r="D892" i="13"/>
  <c r="D891" i="13"/>
  <c r="D890" i="13"/>
  <c r="D889" i="13"/>
  <c r="D888" i="13"/>
  <c r="D887" i="13"/>
  <c r="D886" i="13"/>
  <c r="D885" i="13"/>
  <c r="D884" i="13"/>
  <c r="D883" i="13"/>
  <c r="D882" i="13"/>
  <c r="D881" i="13"/>
  <c r="D880" i="13"/>
  <c r="D879" i="13"/>
  <c r="D878" i="13"/>
  <c r="D877" i="13"/>
  <c r="D876" i="13"/>
  <c r="D875" i="13"/>
  <c r="D874" i="13"/>
  <c r="D873" i="13"/>
  <c r="D872" i="13"/>
  <c r="D871" i="13"/>
  <c r="D870" i="13"/>
  <c r="D869" i="13"/>
  <c r="D868" i="13"/>
  <c r="D867" i="13"/>
  <c r="D866" i="13"/>
  <c r="D865" i="13"/>
  <c r="D864" i="13"/>
  <c r="D863" i="13"/>
  <c r="D862" i="13"/>
  <c r="D861" i="13"/>
  <c r="D860" i="13"/>
  <c r="D859" i="13"/>
  <c r="D858" i="13"/>
  <c r="D857" i="13"/>
  <c r="D856" i="13"/>
  <c r="D855" i="13"/>
  <c r="D854" i="13"/>
  <c r="D853" i="13"/>
  <c r="D852" i="13"/>
  <c r="D851" i="13"/>
  <c r="D850" i="13"/>
  <c r="D849" i="13"/>
  <c r="D848" i="13"/>
  <c r="D847" i="13"/>
  <c r="D846" i="13"/>
  <c r="D845" i="13"/>
  <c r="D844" i="13"/>
  <c r="D843" i="13"/>
  <c r="D842" i="13"/>
  <c r="D841" i="13"/>
  <c r="D840" i="13"/>
  <c r="D839" i="13"/>
  <c r="D838" i="13"/>
  <c r="D837" i="13"/>
  <c r="D836" i="13"/>
  <c r="D835" i="13"/>
  <c r="D834" i="13"/>
  <c r="D833" i="13"/>
  <c r="D832" i="13"/>
  <c r="D831" i="13"/>
  <c r="D830" i="13"/>
  <c r="D829" i="13"/>
  <c r="D828" i="13"/>
  <c r="D827" i="13"/>
  <c r="D826" i="13"/>
  <c r="D825" i="13"/>
  <c r="D824" i="13"/>
  <c r="D823" i="13"/>
  <c r="D822" i="13"/>
  <c r="D821" i="13"/>
  <c r="D820" i="13"/>
  <c r="D819" i="13"/>
  <c r="D818" i="13"/>
  <c r="D817" i="13"/>
  <c r="D816" i="13"/>
  <c r="D815" i="13"/>
  <c r="D814" i="13"/>
  <c r="D813" i="13"/>
  <c r="D812" i="13"/>
  <c r="D811" i="13"/>
  <c r="D810" i="13"/>
  <c r="D809" i="13"/>
  <c r="D808" i="13"/>
  <c r="D807" i="13"/>
  <c r="D806" i="13"/>
  <c r="D805" i="13"/>
  <c r="D804" i="13"/>
  <c r="D803" i="13"/>
  <c r="D802" i="13"/>
  <c r="D801" i="13"/>
  <c r="D800" i="13"/>
  <c r="D799" i="13"/>
  <c r="D798" i="13"/>
  <c r="D797" i="13"/>
  <c r="D796" i="13"/>
  <c r="D795" i="13"/>
  <c r="D794" i="13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E20" i="11"/>
  <c r="D20" i="11"/>
  <c r="C20" i="11"/>
  <c r="F20" i="11" s="1"/>
  <c r="E19" i="11"/>
  <c r="D19" i="11"/>
  <c r="O64" i="3" s="1"/>
  <c r="C19" i="11"/>
  <c r="F19" i="11" s="1"/>
  <c r="E18" i="11"/>
  <c r="D18" i="11"/>
  <c r="O63" i="3" s="1"/>
  <c r="C18" i="11"/>
  <c r="F18" i="11" s="1"/>
  <c r="F17" i="11"/>
  <c r="D17" i="11"/>
  <c r="O62" i="3" s="1"/>
  <c r="C17" i="11"/>
  <c r="E17" i="11" s="1"/>
  <c r="F16" i="11"/>
  <c r="E16" i="11"/>
  <c r="AC61" i="3" s="1"/>
  <c r="D16" i="11"/>
  <c r="C16" i="11"/>
  <c r="F15" i="11"/>
  <c r="D15" i="11"/>
  <c r="C15" i="11"/>
  <c r="E15" i="11" s="1"/>
  <c r="V60" i="3" s="1"/>
  <c r="E14" i="11"/>
  <c r="D14" i="11"/>
  <c r="O59" i="3" s="1"/>
  <c r="C14" i="11"/>
  <c r="H59" i="3" s="1"/>
  <c r="F13" i="11"/>
  <c r="E13" i="11"/>
  <c r="D13" i="11"/>
  <c r="C13" i="11"/>
  <c r="AC58" i="3" s="1"/>
  <c r="E12" i="11"/>
  <c r="D12" i="11"/>
  <c r="C12" i="11"/>
  <c r="F12" i="11" s="1"/>
  <c r="E11" i="11"/>
  <c r="V56" i="3" s="1"/>
  <c r="D11" i="11"/>
  <c r="C11" i="11"/>
  <c r="F11" i="11" s="1"/>
  <c r="E10" i="11"/>
  <c r="D10" i="11"/>
  <c r="C10" i="11"/>
  <c r="E9" i="11"/>
  <c r="D9" i="11"/>
  <c r="O54" i="3" s="1"/>
  <c r="C9" i="11"/>
  <c r="E8" i="11"/>
  <c r="V53" i="3" s="1"/>
  <c r="D8" i="11"/>
  <c r="C8" i="11"/>
  <c r="F8" i="11" s="1"/>
  <c r="F7" i="11"/>
  <c r="E7" i="11"/>
  <c r="D7" i="11"/>
  <c r="C7" i="11"/>
  <c r="E6" i="11"/>
  <c r="AC51" i="3" s="1"/>
  <c r="D6" i="11"/>
  <c r="O51" i="3" s="1"/>
  <c r="C6" i="11"/>
  <c r="F6" i="11" s="1"/>
  <c r="E5" i="11"/>
  <c r="V50" i="3" s="1"/>
  <c r="D5" i="11"/>
  <c r="O50" i="3" s="1"/>
  <c r="C5" i="11"/>
  <c r="F5" i="11" s="1"/>
  <c r="E4" i="11"/>
  <c r="V49" i="3" s="1"/>
  <c r="D4" i="11"/>
  <c r="C4" i="11"/>
  <c r="E3" i="11"/>
  <c r="D3" i="11"/>
  <c r="O48" i="3" s="1"/>
  <c r="C3" i="11"/>
  <c r="F3" i="11" s="1"/>
  <c r="E2" i="11"/>
  <c r="V47" i="3" s="1"/>
  <c r="D2" i="11"/>
  <c r="O47" i="3" s="1"/>
  <c r="C2" i="11"/>
  <c r="F2" i="11" s="1"/>
  <c r="C9" i="9"/>
  <c r="B9" i="9"/>
  <c r="C8" i="9"/>
  <c r="B8" i="9"/>
  <c r="B5" i="9"/>
  <c r="I145" i="7"/>
  <c r="H145" i="7"/>
  <c r="G145" i="7"/>
  <c r="F145" i="7"/>
  <c r="I144" i="7"/>
  <c r="H144" i="7"/>
  <c r="G144" i="7"/>
  <c r="F144" i="7"/>
  <c r="I143" i="7"/>
  <c r="H143" i="7"/>
  <c r="G143" i="7"/>
  <c r="F143" i="7"/>
  <c r="I142" i="7"/>
  <c r="H142" i="7"/>
  <c r="G142" i="7"/>
  <c r="F142" i="7"/>
  <c r="I141" i="7"/>
  <c r="H141" i="7"/>
  <c r="G141" i="7"/>
  <c r="F141" i="7"/>
  <c r="I140" i="7"/>
  <c r="H140" i="7"/>
  <c r="G140" i="7"/>
  <c r="F140" i="7"/>
  <c r="I139" i="7"/>
  <c r="H139" i="7"/>
  <c r="G139" i="7"/>
  <c r="F139" i="7"/>
  <c r="I138" i="7"/>
  <c r="H138" i="7"/>
  <c r="G138" i="7"/>
  <c r="F138" i="7"/>
  <c r="J138" i="7" s="1"/>
  <c r="J137" i="7"/>
  <c r="I137" i="7"/>
  <c r="H137" i="7"/>
  <c r="G137" i="7"/>
  <c r="F137" i="7"/>
  <c r="I136" i="7"/>
  <c r="H136" i="7"/>
  <c r="G136" i="7"/>
  <c r="F136" i="7"/>
  <c r="J135" i="7"/>
  <c r="T182" i="2" s="1"/>
  <c r="I135" i="7"/>
  <c r="H135" i="7"/>
  <c r="L135" i="7" s="1"/>
  <c r="Y182" i="2" s="1"/>
  <c r="G135" i="7"/>
  <c r="F135" i="7"/>
  <c r="I134" i="7"/>
  <c r="H134" i="7"/>
  <c r="G134" i="7"/>
  <c r="F134" i="7"/>
  <c r="I133" i="7"/>
  <c r="H133" i="7"/>
  <c r="G133" i="7"/>
  <c r="F133" i="7"/>
  <c r="I132" i="7"/>
  <c r="H132" i="7"/>
  <c r="G132" i="7"/>
  <c r="F132" i="7"/>
  <c r="I131" i="7"/>
  <c r="H131" i="7"/>
  <c r="G131" i="7"/>
  <c r="F131" i="7"/>
  <c r="L131" i="7" s="1"/>
  <c r="Y178" i="2" s="1"/>
  <c r="I130" i="7"/>
  <c r="H130" i="7"/>
  <c r="G130" i="7"/>
  <c r="F130" i="7"/>
  <c r="I129" i="7"/>
  <c r="H129" i="7"/>
  <c r="G129" i="7"/>
  <c r="L129" i="7" s="1"/>
  <c r="Y176" i="2" s="1"/>
  <c r="F129" i="7"/>
  <c r="I128" i="7"/>
  <c r="H128" i="7"/>
  <c r="G128" i="7"/>
  <c r="F128" i="7"/>
  <c r="I127" i="7"/>
  <c r="H127" i="7"/>
  <c r="G127" i="7"/>
  <c r="F127" i="7"/>
  <c r="I126" i="7"/>
  <c r="H126" i="7"/>
  <c r="G126" i="7"/>
  <c r="F126" i="7"/>
  <c r="I125" i="7"/>
  <c r="H125" i="7"/>
  <c r="G125" i="7"/>
  <c r="F125" i="7"/>
  <c r="I124" i="7"/>
  <c r="H124" i="7"/>
  <c r="G124" i="7"/>
  <c r="F124" i="7"/>
  <c r="L124" i="7" s="1"/>
  <c r="Y171" i="2" s="1"/>
  <c r="I123" i="7"/>
  <c r="H123" i="7"/>
  <c r="G123" i="7"/>
  <c r="F123" i="7"/>
  <c r="I122" i="7"/>
  <c r="H122" i="7"/>
  <c r="G122" i="7"/>
  <c r="F122" i="7"/>
  <c r="I121" i="7"/>
  <c r="H121" i="7"/>
  <c r="G121" i="7"/>
  <c r="F121" i="7"/>
  <c r="I120" i="7"/>
  <c r="H120" i="7"/>
  <c r="G120" i="7"/>
  <c r="F120" i="7"/>
  <c r="I119" i="7"/>
  <c r="H119" i="7"/>
  <c r="G119" i="7"/>
  <c r="F119" i="7"/>
  <c r="I118" i="7"/>
  <c r="H118" i="7"/>
  <c r="G118" i="7"/>
  <c r="F118" i="7"/>
  <c r="J117" i="7"/>
  <c r="M117" i="7" s="1"/>
  <c r="I117" i="7"/>
  <c r="H117" i="7"/>
  <c r="G117" i="7"/>
  <c r="F117" i="7"/>
  <c r="I116" i="7"/>
  <c r="H116" i="7"/>
  <c r="G116" i="7"/>
  <c r="F116" i="7"/>
  <c r="I115" i="7"/>
  <c r="H115" i="7"/>
  <c r="G115" i="7"/>
  <c r="F115" i="7"/>
  <c r="I114" i="7"/>
  <c r="H114" i="7"/>
  <c r="G114" i="7"/>
  <c r="F114" i="7"/>
  <c r="L114" i="7" s="1"/>
  <c r="Y161" i="2" s="1"/>
  <c r="I113" i="7"/>
  <c r="H113" i="7"/>
  <c r="G113" i="7"/>
  <c r="F113" i="7"/>
  <c r="I112" i="7"/>
  <c r="H112" i="7"/>
  <c r="G112" i="7"/>
  <c r="F112" i="7"/>
  <c r="L112" i="7" s="1"/>
  <c r="Y159" i="2" s="1"/>
  <c r="I111" i="7"/>
  <c r="H111" i="7"/>
  <c r="G111" i="7"/>
  <c r="F111" i="7"/>
  <c r="L110" i="7"/>
  <c r="Y157" i="2" s="1"/>
  <c r="I110" i="7"/>
  <c r="H110" i="7"/>
  <c r="G110" i="7"/>
  <c r="F110" i="7"/>
  <c r="I109" i="7"/>
  <c r="H109" i="7"/>
  <c r="G109" i="7"/>
  <c r="F109" i="7"/>
  <c r="I108" i="7"/>
  <c r="H108" i="7"/>
  <c r="G108" i="7"/>
  <c r="F108" i="7"/>
  <c r="I107" i="7"/>
  <c r="H107" i="7"/>
  <c r="G107" i="7"/>
  <c r="F107" i="7"/>
  <c r="L107" i="7" s="1"/>
  <c r="Y154" i="2" s="1"/>
  <c r="I106" i="7"/>
  <c r="H106" i="7"/>
  <c r="G106" i="7"/>
  <c r="F106" i="7"/>
  <c r="J106" i="7" s="1"/>
  <c r="T153" i="2" s="1"/>
  <c r="I105" i="7"/>
  <c r="H105" i="7"/>
  <c r="G105" i="7"/>
  <c r="F105" i="7"/>
  <c r="L104" i="7"/>
  <c r="Y151" i="2" s="1"/>
  <c r="I104" i="7"/>
  <c r="H104" i="7"/>
  <c r="G104" i="7"/>
  <c r="F104" i="7"/>
  <c r="J104" i="7" s="1"/>
  <c r="T151" i="2" s="1"/>
  <c r="I103" i="7"/>
  <c r="H103" i="7"/>
  <c r="G103" i="7"/>
  <c r="F103" i="7"/>
  <c r="J102" i="7"/>
  <c r="I102" i="7"/>
  <c r="H102" i="7"/>
  <c r="G102" i="7"/>
  <c r="F102" i="7"/>
  <c r="L102" i="7" s="1"/>
  <c r="Y149" i="2" s="1"/>
  <c r="I101" i="7"/>
  <c r="H101" i="7"/>
  <c r="G101" i="7"/>
  <c r="F101" i="7"/>
  <c r="I100" i="7"/>
  <c r="H100" i="7"/>
  <c r="G100" i="7"/>
  <c r="F100" i="7"/>
  <c r="I99" i="7"/>
  <c r="H99" i="7"/>
  <c r="G99" i="7"/>
  <c r="F99" i="7"/>
  <c r="I98" i="7"/>
  <c r="H98" i="7"/>
  <c r="G98" i="7"/>
  <c r="F98" i="7"/>
  <c r="I97" i="7"/>
  <c r="H97" i="7"/>
  <c r="G97" i="7"/>
  <c r="F97" i="7"/>
  <c r="J96" i="7"/>
  <c r="I96" i="7"/>
  <c r="H96" i="7"/>
  <c r="L96" i="7" s="1"/>
  <c r="Y143" i="2" s="1"/>
  <c r="G96" i="7"/>
  <c r="F96" i="7"/>
  <c r="I95" i="7"/>
  <c r="H95" i="7"/>
  <c r="G95" i="7"/>
  <c r="J95" i="7" s="1"/>
  <c r="M95" i="7" s="1"/>
  <c r="F95" i="7"/>
  <c r="I94" i="7"/>
  <c r="H94" i="7"/>
  <c r="J94" i="7" s="1"/>
  <c r="M94" i="7" s="1"/>
  <c r="G94" i="7"/>
  <c r="F94" i="7"/>
  <c r="I93" i="7"/>
  <c r="H93" i="7"/>
  <c r="G93" i="7"/>
  <c r="F93" i="7"/>
  <c r="L92" i="7"/>
  <c r="Y139" i="2" s="1"/>
  <c r="I92" i="7"/>
  <c r="H92" i="7"/>
  <c r="G92" i="7"/>
  <c r="F92" i="7"/>
  <c r="I91" i="7"/>
  <c r="L91" i="7" s="1"/>
  <c r="H91" i="7"/>
  <c r="G91" i="7"/>
  <c r="F91" i="7"/>
  <c r="I90" i="7"/>
  <c r="H90" i="7"/>
  <c r="G90" i="7"/>
  <c r="F90" i="7"/>
  <c r="I89" i="7"/>
  <c r="H89" i="7"/>
  <c r="G89" i="7"/>
  <c r="J89" i="7" s="1"/>
  <c r="F89" i="7"/>
  <c r="L89" i="7" s="1"/>
  <c r="Y136" i="2" s="1"/>
  <c r="I88" i="7"/>
  <c r="H88" i="7"/>
  <c r="G88" i="7"/>
  <c r="F88" i="7"/>
  <c r="I87" i="7"/>
  <c r="H87" i="7"/>
  <c r="G87" i="7"/>
  <c r="F87" i="7"/>
  <c r="I86" i="7"/>
  <c r="H86" i="7"/>
  <c r="G86" i="7"/>
  <c r="F86" i="7"/>
  <c r="I85" i="7"/>
  <c r="H85" i="7"/>
  <c r="G85" i="7"/>
  <c r="F85" i="7"/>
  <c r="I84" i="7"/>
  <c r="H84" i="7"/>
  <c r="G84" i="7"/>
  <c r="F84" i="7"/>
  <c r="I83" i="7"/>
  <c r="H83" i="7"/>
  <c r="G83" i="7"/>
  <c r="F83" i="7"/>
  <c r="J82" i="7"/>
  <c r="M82" i="7" s="1"/>
  <c r="I82" i="7"/>
  <c r="H82" i="7"/>
  <c r="G82" i="7"/>
  <c r="F82" i="7"/>
  <c r="L82" i="7" s="1"/>
  <c r="Y129" i="2" s="1"/>
  <c r="I81" i="7"/>
  <c r="H81" i="7"/>
  <c r="G81" i="7"/>
  <c r="F81" i="7"/>
  <c r="J80" i="7"/>
  <c r="T127" i="2" s="1"/>
  <c r="I80" i="7"/>
  <c r="H80" i="7"/>
  <c r="G80" i="7"/>
  <c r="F80" i="7"/>
  <c r="L80" i="7" s="1"/>
  <c r="Y127" i="2" s="1"/>
  <c r="I79" i="7"/>
  <c r="H79" i="7"/>
  <c r="G79" i="7"/>
  <c r="F79" i="7"/>
  <c r="I78" i="7"/>
  <c r="H78" i="7"/>
  <c r="G78" i="7"/>
  <c r="F78" i="7"/>
  <c r="I77" i="7"/>
  <c r="H77" i="7"/>
  <c r="G77" i="7"/>
  <c r="J77" i="7" s="1"/>
  <c r="F77" i="7"/>
  <c r="L77" i="7" s="1"/>
  <c r="Y124" i="2" s="1"/>
  <c r="I76" i="7"/>
  <c r="H76" i="7"/>
  <c r="G76" i="7"/>
  <c r="F76" i="7"/>
  <c r="I75" i="7"/>
  <c r="H75" i="7"/>
  <c r="G75" i="7"/>
  <c r="F75" i="7"/>
  <c r="L75" i="7" s="1"/>
  <c r="Y122" i="2" s="1"/>
  <c r="I74" i="7"/>
  <c r="H74" i="7"/>
  <c r="G74" i="7"/>
  <c r="F74" i="7"/>
  <c r="I73" i="7"/>
  <c r="H73" i="7"/>
  <c r="G73" i="7"/>
  <c r="F73" i="7"/>
  <c r="I72" i="7"/>
  <c r="H72" i="7"/>
  <c r="G72" i="7"/>
  <c r="F72" i="7"/>
  <c r="I71" i="7"/>
  <c r="H71" i="7"/>
  <c r="G71" i="7"/>
  <c r="F71" i="7"/>
  <c r="I70" i="7"/>
  <c r="H70" i="7"/>
  <c r="G70" i="7"/>
  <c r="F70" i="7"/>
  <c r="L70" i="7" s="1"/>
  <c r="Y117" i="2" s="1"/>
  <c r="I69" i="7"/>
  <c r="H69" i="7"/>
  <c r="G69" i="7"/>
  <c r="F69" i="7"/>
  <c r="L68" i="7"/>
  <c r="Y115" i="2" s="1"/>
  <c r="I68" i="7"/>
  <c r="H68" i="7"/>
  <c r="G68" i="7"/>
  <c r="F68" i="7"/>
  <c r="L67" i="7"/>
  <c r="Y114" i="2" s="1"/>
  <c r="J67" i="7"/>
  <c r="M67" i="7" s="1"/>
  <c r="I67" i="7"/>
  <c r="H67" i="7"/>
  <c r="G67" i="7"/>
  <c r="F67" i="7"/>
  <c r="I66" i="7"/>
  <c r="H66" i="7"/>
  <c r="G66" i="7"/>
  <c r="F66" i="7"/>
  <c r="L65" i="7"/>
  <c r="Y112" i="2" s="1"/>
  <c r="I65" i="7"/>
  <c r="H65" i="7"/>
  <c r="G65" i="7"/>
  <c r="F65" i="7"/>
  <c r="I64" i="7"/>
  <c r="H64" i="7"/>
  <c r="G64" i="7"/>
  <c r="F64" i="7"/>
  <c r="I63" i="7"/>
  <c r="H63" i="7"/>
  <c r="G63" i="7"/>
  <c r="L63" i="7" s="1"/>
  <c r="Y110" i="2" s="1"/>
  <c r="F63" i="7"/>
  <c r="I62" i="7"/>
  <c r="H62" i="7"/>
  <c r="G62" i="7"/>
  <c r="F62" i="7"/>
  <c r="I61" i="7"/>
  <c r="H61" i="7"/>
  <c r="G61" i="7"/>
  <c r="F61" i="7"/>
  <c r="J61" i="7" s="1"/>
  <c r="I60" i="7"/>
  <c r="H60" i="7"/>
  <c r="G60" i="7"/>
  <c r="F60" i="7"/>
  <c r="I59" i="7"/>
  <c r="H59" i="7"/>
  <c r="G59" i="7"/>
  <c r="F59" i="7"/>
  <c r="I58" i="7"/>
  <c r="C5" i="9" s="1"/>
  <c r="H58" i="7"/>
  <c r="C4" i="9" s="1"/>
  <c r="G58" i="7"/>
  <c r="C3" i="9" s="1"/>
  <c r="F58" i="7"/>
  <c r="C2" i="9" s="1"/>
  <c r="I57" i="7"/>
  <c r="H57" i="7"/>
  <c r="G57" i="7"/>
  <c r="F57" i="7"/>
  <c r="L56" i="7"/>
  <c r="Y103" i="2" s="1"/>
  <c r="I56" i="7"/>
  <c r="H56" i="7"/>
  <c r="G56" i="7"/>
  <c r="F56" i="7"/>
  <c r="I55" i="7"/>
  <c r="J55" i="7" s="1"/>
  <c r="H55" i="7"/>
  <c r="G55" i="7"/>
  <c r="F55" i="7"/>
  <c r="I54" i="7"/>
  <c r="H54" i="7"/>
  <c r="G54" i="7"/>
  <c r="F54" i="7"/>
  <c r="I53" i="7"/>
  <c r="H53" i="7"/>
  <c r="G53" i="7"/>
  <c r="F53" i="7"/>
  <c r="I52" i="7"/>
  <c r="H52" i="7"/>
  <c r="G52" i="7"/>
  <c r="F52" i="7"/>
  <c r="I51" i="7"/>
  <c r="H51" i="7"/>
  <c r="G51" i="7"/>
  <c r="F51" i="7"/>
  <c r="J51" i="7" s="1"/>
  <c r="T98" i="2" s="1"/>
  <c r="I50" i="7"/>
  <c r="H50" i="7"/>
  <c r="G50" i="7"/>
  <c r="F50" i="7"/>
  <c r="I49" i="7"/>
  <c r="H49" i="7"/>
  <c r="G49" i="7"/>
  <c r="L49" i="7" s="1"/>
  <c r="Y96" i="2" s="1"/>
  <c r="F49" i="7"/>
  <c r="J49" i="7" s="1"/>
  <c r="T96" i="2" s="1"/>
  <c r="I48" i="7"/>
  <c r="H48" i="7"/>
  <c r="G48" i="7"/>
  <c r="J48" i="7" s="1"/>
  <c r="T95" i="2" s="1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L44" i="7" s="1"/>
  <c r="Y91" i="2" s="1"/>
  <c r="I43" i="7"/>
  <c r="H43" i="7"/>
  <c r="G43" i="7"/>
  <c r="F43" i="7"/>
  <c r="L42" i="7"/>
  <c r="I42" i="7"/>
  <c r="H42" i="7"/>
  <c r="G42" i="7"/>
  <c r="F42" i="7"/>
  <c r="L41" i="7"/>
  <c r="Y88" i="2" s="1"/>
  <c r="I41" i="7"/>
  <c r="H41" i="7"/>
  <c r="G41" i="7"/>
  <c r="F41" i="7"/>
  <c r="I40" i="7"/>
  <c r="H40" i="7"/>
  <c r="G40" i="7"/>
  <c r="F40" i="7"/>
  <c r="I39" i="7"/>
  <c r="H39" i="7"/>
  <c r="G39" i="7"/>
  <c r="F39" i="7"/>
  <c r="J39" i="7" s="1"/>
  <c r="I38" i="7"/>
  <c r="H38" i="7"/>
  <c r="G38" i="7"/>
  <c r="F38" i="7"/>
  <c r="I37" i="7"/>
  <c r="H37" i="7"/>
  <c r="G37" i="7"/>
  <c r="F37" i="7"/>
  <c r="I36" i="7"/>
  <c r="H36" i="7"/>
  <c r="G36" i="7"/>
  <c r="F36" i="7"/>
  <c r="L36" i="7" s="1"/>
  <c r="Y83" i="2" s="1"/>
  <c r="I35" i="7"/>
  <c r="H35" i="7"/>
  <c r="G35" i="7"/>
  <c r="F35" i="7"/>
  <c r="L34" i="7"/>
  <c r="Y81" i="2" s="1"/>
  <c r="I34" i="7"/>
  <c r="H34" i="7"/>
  <c r="G34" i="7"/>
  <c r="F34" i="7"/>
  <c r="J34" i="7" s="1"/>
  <c r="T81" i="2" s="1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J26" i="7" s="1"/>
  <c r="F26" i="7"/>
  <c r="L26" i="7" s="1"/>
  <c r="Y73" i="2" s="1"/>
  <c r="I25" i="7"/>
  <c r="H25" i="7"/>
  <c r="G25" i="7"/>
  <c r="F25" i="7"/>
  <c r="I24" i="7"/>
  <c r="H24" i="7"/>
  <c r="G24" i="7"/>
  <c r="F24" i="7"/>
  <c r="L23" i="7"/>
  <c r="Y70" i="2" s="1"/>
  <c r="J23" i="7"/>
  <c r="M23" i="7" s="1"/>
  <c r="I23" i="7"/>
  <c r="H23" i="7"/>
  <c r="G23" i="7"/>
  <c r="F23" i="7"/>
  <c r="I22" i="7"/>
  <c r="H22" i="7"/>
  <c r="G22" i="7"/>
  <c r="F22" i="7"/>
  <c r="I21" i="7"/>
  <c r="H21" i="7"/>
  <c r="G21" i="7"/>
  <c r="L21" i="7" s="1"/>
  <c r="Y68" i="2" s="1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J16" i="7" s="1"/>
  <c r="M16" i="7" s="1"/>
  <c r="F16" i="7"/>
  <c r="L16" i="7" s="1"/>
  <c r="Y63" i="2" s="1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J7" i="7" s="1"/>
  <c r="M7" i="7" s="1"/>
  <c r="I6" i="7"/>
  <c r="H6" i="7"/>
  <c r="G6" i="7"/>
  <c r="F6" i="7"/>
  <c r="I5" i="7"/>
  <c r="H5" i="7"/>
  <c r="G5" i="7"/>
  <c r="F5" i="7"/>
  <c r="L5" i="7" s="1"/>
  <c r="Y52" i="2" s="1"/>
  <c r="I4" i="7"/>
  <c r="H4" i="7"/>
  <c r="G4" i="7"/>
  <c r="F4" i="7"/>
  <c r="I3" i="7"/>
  <c r="H3" i="7"/>
  <c r="G3" i="7"/>
  <c r="F3" i="7"/>
  <c r="J2" i="7"/>
  <c r="I2" i="7"/>
  <c r="H2" i="7"/>
  <c r="G2" i="7"/>
  <c r="F2" i="7"/>
  <c r="L2" i="7" s="1"/>
  <c r="Y49" i="2" s="1"/>
  <c r="AF55" i="6"/>
  <c r="U55" i="6"/>
  <c r="M55" i="6"/>
  <c r="B55" i="6"/>
  <c r="U54" i="6"/>
  <c r="B54" i="6"/>
  <c r="U53" i="6"/>
  <c r="B53" i="6"/>
  <c r="U52" i="6"/>
  <c r="B52" i="6"/>
  <c r="U51" i="6"/>
  <c r="B51" i="6"/>
  <c r="B47" i="6"/>
  <c r="B46" i="6"/>
  <c r="B45" i="6"/>
  <c r="B44" i="6"/>
  <c r="AC13" i="6"/>
  <c r="T13" i="6"/>
  <c r="K13" i="6"/>
  <c r="B13" i="6"/>
  <c r="AC12" i="6"/>
  <c r="T12" i="6"/>
  <c r="K12" i="6"/>
  <c r="B12" i="6"/>
  <c r="AB95" i="5"/>
  <c r="U95" i="5"/>
  <c r="N95" i="5"/>
  <c r="B95" i="5"/>
  <c r="AB94" i="5"/>
  <c r="U94" i="5"/>
  <c r="N94" i="5"/>
  <c r="B94" i="5"/>
  <c r="AB93" i="5"/>
  <c r="U93" i="5"/>
  <c r="N93" i="5"/>
  <c r="B93" i="5"/>
  <c r="AB92" i="5"/>
  <c r="U92" i="5"/>
  <c r="N92" i="5"/>
  <c r="B92" i="5"/>
  <c r="AB91" i="5"/>
  <c r="U91" i="5"/>
  <c r="N91" i="5"/>
  <c r="B91" i="5"/>
  <c r="AB90" i="5"/>
  <c r="U90" i="5"/>
  <c r="N90" i="5"/>
  <c r="B90" i="5"/>
  <c r="AB89" i="5"/>
  <c r="U89" i="5"/>
  <c r="N89" i="5"/>
  <c r="B89" i="5"/>
  <c r="AB88" i="5"/>
  <c r="U88" i="5"/>
  <c r="N88" i="5"/>
  <c r="B88" i="5"/>
  <c r="AB87" i="5"/>
  <c r="U87" i="5"/>
  <c r="N87" i="5"/>
  <c r="B87" i="5"/>
  <c r="AB86" i="5"/>
  <c r="U86" i="5"/>
  <c r="N86" i="5"/>
  <c r="B86" i="5"/>
  <c r="AB85" i="5"/>
  <c r="U85" i="5"/>
  <c r="N85" i="5"/>
  <c r="B85" i="5"/>
  <c r="AB84" i="5"/>
  <c r="U84" i="5"/>
  <c r="N84" i="5"/>
  <c r="B84" i="5"/>
  <c r="AB83" i="5"/>
  <c r="U83" i="5"/>
  <c r="N83" i="5"/>
  <c r="B83" i="5"/>
  <c r="AB82" i="5"/>
  <c r="U82" i="5"/>
  <c r="N82" i="5"/>
  <c r="B82" i="5"/>
  <c r="AB81" i="5"/>
  <c r="U81" i="5"/>
  <c r="N81" i="5"/>
  <c r="B81" i="5"/>
  <c r="AB80" i="5"/>
  <c r="U80" i="5"/>
  <c r="N80" i="5"/>
  <c r="B80" i="5"/>
  <c r="AB79" i="5"/>
  <c r="U79" i="5"/>
  <c r="N79" i="5"/>
  <c r="B79" i="5"/>
  <c r="AB78" i="5"/>
  <c r="U78" i="5"/>
  <c r="N78" i="5"/>
  <c r="B78" i="5"/>
  <c r="AB77" i="5"/>
  <c r="U77" i="5"/>
  <c r="N77" i="5"/>
  <c r="B77" i="5"/>
  <c r="T13" i="5"/>
  <c r="B13" i="5"/>
  <c r="T12" i="5"/>
  <c r="K12" i="5"/>
  <c r="B12" i="5"/>
  <c r="AA80" i="4"/>
  <c r="T80" i="4"/>
  <c r="M80" i="4"/>
  <c r="G80" i="4"/>
  <c r="B80" i="4"/>
  <c r="AA79" i="4"/>
  <c r="T79" i="4"/>
  <c r="M79" i="4"/>
  <c r="G79" i="4"/>
  <c r="B79" i="4"/>
  <c r="AA78" i="4"/>
  <c r="T78" i="4"/>
  <c r="M78" i="4"/>
  <c r="G78" i="4"/>
  <c r="B78" i="4"/>
  <c r="AA77" i="4"/>
  <c r="T77" i="4"/>
  <c r="M77" i="4"/>
  <c r="G77" i="4"/>
  <c r="B77" i="4"/>
  <c r="AA76" i="4"/>
  <c r="T76" i="4"/>
  <c r="M76" i="4"/>
  <c r="B76" i="4"/>
  <c r="AA75" i="4"/>
  <c r="T75" i="4"/>
  <c r="M75" i="4"/>
  <c r="G75" i="4"/>
  <c r="B75" i="4"/>
  <c r="AA74" i="4"/>
  <c r="T74" i="4"/>
  <c r="M74" i="4"/>
  <c r="G74" i="4"/>
  <c r="B74" i="4"/>
  <c r="AA73" i="4"/>
  <c r="T73" i="4"/>
  <c r="M73" i="4"/>
  <c r="G73" i="4"/>
  <c r="B73" i="4"/>
  <c r="AA72" i="4"/>
  <c r="T72" i="4"/>
  <c r="M72" i="4"/>
  <c r="G72" i="4"/>
  <c r="B72" i="4"/>
  <c r="AA71" i="4"/>
  <c r="T71" i="4"/>
  <c r="M71" i="4"/>
  <c r="G71" i="4"/>
  <c r="B71" i="4"/>
  <c r="T70" i="4"/>
  <c r="M70" i="4"/>
  <c r="G70" i="4"/>
  <c r="B70" i="4"/>
  <c r="AA69" i="4"/>
  <c r="T69" i="4"/>
  <c r="M69" i="4"/>
  <c r="G69" i="4"/>
  <c r="B69" i="4"/>
  <c r="AA68" i="4"/>
  <c r="T68" i="4"/>
  <c r="M68" i="4"/>
  <c r="G68" i="4"/>
  <c r="B68" i="4"/>
  <c r="AA67" i="4"/>
  <c r="T67" i="4"/>
  <c r="M67" i="4"/>
  <c r="G67" i="4"/>
  <c r="B67" i="4"/>
  <c r="AA66" i="4"/>
  <c r="T66" i="4"/>
  <c r="M66" i="4"/>
  <c r="G66" i="4"/>
  <c r="B66" i="4"/>
  <c r="AA65" i="4"/>
  <c r="T65" i="4"/>
  <c r="M65" i="4"/>
  <c r="B65" i="4"/>
  <c r="AA64" i="4"/>
  <c r="T64" i="4"/>
  <c r="M64" i="4"/>
  <c r="G64" i="4"/>
  <c r="B64" i="4"/>
  <c r="T63" i="4"/>
  <c r="M63" i="4"/>
  <c r="G63" i="4"/>
  <c r="B63" i="4"/>
  <c r="AA62" i="4"/>
  <c r="T62" i="4"/>
  <c r="M62" i="4"/>
  <c r="B62" i="4"/>
  <c r="T12" i="4"/>
  <c r="K12" i="4"/>
  <c r="B12" i="4"/>
  <c r="AC65" i="3"/>
  <c r="V65" i="3"/>
  <c r="O65" i="3"/>
  <c r="H65" i="3"/>
  <c r="B65" i="3"/>
  <c r="AC64" i="3"/>
  <c r="V64" i="3"/>
  <c r="H64" i="3"/>
  <c r="B64" i="3"/>
  <c r="AC63" i="3"/>
  <c r="V63" i="3"/>
  <c r="H63" i="3"/>
  <c r="B63" i="3"/>
  <c r="H62" i="3"/>
  <c r="B62" i="3"/>
  <c r="O61" i="3"/>
  <c r="H61" i="3"/>
  <c r="B61" i="3"/>
  <c r="O60" i="3"/>
  <c r="H60" i="3"/>
  <c r="B60" i="3"/>
  <c r="AC59" i="3"/>
  <c r="V59" i="3"/>
  <c r="B59" i="3"/>
  <c r="V58" i="3"/>
  <c r="O58" i="3"/>
  <c r="B58" i="3"/>
  <c r="AC57" i="3"/>
  <c r="V57" i="3"/>
  <c r="O57" i="3"/>
  <c r="H57" i="3"/>
  <c r="B57" i="3"/>
  <c r="O56" i="3"/>
  <c r="H56" i="3"/>
  <c r="B56" i="3"/>
  <c r="V55" i="3"/>
  <c r="O55" i="3"/>
  <c r="H55" i="3"/>
  <c r="B55" i="3"/>
  <c r="V54" i="3"/>
  <c r="B54" i="3"/>
  <c r="O53" i="3"/>
  <c r="H53" i="3"/>
  <c r="B53" i="3"/>
  <c r="AC52" i="3"/>
  <c r="V52" i="3"/>
  <c r="O52" i="3"/>
  <c r="H52" i="3"/>
  <c r="B52" i="3"/>
  <c r="V51" i="3"/>
  <c r="H51" i="3"/>
  <c r="B51" i="3"/>
  <c r="AC50" i="3"/>
  <c r="H50" i="3"/>
  <c r="B50" i="3"/>
  <c r="AC49" i="3"/>
  <c r="O49" i="3"/>
  <c r="B49" i="3"/>
  <c r="B48" i="3"/>
  <c r="AC47" i="3"/>
  <c r="H47" i="3"/>
  <c r="B47" i="3"/>
  <c r="AC13" i="3"/>
  <c r="T13" i="3"/>
  <c r="B13" i="3"/>
  <c r="K12" i="3"/>
  <c r="B12" i="3"/>
  <c r="Q192" i="2"/>
  <c r="N192" i="2"/>
  <c r="K192" i="2"/>
  <c r="G192" i="2"/>
  <c r="B192" i="2"/>
  <c r="Q191" i="2"/>
  <c r="N191" i="2"/>
  <c r="K191" i="2"/>
  <c r="G191" i="2"/>
  <c r="B191" i="2"/>
  <c r="Q190" i="2"/>
  <c r="N190" i="2"/>
  <c r="K190" i="2"/>
  <c r="G190" i="2"/>
  <c r="B190" i="2"/>
  <c r="Q189" i="2"/>
  <c r="N189" i="2"/>
  <c r="K189" i="2"/>
  <c r="G189" i="2"/>
  <c r="B189" i="2"/>
  <c r="Q188" i="2"/>
  <c r="N188" i="2"/>
  <c r="K188" i="2"/>
  <c r="G188" i="2"/>
  <c r="B188" i="2"/>
  <c r="Q187" i="2"/>
  <c r="N187" i="2"/>
  <c r="K187" i="2"/>
  <c r="G187" i="2"/>
  <c r="B187" i="2"/>
  <c r="Q186" i="2"/>
  <c r="N186" i="2"/>
  <c r="K186" i="2"/>
  <c r="G186" i="2"/>
  <c r="B186" i="2"/>
  <c r="Q185" i="2"/>
  <c r="N185" i="2"/>
  <c r="K185" i="2"/>
  <c r="G185" i="2"/>
  <c r="B185" i="2"/>
  <c r="Q184" i="2"/>
  <c r="N184" i="2"/>
  <c r="K184" i="2"/>
  <c r="G184" i="2"/>
  <c r="B184" i="2"/>
  <c r="Q183" i="2"/>
  <c r="N183" i="2"/>
  <c r="K183" i="2"/>
  <c r="G183" i="2"/>
  <c r="B183" i="2"/>
  <c r="Q182" i="2"/>
  <c r="N182" i="2"/>
  <c r="K182" i="2"/>
  <c r="G182" i="2"/>
  <c r="B182" i="2"/>
  <c r="Q181" i="2"/>
  <c r="N181" i="2"/>
  <c r="K181" i="2"/>
  <c r="G181" i="2"/>
  <c r="B181" i="2"/>
  <c r="Q180" i="2"/>
  <c r="N180" i="2"/>
  <c r="K180" i="2"/>
  <c r="G180" i="2"/>
  <c r="B180" i="2"/>
  <c r="Q179" i="2"/>
  <c r="N179" i="2"/>
  <c r="K179" i="2"/>
  <c r="G179" i="2"/>
  <c r="B179" i="2"/>
  <c r="Q178" i="2"/>
  <c r="N178" i="2"/>
  <c r="K178" i="2"/>
  <c r="G178" i="2"/>
  <c r="B178" i="2"/>
  <c r="Q177" i="2"/>
  <c r="N177" i="2"/>
  <c r="K177" i="2"/>
  <c r="G177" i="2"/>
  <c r="B177" i="2"/>
  <c r="Q176" i="2"/>
  <c r="N176" i="2"/>
  <c r="K176" i="2"/>
  <c r="G176" i="2"/>
  <c r="B176" i="2"/>
  <c r="Q175" i="2"/>
  <c r="N175" i="2"/>
  <c r="K175" i="2"/>
  <c r="G175" i="2"/>
  <c r="B175" i="2"/>
  <c r="Q174" i="2"/>
  <c r="N174" i="2"/>
  <c r="K174" i="2"/>
  <c r="G174" i="2"/>
  <c r="B174" i="2"/>
  <c r="Q173" i="2"/>
  <c r="N173" i="2"/>
  <c r="K173" i="2"/>
  <c r="G173" i="2"/>
  <c r="B173" i="2"/>
  <c r="Q172" i="2"/>
  <c r="N172" i="2"/>
  <c r="K172" i="2"/>
  <c r="G172" i="2"/>
  <c r="B172" i="2"/>
  <c r="Q171" i="2"/>
  <c r="N171" i="2"/>
  <c r="K171" i="2"/>
  <c r="G171" i="2"/>
  <c r="B171" i="2"/>
  <c r="Q170" i="2"/>
  <c r="N170" i="2"/>
  <c r="K170" i="2"/>
  <c r="G170" i="2"/>
  <c r="B170" i="2"/>
  <c r="Q169" i="2"/>
  <c r="N169" i="2"/>
  <c r="K169" i="2"/>
  <c r="G169" i="2"/>
  <c r="B169" i="2"/>
  <c r="Q168" i="2"/>
  <c r="N168" i="2"/>
  <c r="K168" i="2"/>
  <c r="G168" i="2"/>
  <c r="B168" i="2"/>
  <c r="Q167" i="2"/>
  <c r="N167" i="2"/>
  <c r="K167" i="2"/>
  <c r="G167" i="2"/>
  <c r="B167" i="2"/>
  <c r="Q166" i="2"/>
  <c r="N166" i="2"/>
  <c r="K166" i="2"/>
  <c r="G166" i="2"/>
  <c r="B166" i="2"/>
  <c r="Q165" i="2"/>
  <c r="N165" i="2"/>
  <c r="K165" i="2"/>
  <c r="G165" i="2"/>
  <c r="B165" i="2"/>
  <c r="T164" i="2"/>
  <c r="Q164" i="2"/>
  <c r="N164" i="2"/>
  <c r="K164" i="2"/>
  <c r="G164" i="2"/>
  <c r="B164" i="2"/>
  <c r="Q163" i="2"/>
  <c r="N163" i="2"/>
  <c r="K163" i="2"/>
  <c r="G163" i="2"/>
  <c r="B163" i="2"/>
  <c r="Q162" i="2"/>
  <c r="N162" i="2"/>
  <c r="K162" i="2"/>
  <c r="G162" i="2"/>
  <c r="B162" i="2"/>
  <c r="Q161" i="2"/>
  <c r="N161" i="2"/>
  <c r="K161" i="2"/>
  <c r="G161" i="2"/>
  <c r="B161" i="2"/>
  <c r="Q160" i="2"/>
  <c r="N160" i="2"/>
  <c r="K160" i="2"/>
  <c r="G160" i="2"/>
  <c r="B160" i="2"/>
  <c r="Q159" i="2"/>
  <c r="N159" i="2"/>
  <c r="K159" i="2"/>
  <c r="G159" i="2"/>
  <c r="B159" i="2"/>
  <c r="Q158" i="2"/>
  <c r="N158" i="2"/>
  <c r="K158" i="2"/>
  <c r="G158" i="2"/>
  <c r="B158" i="2"/>
  <c r="Q157" i="2"/>
  <c r="N157" i="2"/>
  <c r="K157" i="2"/>
  <c r="G157" i="2"/>
  <c r="B157" i="2"/>
  <c r="Q156" i="2"/>
  <c r="N156" i="2"/>
  <c r="K156" i="2"/>
  <c r="G156" i="2"/>
  <c r="B156" i="2"/>
  <c r="Q155" i="2"/>
  <c r="N155" i="2"/>
  <c r="K155" i="2"/>
  <c r="G155" i="2"/>
  <c r="B155" i="2"/>
  <c r="Q154" i="2"/>
  <c r="N154" i="2"/>
  <c r="K154" i="2"/>
  <c r="G154" i="2"/>
  <c r="B154" i="2"/>
  <c r="Q153" i="2"/>
  <c r="N153" i="2"/>
  <c r="K153" i="2"/>
  <c r="G153" i="2"/>
  <c r="B153" i="2"/>
  <c r="Q152" i="2"/>
  <c r="N152" i="2"/>
  <c r="K152" i="2"/>
  <c r="G152" i="2"/>
  <c r="B152" i="2"/>
  <c r="Q151" i="2"/>
  <c r="N151" i="2"/>
  <c r="K151" i="2"/>
  <c r="G151" i="2"/>
  <c r="B151" i="2"/>
  <c r="Q150" i="2"/>
  <c r="N150" i="2"/>
  <c r="K150" i="2"/>
  <c r="G150" i="2"/>
  <c r="B150" i="2"/>
  <c r="Q149" i="2"/>
  <c r="N149" i="2"/>
  <c r="K149" i="2"/>
  <c r="G149" i="2"/>
  <c r="B149" i="2"/>
  <c r="Q148" i="2"/>
  <c r="N148" i="2"/>
  <c r="K148" i="2"/>
  <c r="G148" i="2"/>
  <c r="B148" i="2"/>
  <c r="Q147" i="2"/>
  <c r="N147" i="2"/>
  <c r="K147" i="2"/>
  <c r="G147" i="2"/>
  <c r="B147" i="2"/>
  <c r="Q146" i="2"/>
  <c r="N146" i="2"/>
  <c r="K146" i="2"/>
  <c r="G146" i="2"/>
  <c r="B146" i="2"/>
  <c r="Q145" i="2"/>
  <c r="N145" i="2"/>
  <c r="K145" i="2"/>
  <c r="G145" i="2"/>
  <c r="B145" i="2"/>
  <c r="Q144" i="2"/>
  <c r="N144" i="2"/>
  <c r="K144" i="2"/>
  <c r="G144" i="2"/>
  <c r="B144" i="2"/>
  <c r="Q143" i="2"/>
  <c r="N143" i="2"/>
  <c r="K143" i="2"/>
  <c r="G143" i="2"/>
  <c r="B143" i="2"/>
  <c r="Q142" i="2"/>
  <c r="N142" i="2"/>
  <c r="K142" i="2"/>
  <c r="G142" i="2"/>
  <c r="B142" i="2"/>
  <c r="T141" i="2"/>
  <c r="Q141" i="2"/>
  <c r="N141" i="2"/>
  <c r="K141" i="2"/>
  <c r="G141" i="2"/>
  <c r="B141" i="2"/>
  <c r="Q140" i="2"/>
  <c r="N140" i="2"/>
  <c r="K140" i="2"/>
  <c r="G140" i="2"/>
  <c r="B140" i="2"/>
  <c r="Q139" i="2"/>
  <c r="N139" i="2"/>
  <c r="K139" i="2"/>
  <c r="G139" i="2"/>
  <c r="B139" i="2"/>
  <c r="Y138" i="2"/>
  <c r="Q138" i="2"/>
  <c r="N138" i="2"/>
  <c r="K138" i="2"/>
  <c r="G138" i="2"/>
  <c r="B138" i="2"/>
  <c r="Q137" i="2"/>
  <c r="N137" i="2"/>
  <c r="K137" i="2"/>
  <c r="G137" i="2"/>
  <c r="B137" i="2"/>
  <c r="Q136" i="2"/>
  <c r="N136" i="2"/>
  <c r="K136" i="2"/>
  <c r="G136" i="2"/>
  <c r="B136" i="2"/>
  <c r="Q135" i="2"/>
  <c r="N135" i="2"/>
  <c r="K135" i="2"/>
  <c r="G135" i="2"/>
  <c r="B135" i="2"/>
  <c r="Q134" i="2"/>
  <c r="N134" i="2"/>
  <c r="K134" i="2"/>
  <c r="G134" i="2"/>
  <c r="B134" i="2"/>
  <c r="Q133" i="2"/>
  <c r="N133" i="2"/>
  <c r="K133" i="2"/>
  <c r="G133" i="2"/>
  <c r="B133" i="2"/>
  <c r="Q132" i="2"/>
  <c r="N132" i="2"/>
  <c r="K132" i="2"/>
  <c r="G132" i="2"/>
  <c r="B132" i="2"/>
  <c r="Q131" i="2"/>
  <c r="N131" i="2"/>
  <c r="K131" i="2"/>
  <c r="G131" i="2"/>
  <c r="B131" i="2"/>
  <c r="Q130" i="2"/>
  <c r="N130" i="2"/>
  <c r="K130" i="2"/>
  <c r="G130" i="2"/>
  <c r="B130" i="2"/>
  <c r="Q129" i="2"/>
  <c r="N129" i="2"/>
  <c r="K129" i="2"/>
  <c r="G129" i="2"/>
  <c r="B129" i="2"/>
  <c r="Q128" i="2"/>
  <c r="N128" i="2"/>
  <c r="K128" i="2"/>
  <c r="G128" i="2"/>
  <c r="B128" i="2"/>
  <c r="Q127" i="2"/>
  <c r="N127" i="2"/>
  <c r="K127" i="2"/>
  <c r="G127" i="2"/>
  <c r="B127" i="2"/>
  <c r="Q126" i="2"/>
  <c r="N126" i="2"/>
  <c r="K126" i="2"/>
  <c r="G126" i="2"/>
  <c r="B126" i="2"/>
  <c r="Q125" i="2"/>
  <c r="N125" i="2"/>
  <c r="K125" i="2"/>
  <c r="G125" i="2"/>
  <c r="B125" i="2"/>
  <c r="Q124" i="2"/>
  <c r="N124" i="2"/>
  <c r="K124" i="2"/>
  <c r="G124" i="2"/>
  <c r="B124" i="2"/>
  <c r="Q123" i="2"/>
  <c r="N123" i="2"/>
  <c r="K123" i="2"/>
  <c r="G123" i="2"/>
  <c r="B123" i="2"/>
  <c r="Q122" i="2"/>
  <c r="N122" i="2"/>
  <c r="K122" i="2"/>
  <c r="G122" i="2"/>
  <c r="B122" i="2"/>
  <c r="Q121" i="2"/>
  <c r="N121" i="2"/>
  <c r="K121" i="2"/>
  <c r="G121" i="2"/>
  <c r="B121" i="2"/>
  <c r="Q120" i="2"/>
  <c r="N120" i="2"/>
  <c r="K120" i="2"/>
  <c r="G120" i="2"/>
  <c r="B120" i="2"/>
  <c r="Q119" i="2"/>
  <c r="N119" i="2"/>
  <c r="K119" i="2"/>
  <c r="G119" i="2"/>
  <c r="B119" i="2"/>
  <c r="Q118" i="2"/>
  <c r="N118" i="2"/>
  <c r="K118" i="2"/>
  <c r="G118" i="2"/>
  <c r="B118" i="2"/>
  <c r="Q117" i="2"/>
  <c r="N117" i="2"/>
  <c r="K117" i="2"/>
  <c r="G117" i="2"/>
  <c r="B117" i="2"/>
  <c r="Q116" i="2"/>
  <c r="N116" i="2"/>
  <c r="K116" i="2"/>
  <c r="G116" i="2"/>
  <c r="B116" i="2"/>
  <c r="Q115" i="2"/>
  <c r="N115" i="2"/>
  <c r="K115" i="2"/>
  <c r="G115" i="2"/>
  <c r="B115" i="2"/>
  <c r="Q114" i="2"/>
  <c r="N114" i="2"/>
  <c r="K114" i="2"/>
  <c r="G114" i="2"/>
  <c r="B114" i="2"/>
  <c r="Q113" i="2"/>
  <c r="N113" i="2"/>
  <c r="K113" i="2"/>
  <c r="G113" i="2"/>
  <c r="B113" i="2"/>
  <c r="Q112" i="2"/>
  <c r="N112" i="2"/>
  <c r="K112" i="2"/>
  <c r="G112" i="2"/>
  <c r="B112" i="2"/>
  <c r="Q111" i="2"/>
  <c r="N111" i="2"/>
  <c r="K111" i="2"/>
  <c r="G111" i="2"/>
  <c r="B111" i="2"/>
  <c r="Q110" i="2"/>
  <c r="N110" i="2"/>
  <c r="K110" i="2"/>
  <c r="G110" i="2"/>
  <c r="B110" i="2"/>
  <c r="Q109" i="2"/>
  <c r="N109" i="2"/>
  <c r="K109" i="2"/>
  <c r="G109" i="2"/>
  <c r="B109" i="2"/>
  <c r="Q108" i="2"/>
  <c r="N108" i="2"/>
  <c r="K108" i="2"/>
  <c r="G108" i="2"/>
  <c r="B108" i="2"/>
  <c r="Q107" i="2"/>
  <c r="N107" i="2"/>
  <c r="K107" i="2"/>
  <c r="G107" i="2"/>
  <c r="B107" i="2"/>
  <c r="Q106" i="2"/>
  <c r="N106" i="2"/>
  <c r="K106" i="2"/>
  <c r="G106" i="2"/>
  <c r="B106" i="2"/>
  <c r="Q105" i="2"/>
  <c r="N105" i="2"/>
  <c r="K105" i="2"/>
  <c r="G105" i="2"/>
  <c r="B105" i="2"/>
  <c r="Q104" i="2"/>
  <c r="N104" i="2"/>
  <c r="K104" i="2"/>
  <c r="G104" i="2"/>
  <c r="B104" i="2"/>
  <c r="Q103" i="2"/>
  <c r="N103" i="2"/>
  <c r="K103" i="2"/>
  <c r="G103" i="2"/>
  <c r="B103" i="2"/>
  <c r="Q102" i="2"/>
  <c r="N102" i="2"/>
  <c r="K102" i="2"/>
  <c r="G102" i="2"/>
  <c r="B102" i="2"/>
  <c r="Q101" i="2"/>
  <c r="N101" i="2"/>
  <c r="K101" i="2"/>
  <c r="G101" i="2"/>
  <c r="B101" i="2"/>
  <c r="Q100" i="2"/>
  <c r="N100" i="2"/>
  <c r="K100" i="2"/>
  <c r="G100" i="2"/>
  <c r="B100" i="2"/>
  <c r="Q99" i="2"/>
  <c r="N99" i="2"/>
  <c r="K99" i="2"/>
  <c r="G99" i="2"/>
  <c r="B99" i="2"/>
  <c r="Q98" i="2"/>
  <c r="N98" i="2"/>
  <c r="K98" i="2"/>
  <c r="G98" i="2"/>
  <c r="B98" i="2"/>
  <c r="Q97" i="2"/>
  <c r="N97" i="2"/>
  <c r="K97" i="2"/>
  <c r="G97" i="2"/>
  <c r="B97" i="2"/>
  <c r="Q96" i="2"/>
  <c r="N96" i="2"/>
  <c r="K96" i="2"/>
  <c r="G96" i="2"/>
  <c r="B96" i="2"/>
  <c r="Q95" i="2"/>
  <c r="N95" i="2"/>
  <c r="K95" i="2"/>
  <c r="G95" i="2"/>
  <c r="B95" i="2"/>
  <c r="Q94" i="2"/>
  <c r="N94" i="2"/>
  <c r="K94" i="2"/>
  <c r="G94" i="2"/>
  <c r="B94" i="2"/>
  <c r="Q93" i="2"/>
  <c r="N93" i="2"/>
  <c r="K93" i="2"/>
  <c r="G93" i="2"/>
  <c r="B93" i="2"/>
  <c r="Q92" i="2"/>
  <c r="N92" i="2"/>
  <c r="K92" i="2"/>
  <c r="G92" i="2"/>
  <c r="B92" i="2"/>
  <c r="Q91" i="2"/>
  <c r="N91" i="2"/>
  <c r="K91" i="2"/>
  <c r="G91" i="2"/>
  <c r="B91" i="2"/>
  <c r="Q90" i="2"/>
  <c r="N90" i="2"/>
  <c r="K90" i="2"/>
  <c r="G90" i="2"/>
  <c r="B90" i="2"/>
  <c r="Y89" i="2"/>
  <c r="Q89" i="2"/>
  <c r="N89" i="2"/>
  <c r="K89" i="2"/>
  <c r="G89" i="2"/>
  <c r="B89" i="2"/>
  <c r="Q88" i="2"/>
  <c r="N88" i="2"/>
  <c r="K88" i="2"/>
  <c r="G88" i="2"/>
  <c r="B88" i="2"/>
  <c r="Q87" i="2"/>
  <c r="N87" i="2"/>
  <c r="K87" i="2"/>
  <c r="G87" i="2"/>
  <c r="B87" i="2"/>
  <c r="Q86" i="2"/>
  <c r="N86" i="2"/>
  <c r="K86" i="2"/>
  <c r="G86" i="2"/>
  <c r="B86" i="2"/>
  <c r="Q85" i="2"/>
  <c r="N85" i="2"/>
  <c r="K85" i="2"/>
  <c r="G85" i="2"/>
  <c r="B85" i="2"/>
  <c r="Q84" i="2"/>
  <c r="N84" i="2"/>
  <c r="K84" i="2"/>
  <c r="G84" i="2"/>
  <c r="B84" i="2"/>
  <c r="Q83" i="2"/>
  <c r="N83" i="2"/>
  <c r="K83" i="2"/>
  <c r="G83" i="2"/>
  <c r="B83" i="2"/>
  <c r="Q82" i="2"/>
  <c r="N82" i="2"/>
  <c r="K82" i="2"/>
  <c r="G82" i="2"/>
  <c r="B82" i="2"/>
  <c r="Q81" i="2"/>
  <c r="N81" i="2"/>
  <c r="K81" i="2"/>
  <c r="G81" i="2"/>
  <c r="B81" i="2"/>
  <c r="Q80" i="2"/>
  <c r="N80" i="2"/>
  <c r="K80" i="2"/>
  <c r="G80" i="2"/>
  <c r="B80" i="2"/>
  <c r="Q79" i="2"/>
  <c r="N79" i="2"/>
  <c r="K79" i="2"/>
  <c r="G79" i="2"/>
  <c r="B79" i="2"/>
  <c r="Q78" i="2"/>
  <c r="N78" i="2"/>
  <c r="K78" i="2"/>
  <c r="G78" i="2"/>
  <c r="B78" i="2"/>
  <c r="Q77" i="2"/>
  <c r="N77" i="2"/>
  <c r="K77" i="2"/>
  <c r="G77" i="2"/>
  <c r="B77" i="2"/>
  <c r="Q76" i="2"/>
  <c r="N76" i="2"/>
  <c r="K76" i="2"/>
  <c r="G76" i="2"/>
  <c r="B76" i="2"/>
  <c r="Q75" i="2"/>
  <c r="N75" i="2"/>
  <c r="K75" i="2"/>
  <c r="G75" i="2"/>
  <c r="B75" i="2"/>
  <c r="Q74" i="2"/>
  <c r="N74" i="2"/>
  <c r="K74" i="2"/>
  <c r="G74" i="2"/>
  <c r="B74" i="2"/>
  <c r="Q73" i="2"/>
  <c r="N73" i="2"/>
  <c r="K73" i="2"/>
  <c r="G73" i="2"/>
  <c r="B73" i="2"/>
  <c r="Q72" i="2"/>
  <c r="N72" i="2"/>
  <c r="K72" i="2"/>
  <c r="G72" i="2"/>
  <c r="B72" i="2"/>
  <c r="Q71" i="2"/>
  <c r="N71" i="2"/>
  <c r="K71" i="2"/>
  <c r="G71" i="2"/>
  <c r="B71" i="2"/>
  <c r="Q70" i="2"/>
  <c r="N70" i="2"/>
  <c r="K70" i="2"/>
  <c r="G70" i="2"/>
  <c r="B70" i="2"/>
  <c r="Q69" i="2"/>
  <c r="N69" i="2"/>
  <c r="K69" i="2"/>
  <c r="G69" i="2"/>
  <c r="B69" i="2"/>
  <c r="Q68" i="2"/>
  <c r="N68" i="2"/>
  <c r="K68" i="2"/>
  <c r="G68" i="2"/>
  <c r="B68" i="2"/>
  <c r="Q67" i="2"/>
  <c r="N67" i="2"/>
  <c r="K67" i="2"/>
  <c r="G67" i="2"/>
  <c r="B67" i="2"/>
  <c r="Q66" i="2"/>
  <c r="N66" i="2"/>
  <c r="K66" i="2"/>
  <c r="G66" i="2"/>
  <c r="B66" i="2"/>
  <c r="Q65" i="2"/>
  <c r="N65" i="2"/>
  <c r="K65" i="2"/>
  <c r="G65" i="2"/>
  <c r="B65" i="2"/>
  <c r="Q64" i="2"/>
  <c r="N64" i="2"/>
  <c r="K64" i="2"/>
  <c r="G64" i="2"/>
  <c r="B64" i="2"/>
  <c r="Q63" i="2"/>
  <c r="N63" i="2"/>
  <c r="K63" i="2"/>
  <c r="G63" i="2"/>
  <c r="B63" i="2"/>
  <c r="Q62" i="2"/>
  <c r="N62" i="2"/>
  <c r="K62" i="2"/>
  <c r="G62" i="2"/>
  <c r="B62" i="2"/>
  <c r="Q61" i="2"/>
  <c r="N61" i="2"/>
  <c r="K61" i="2"/>
  <c r="G61" i="2"/>
  <c r="B61" i="2"/>
  <c r="Q60" i="2"/>
  <c r="N60" i="2"/>
  <c r="K60" i="2"/>
  <c r="G60" i="2"/>
  <c r="B60" i="2"/>
  <c r="Q59" i="2"/>
  <c r="N59" i="2"/>
  <c r="K59" i="2"/>
  <c r="G59" i="2"/>
  <c r="B59" i="2"/>
  <c r="Q58" i="2"/>
  <c r="N58" i="2"/>
  <c r="K58" i="2"/>
  <c r="G58" i="2"/>
  <c r="B58" i="2"/>
  <c r="Q57" i="2"/>
  <c r="N57" i="2"/>
  <c r="K57" i="2"/>
  <c r="G57" i="2"/>
  <c r="B57" i="2"/>
  <c r="Q56" i="2"/>
  <c r="N56" i="2"/>
  <c r="K56" i="2"/>
  <c r="G56" i="2"/>
  <c r="B56" i="2"/>
  <c r="Q55" i="2"/>
  <c r="N55" i="2"/>
  <c r="K55" i="2"/>
  <c r="G55" i="2"/>
  <c r="B55" i="2"/>
  <c r="Q54" i="2"/>
  <c r="N54" i="2"/>
  <c r="K54" i="2"/>
  <c r="G54" i="2"/>
  <c r="B54" i="2"/>
  <c r="Q53" i="2"/>
  <c r="N53" i="2"/>
  <c r="K53" i="2"/>
  <c r="G53" i="2"/>
  <c r="B53" i="2"/>
  <c r="Q52" i="2"/>
  <c r="N52" i="2"/>
  <c r="K52" i="2"/>
  <c r="G52" i="2"/>
  <c r="B52" i="2"/>
  <c r="Q51" i="2"/>
  <c r="N51" i="2"/>
  <c r="K51" i="2"/>
  <c r="G51" i="2"/>
  <c r="B51" i="2"/>
  <c r="Q50" i="2"/>
  <c r="N50" i="2"/>
  <c r="K50" i="2"/>
  <c r="G50" i="2"/>
  <c r="B50" i="2"/>
  <c r="Q49" i="2"/>
  <c r="N49" i="2"/>
  <c r="K49" i="2"/>
  <c r="G49" i="2"/>
  <c r="B49" i="2"/>
  <c r="AC13" i="2"/>
  <c r="T13" i="2"/>
  <c r="AC12" i="2"/>
  <c r="T12" i="2"/>
  <c r="AM9" i="2"/>
  <c r="T86" i="2" l="1"/>
  <c r="M39" i="7"/>
  <c r="M89" i="7"/>
  <c r="T136" i="2"/>
  <c r="AC62" i="3"/>
  <c r="V62" i="3"/>
  <c r="M77" i="7"/>
  <c r="T124" i="2"/>
  <c r="M138" i="7"/>
  <c r="T185" i="2"/>
  <c r="T114" i="2"/>
  <c r="H58" i="3"/>
  <c r="J36" i="7"/>
  <c r="T83" i="2" s="1"/>
  <c r="L53" i="7"/>
  <c r="Y100" i="2" s="1"/>
  <c r="J70" i="7"/>
  <c r="J121" i="7"/>
  <c r="L126" i="7"/>
  <c r="Y173" i="2" s="1"/>
  <c r="M135" i="7"/>
  <c r="B3" i="9"/>
  <c r="F14" i="11"/>
  <c r="J41" i="7"/>
  <c r="J56" i="7"/>
  <c r="T103" i="2" s="1"/>
  <c r="J68" i="7"/>
  <c r="L85" i="7"/>
  <c r="Y132" i="2" s="1"/>
  <c r="L95" i="7"/>
  <c r="Y142" i="2" s="1"/>
  <c r="L109" i="7"/>
  <c r="Y156" i="2" s="1"/>
  <c r="L136" i="7"/>
  <c r="Y183" i="2" s="1"/>
  <c r="B4" i="9"/>
  <c r="AC53" i="3"/>
  <c r="B13" i="4"/>
  <c r="T70" i="2"/>
  <c r="AC12" i="3"/>
  <c r="H48" i="3"/>
  <c r="J12" i="7"/>
  <c r="L15" i="7"/>
  <c r="Y62" i="2" s="1"/>
  <c r="L35" i="7"/>
  <c r="Y82" i="2" s="1"/>
  <c r="J46" i="7"/>
  <c r="J62" i="7"/>
  <c r="L117" i="7"/>
  <c r="Y164" i="2" s="1"/>
  <c r="J124" i="7"/>
  <c r="AC56" i="3"/>
  <c r="V61" i="3"/>
  <c r="J25" i="7"/>
  <c r="M80" i="7"/>
  <c r="J98" i="7"/>
  <c r="J110" i="7"/>
  <c r="T157" i="2" s="1"/>
  <c r="J129" i="7"/>
  <c r="K13" i="3"/>
  <c r="J5" i="7"/>
  <c r="L10" i="7"/>
  <c r="Y57" i="2" s="1"/>
  <c r="J44" i="7"/>
  <c r="J60" i="7"/>
  <c r="L74" i="7"/>
  <c r="Y121" i="2" s="1"/>
  <c r="L98" i="7"/>
  <c r="Y145" i="2" s="1"/>
  <c r="J107" i="7"/>
  <c r="T154" i="2" s="1"/>
  <c r="J120" i="7"/>
  <c r="T167" i="2" s="1"/>
  <c r="J139" i="7"/>
  <c r="T186" i="2" s="1"/>
  <c r="J21" i="7"/>
  <c r="L30" i="7"/>
  <c r="Y77" i="2" s="1"/>
  <c r="L33" i="7"/>
  <c r="Y80" i="2" s="1"/>
  <c r="L50" i="7"/>
  <c r="Y97" i="2" s="1"/>
  <c r="J63" i="7"/>
  <c r="L79" i="7"/>
  <c r="Y126" i="2" s="1"/>
  <c r="J83" i="7"/>
  <c r="T130" i="2" s="1"/>
  <c r="J112" i="7"/>
  <c r="L120" i="7"/>
  <c r="Y167" i="2" s="1"/>
  <c r="L125" i="7"/>
  <c r="Y172" i="2" s="1"/>
  <c r="L142" i="7"/>
  <c r="Y189" i="2" s="1"/>
  <c r="F18" i="17"/>
  <c r="J8" i="7"/>
  <c r="J18" i="7"/>
  <c r="T65" i="2" s="1"/>
  <c r="J28" i="7"/>
  <c r="J75" i="7"/>
  <c r="L86" i="7"/>
  <c r="Y133" i="2" s="1"/>
  <c r="L115" i="7"/>
  <c r="Y162" i="2" s="1"/>
  <c r="J145" i="7"/>
  <c r="L61" i="7"/>
  <c r="Y108" i="2" s="1"/>
  <c r="J128" i="7"/>
  <c r="E3" i="20"/>
  <c r="M45" i="6" s="1"/>
  <c r="L8" i="7"/>
  <c r="Y55" i="2" s="1"/>
  <c r="L43" i="7"/>
  <c r="Y90" i="2" s="1"/>
  <c r="L51" i="7"/>
  <c r="Y98" i="2" s="1"/>
  <c r="L58" i="7"/>
  <c r="L116" i="7"/>
  <c r="Y163" i="2" s="1"/>
  <c r="L138" i="7"/>
  <c r="Y185" i="2" s="1"/>
  <c r="L145" i="7"/>
  <c r="Y192" i="2" s="1"/>
  <c r="I4" i="20"/>
  <c r="AG46" i="6" s="1"/>
  <c r="M55" i="7"/>
  <c r="T102" i="2"/>
  <c r="M12" i="7"/>
  <c r="T88" i="2"/>
  <c r="M41" i="7"/>
  <c r="L38" i="7"/>
  <c r="Y85" i="2" s="1"/>
  <c r="J38" i="7"/>
  <c r="M62" i="7"/>
  <c r="T109" i="2"/>
  <c r="L134" i="7"/>
  <c r="Y181" i="2" s="1"/>
  <c r="J134" i="7"/>
  <c r="AC54" i="3"/>
  <c r="L22" i="7"/>
  <c r="Y69" i="2" s="1"/>
  <c r="J22" i="7"/>
  <c r="J20" i="7"/>
  <c r="L20" i="7"/>
  <c r="Y67" i="2" s="1"/>
  <c r="J66" i="7"/>
  <c r="L66" i="7"/>
  <c r="Y113" i="2" s="1"/>
  <c r="T75" i="2"/>
  <c r="M28" i="7"/>
  <c r="J76" i="7"/>
  <c r="L76" i="7"/>
  <c r="Y123" i="2" s="1"/>
  <c r="M121" i="7"/>
  <c r="T168" i="2"/>
  <c r="L14" i="7"/>
  <c r="Y61" i="2" s="1"/>
  <c r="J14" i="7"/>
  <c r="M129" i="7"/>
  <c r="T176" i="2"/>
  <c r="Y105" i="2"/>
  <c r="K12" i="2"/>
  <c r="L113" i="7"/>
  <c r="Y160" i="2" s="1"/>
  <c r="J113" i="7"/>
  <c r="F9" i="11"/>
  <c r="H54" i="3"/>
  <c r="T12" i="3"/>
  <c r="L132" i="7"/>
  <c r="Y179" i="2" s="1"/>
  <c r="J132" i="7"/>
  <c r="T54" i="2"/>
  <c r="M46" i="7"/>
  <c r="T93" i="2"/>
  <c r="M51" i="7"/>
  <c r="M61" i="7"/>
  <c r="T108" i="2"/>
  <c r="M96" i="7"/>
  <c r="T143" i="2"/>
  <c r="M26" i="7"/>
  <c r="T73" i="2"/>
  <c r="T59" i="2"/>
  <c r="J4" i="7"/>
  <c r="L4" i="7"/>
  <c r="Y51" i="2" s="1"/>
  <c r="M18" i="7"/>
  <c r="L78" i="7"/>
  <c r="Y125" i="2" s="1"/>
  <c r="J78" i="7"/>
  <c r="L99" i="7"/>
  <c r="Y146" i="2" s="1"/>
  <c r="J99" i="7"/>
  <c r="J64" i="7"/>
  <c r="L64" i="7"/>
  <c r="Y111" i="2" s="1"/>
  <c r="L123" i="7"/>
  <c r="Y170" i="2" s="1"/>
  <c r="J123" i="7"/>
  <c r="L24" i="7"/>
  <c r="Y71" i="2" s="1"/>
  <c r="J24" i="7"/>
  <c r="J30" i="7"/>
  <c r="L52" i="7"/>
  <c r="Y99" i="2" s="1"/>
  <c r="J52" i="7"/>
  <c r="M2" i="7"/>
  <c r="L29" i="7"/>
  <c r="Y76" i="2" s="1"/>
  <c r="J29" i="7"/>
  <c r="M25" i="7"/>
  <c r="L48" i="7"/>
  <c r="Y95" i="2" s="1"/>
  <c r="J50" i="7"/>
  <c r="J58" i="7"/>
  <c r="L60" i="7"/>
  <c r="Y107" i="2" s="1"/>
  <c r="L40" i="7"/>
  <c r="Y87" i="2" s="1"/>
  <c r="J40" i="7"/>
  <c r="J6" i="7"/>
  <c r="L6" i="7"/>
  <c r="Y53" i="2" s="1"/>
  <c r="L93" i="7"/>
  <c r="Y140" i="2" s="1"/>
  <c r="J93" i="7"/>
  <c r="T149" i="2"/>
  <c r="M104" i="7"/>
  <c r="L11" i="7"/>
  <c r="Y58" i="2" s="1"/>
  <c r="J11" i="7"/>
  <c r="T142" i="2"/>
  <c r="L17" i="7"/>
  <c r="Y64" i="2" s="1"/>
  <c r="J17" i="7"/>
  <c r="L19" i="7"/>
  <c r="Y66" i="2" s="1"/>
  <c r="J19" i="7"/>
  <c r="L27" i="7"/>
  <c r="Y74" i="2" s="1"/>
  <c r="J27" i="7"/>
  <c r="J33" i="7"/>
  <c r="L37" i="7"/>
  <c r="Y84" i="2" s="1"/>
  <c r="J37" i="7"/>
  <c r="M48" i="7"/>
  <c r="L69" i="7"/>
  <c r="Y116" i="2" s="1"/>
  <c r="J69" i="7"/>
  <c r="L73" i="7"/>
  <c r="Y120" i="2" s="1"/>
  <c r="J73" i="7"/>
  <c r="J91" i="7"/>
  <c r="M102" i="7"/>
  <c r="L105" i="7"/>
  <c r="Y152" i="2" s="1"/>
  <c r="J105" i="7"/>
  <c r="L111" i="7"/>
  <c r="Y158" i="2" s="1"/>
  <c r="J111" i="7"/>
  <c r="T55" i="2"/>
  <c r="T72" i="2"/>
  <c r="T129" i="2"/>
  <c r="L3" i="7"/>
  <c r="Y50" i="2" s="1"/>
  <c r="J3" i="7"/>
  <c r="T49" i="2"/>
  <c r="M8" i="7"/>
  <c r="L9" i="7"/>
  <c r="Y56" i="2" s="1"/>
  <c r="J9" i="7"/>
  <c r="J15" i="7"/>
  <c r="M56" i="7"/>
  <c r="L88" i="7"/>
  <c r="Y135" i="2" s="1"/>
  <c r="J88" i="7"/>
  <c r="L101" i="7"/>
  <c r="Y148" i="2" s="1"/>
  <c r="J101" i="7"/>
  <c r="M137" i="7"/>
  <c r="T184" i="2"/>
  <c r="J54" i="7"/>
  <c r="L54" i="7"/>
  <c r="Y101" i="2" s="1"/>
  <c r="J74" i="7"/>
  <c r="M106" i="7"/>
  <c r="J57" i="7"/>
  <c r="L57" i="7"/>
  <c r="Y104" i="2" s="1"/>
  <c r="J79" i="7"/>
  <c r="L81" i="7"/>
  <c r="Y128" i="2" s="1"/>
  <c r="J81" i="7"/>
  <c r="L140" i="7"/>
  <c r="Y187" i="2" s="1"/>
  <c r="J140" i="7"/>
  <c r="AC48" i="3"/>
  <c r="V48" i="3"/>
  <c r="M36" i="7"/>
  <c r="T63" i="2"/>
  <c r="J35" i="7"/>
  <c r="J43" i="7"/>
  <c r="L47" i="7"/>
  <c r="Y94" i="2" s="1"/>
  <c r="J47" i="7"/>
  <c r="AC60" i="3"/>
  <c r="L12" i="7"/>
  <c r="Y59" i="2" s="1"/>
  <c r="L25" i="7"/>
  <c r="Y72" i="2" s="1"/>
  <c r="J32" i="7"/>
  <c r="L32" i="7"/>
  <c r="Y79" i="2" s="1"/>
  <c r="J45" i="7"/>
  <c r="L45" i="7"/>
  <c r="Y92" i="2" s="1"/>
  <c r="L59" i="7"/>
  <c r="Y106" i="2" s="1"/>
  <c r="J59" i="7"/>
  <c r="L71" i="7"/>
  <c r="Y118" i="2" s="1"/>
  <c r="J71" i="7"/>
  <c r="M83" i="7"/>
  <c r="L90" i="7"/>
  <c r="Y137" i="2" s="1"/>
  <c r="J90" i="7"/>
  <c r="J103" i="7"/>
  <c r="L103" i="7"/>
  <c r="Y150" i="2" s="1"/>
  <c r="L128" i="7"/>
  <c r="Y175" i="2" s="1"/>
  <c r="L130" i="7"/>
  <c r="Y177" i="2" s="1"/>
  <c r="J130" i="7"/>
  <c r="T175" i="2"/>
  <c r="M128" i="7"/>
  <c r="M120" i="7"/>
  <c r="L143" i="7"/>
  <c r="Y190" i="2" s="1"/>
  <c r="J143" i="7"/>
  <c r="T192" i="2"/>
  <c r="M145" i="7"/>
  <c r="J87" i="7"/>
  <c r="L87" i="7"/>
  <c r="Y134" i="2" s="1"/>
  <c r="L106" i="7"/>
  <c r="Y153" i="2" s="1"/>
  <c r="M107" i="7"/>
  <c r="M110" i="7"/>
  <c r="L118" i="7"/>
  <c r="Y165" i="2" s="1"/>
  <c r="J118" i="7"/>
  <c r="L141" i="7"/>
  <c r="Y188" i="2" s="1"/>
  <c r="J141" i="7"/>
  <c r="L13" i="7"/>
  <c r="Y60" i="2" s="1"/>
  <c r="J13" i="7"/>
  <c r="J53" i="7"/>
  <c r="J85" i="7"/>
  <c r="M98" i="7"/>
  <c r="T145" i="2"/>
  <c r="L108" i="7"/>
  <c r="Y155" i="2" s="1"/>
  <c r="J108" i="7"/>
  <c r="J126" i="7"/>
  <c r="L137" i="7"/>
  <c r="Y184" i="2" s="1"/>
  <c r="L139" i="7"/>
  <c r="Y186" i="2" s="1"/>
  <c r="L18" i="7"/>
  <c r="Y65" i="2" s="1"/>
  <c r="J31" i="7"/>
  <c r="L31" i="7"/>
  <c r="Y78" i="2" s="1"/>
  <c r="L46" i="7"/>
  <c r="Y93" i="2" s="1"/>
  <c r="J116" i="7"/>
  <c r="M139" i="7"/>
  <c r="L7" i="7"/>
  <c r="Y54" i="2" s="1"/>
  <c r="J10" i="7"/>
  <c r="L28" i="7"/>
  <c r="Y75" i="2" s="1"/>
  <c r="M34" i="7"/>
  <c r="M49" i="7"/>
  <c r="L55" i="7"/>
  <c r="Y102" i="2" s="1"/>
  <c r="L72" i="7"/>
  <c r="Y119" i="2" s="1"/>
  <c r="J72" i="7"/>
  <c r="L84" i="7"/>
  <c r="Y131" i="2" s="1"/>
  <c r="J84" i="7"/>
  <c r="T159" i="2"/>
  <c r="M112" i="7"/>
  <c r="L121" i="7"/>
  <c r="Y168" i="2" s="1"/>
  <c r="L127" i="7"/>
  <c r="Y174" i="2" s="1"/>
  <c r="J127" i="7"/>
  <c r="L144" i="7"/>
  <c r="Y191" i="2" s="1"/>
  <c r="J144" i="7"/>
  <c r="B2" i="9"/>
  <c r="L100" i="7"/>
  <c r="Y147" i="2" s="1"/>
  <c r="J100" i="7"/>
  <c r="AC55" i="3"/>
  <c r="F10" i="11"/>
  <c r="L122" i="7"/>
  <c r="Y169" i="2" s="1"/>
  <c r="J122" i="7"/>
  <c r="H49" i="3"/>
  <c r="F4" i="11"/>
  <c r="L39" i="7"/>
  <c r="Y86" i="2" s="1"/>
  <c r="J42" i="7"/>
  <c r="J92" i="7"/>
  <c r="J131" i="7"/>
  <c r="L83" i="7"/>
  <c r="Y130" i="2" s="1"/>
  <c r="J86" i="7"/>
  <c r="L97" i="7"/>
  <c r="Y144" i="2" s="1"/>
  <c r="J97" i="7"/>
  <c r="J114" i="7"/>
  <c r="J115" i="7"/>
  <c r="L133" i="7"/>
  <c r="Y180" i="2" s="1"/>
  <c r="J133" i="7"/>
  <c r="L62" i="7"/>
  <c r="Y109" i="2" s="1"/>
  <c r="J65" i="7"/>
  <c r="L94" i="7"/>
  <c r="Y141" i="2" s="1"/>
  <c r="J109" i="7"/>
  <c r="L119" i="7"/>
  <c r="Y166" i="2" s="1"/>
  <c r="J119" i="7"/>
  <c r="J142" i="7"/>
  <c r="F3" i="20"/>
  <c r="R45" i="6" s="1"/>
  <c r="L4" i="20"/>
  <c r="M53" i="6" s="1"/>
  <c r="G3" i="20"/>
  <c r="W45" i="6" s="1"/>
  <c r="O4" i="20"/>
  <c r="AF53" i="6" s="1"/>
  <c r="E2" i="20"/>
  <c r="M44" i="6" s="1"/>
  <c r="H3" i="20"/>
  <c r="AB45" i="6" s="1"/>
  <c r="E5" i="20"/>
  <c r="M47" i="6" s="1"/>
  <c r="F2" i="20"/>
  <c r="R44" i="6" s="1"/>
  <c r="I3" i="20"/>
  <c r="AG45" i="6" s="1"/>
  <c r="F5" i="20"/>
  <c r="R47" i="6" s="1"/>
  <c r="G2" i="20"/>
  <c r="W44" i="6" s="1"/>
  <c r="L3" i="20"/>
  <c r="M52" i="6" s="1"/>
  <c r="G5" i="20"/>
  <c r="W47" i="6" s="1"/>
  <c r="J125" i="7"/>
  <c r="J136" i="7"/>
  <c r="H2" i="20"/>
  <c r="AB44" i="6" s="1"/>
  <c r="O3" i="20"/>
  <c r="AF52" i="6" s="1"/>
  <c r="H5" i="20"/>
  <c r="AB47" i="6" s="1"/>
  <c r="I2" i="20"/>
  <c r="AG44" i="6" s="1"/>
  <c r="E4" i="20"/>
  <c r="M46" i="6" s="1"/>
  <c r="I5" i="20"/>
  <c r="AG47" i="6" s="1"/>
  <c r="L2" i="20"/>
  <c r="M51" i="6" s="1"/>
  <c r="F4" i="20"/>
  <c r="R46" i="6" s="1"/>
  <c r="L5" i="20"/>
  <c r="M54" i="6" s="1"/>
  <c r="O2" i="20"/>
  <c r="AF51" i="6" s="1"/>
  <c r="G4" i="20"/>
  <c r="W46" i="6" s="1"/>
  <c r="O5" i="20"/>
  <c r="AF54" i="6" s="1"/>
  <c r="B3" i="20"/>
  <c r="R9" i="6" s="1"/>
  <c r="H4" i="20"/>
  <c r="AB46" i="6" s="1"/>
  <c r="M21" i="7" l="1"/>
  <c r="T68" i="2"/>
  <c r="K138" i="7"/>
  <c r="W185" i="2" s="1"/>
  <c r="K2" i="7"/>
  <c r="W49" i="2" s="1"/>
  <c r="K48" i="7"/>
  <c r="W95" i="2" s="1"/>
  <c r="M60" i="7"/>
  <c r="T107" i="2"/>
  <c r="M70" i="7"/>
  <c r="T117" i="2"/>
  <c r="M44" i="7"/>
  <c r="T91" i="2"/>
  <c r="K135" i="7"/>
  <c r="W182" i="2" s="1"/>
  <c r="M75" i="7"/>
  <c r="T122" i="2"/>
  <c r="T110" i="2"/>
  <c r="M63" i="7"/>
  <c r="T171" i="2"/>
  <c r="M124" i="7"/>
  <c r="T52" i="2"/>
  <c r="M5" i="7"/>
  <c r="M68" i="7"/>
  <c r="T115" i="2"/>
  <c r="K42" i="7"/>
  <c r="W89" i="2" s="1"/>
  <c r="M42" i="7"/>
  <c r="T89" i="2"/>
  <c r="M144" i="7"/>
  <c r="T191" i="2"/>
  <c r="K144" i="7"/>
  <c r="W191" i="2" s="1"/>
  <c r="K80" i="7"/>
  <c r="W127" i="2" s="1"/>
  <c r="K139" i="7"/>
  <c r="W186" i="2" s="1"/>
  <c r="K124" i="7"/>
  <c r="W171" i="2" s="1"/>
  <c r="M141" i="7"/>
  <c r="K141" i="7"/>
  <c r="W188" i="2" s="1"/>
  <c r="T188" i="2"/>
  <c r="M140" i="7"/>
  <c r="K140" i="7"/>
  <c r="W187" i="2" s="1"/>
  <c r="T187" i="2"/>
  <c r="M54" i="7"/>
  <c r="T101" i="2"/>
  <c r="K54" i="7"/>
  <c r="W101" i="2" s="1"/>
  <c r="M15" i="7"/>
  <c r="K15" i="7"/>
  <c r="W62" i="2" s="1"/>
  <c r="T62" i="2"/>
  <c r="M6" i="7"/>
  <c r="K6" i="7"/>
  <c r="W53" i="2" s="1"/>
  <c r="T53" i="2"/>
  <c r="T170" i="2"/>
  <c r="M123" i="7"/>
  <c r="K123" i="7"/>
  <c r="W170" i="2" s="1"/>
  <c r="M4" i="7"/>
  <c r="K4" i="7"/>
  <c r="W51" i="2" s="1"/>
  <c r="T51" i="2"/>
  <c r="K14" i="7"/>
  <c r="W61" i="2" s="1"/>
  <c r="M14" i="7"/>
  <c r="T61" i="2"/>
  <c r="M66" i="7"/>
  <c r="K66" i="7"/>
  <c r="W113" i="2" s="1"/>
  <c r="T113" i="2"/>
  <c r="K62" i="7"/>
  <c r="W109" i="2" s="1"/>
  <c r="M133" i="7"/>
  <c r="K133" i="7"/>
  <c r="W180" i="2" s="1"/>
  <c r="T180" i="2"/>
  <c r="T119" i="2"/>
  <c r="M72" i="7"/>
  <c r="K72" i="7"/>
  <c r="W119" i="2" s="1"/>
  <c r="M108" i="7"/>
  <c r="K108" i="7"/>
  <c r="W155" i="2" s="1"/>
  <c r="T155" i="2"/>
  <c r="K67" i="7"/>
  <c r="W114" i="2" s="1"/>
  <c r="K16" i="7"/>
  <c r="W63" i="2" s="1"/>
  <c r="M9" i="7"/>
  <c r="K9" i="7"/>
  <c r="W56" i="2" s="1"/>
  <c r="T56" i="2"/>
  <c r="M111" i="7"/>
  <c r="K111" i="7"/>
  <c r="W158" i="2" s="1"/>
  <c r="T158" i="2"/>
  <c r="M11" i="7"/>
  <c r="K11" i="7"/>
  <c r="W58" i="2" s="1"/>
  <c r="T58" i="2"/>
  <c r="M40" i="7"/>
  <c r="K40" i="7"/>
  <c r="W87" i="2" s="1"/>
  <c r="T87" i="2"/>
  <c r="K25" i="7"/>
  <c r="W72" i="2" s="1"/>
  <c r="K51" i="7"/>
  <c r="W98" i="2" s="1"/>
  <c r="K113" i="7"/>
  <c r="W160" i="2" s="1"/>
  <c r="M113" i="7"/>
  <c r="T160" i="2"/>
  <c r="M125" i="7"/>
  <c r="K125" i="7"/>
  <c r="W172" i="2" s="1"/>
  <c r="T172" i="2"/>
  <c r="M116" i="7"/>
  <c r="K116" i="7"/>
  <c r="W163" i="2" s="1"/>
  <c r="T163" i="2"/>
  <c r="K118" i="7"/>
  <c r="W165" i="2" s="1"/>
  <c r="M118" i="7"/>
  <c r="T165" i="2"/>
  <c r="M143" i="7"/>
  <c r="K143" i="7"/>
  <c r="W190" i="2" s="1"/>
  <c r="T190" i="2"/>
  <c r="K63" i="7"/>
  <c r="W110" i="2" s="1"/>
  <c r="K47" i="7"/>
  <c r="W94" i="2" s="1"/>
  <c r="T94" i="2"/>
  <c r="M47" i="7"/>
  <c r="K81" i="7"/>
  <c r="W128" i="2" s="1"/>
  <c r="T128" i="2"/>
  <c r="M81" i="7"/>
  <c r="M37" i="7"/>
  <c r="K37" i="7"/>
  <c r="W84" i="2" s="1"/>
  <c r="T84" i="2"/>
  <c r="K29" i="7"/>
  <c r="W76" i="2" s="1"/>
  <c r="M29" i="7"/>
  <c r="T76" i="2"/>
  <c r="K121" i="7"/>
  <c r="W168" i="2" s="1"/>
  <c r="M20" i="7"/>
  <c r="T67" i="2"/>
  <c r="K20" i="7"/>
  <c r="W67" i="2" s="1"/>
  <c r="M38" i="7"/>
  <c r="K38" i="7"/>
  <c r="W85" i="2" s="1"/>
  <c r="T85" i="2"/>
  <c r="M115" i="7"/>
  <c r="K115" i="7"/>
  <c r="W162" i="2" s="1"/>
  <c r="T162" i="2"/>
  <c r="K127" i="7"/>
  <c r="W174" i="2" s="1"/>
  <c r="M127" i="7"/>
  <c r="T174" i="2"/>
  <c r="M103" i="7"/>
  <c r="K103" i="7"/>
  <c r="W150" i="2" s="1"/>
  <c r="T150" i="2"/>
  <c r="M59" i="7"/>
  <c r="K59" i="7"/>
  <c r="W106" i="2" s="1"/>
  <c r="T106" i="2"/>
  <c r="K137" i="7"/>
  <c r="W184" i="2" s="1"/>
  <c r="K105" i="7"/>
  <c r="W152" i="2" s="1"/>
  <c r="M105" i="7"/>
  <c r="T152" i="2"/>
  <c r="K104" i="7"/>
  <c r="W151" i="2" s="1"/>
  <c r="K117" i="7"/>
  <c r="W164" i="2" s="1"/>
  <c r="M64" i="7"/>
  <c r="T111" i="2"/>
  <c r="K64" i="7"/>
  <c r="W111" i="2" s="1"/>
  <c r="K114" i="7"/>
  <c r="W161" i="2" s="1"/>
  <c r="M114" i="7"/>
  <c r="T161" i="2"/>
  <c r="M122" i="7"/>
  <c r="K122" i="7"/>
  <c r="W169" i="2" s="1"/>
  <c r="T169" i="2"/>
  <c r="K49" i="7"/>
  <c r="W96" i="2" s="1"/>
  <c r="K98" i="7"/>
  <c r="W145" i="2" s="1"/>
  <c r="K110" i="7"/>
  <c r="W157" i="2" s="1"/>
  <c r="T137" i="2"/>
  <c r="K90" i="7"/>
  <c r="W137" i="2" s="1"/>
  <c r="M90" i="7"/>
  <c r="M43" i="7"/>
  <c r="K43" i="7"/>
  <c r="W90" i="2" s="1"/>
  <c r="T90" i="2"/>
  <c r="T126" i="2"/>
  <c r="K79" i="7"/>
  <c r="W126" i="2" s="1"/>
  <c r="M79" i="7"/>
  <c r="M33" i="7"/>
  <c r="K33" i="7"/>
  <c r="W80" i="2" s="1"/>
  <c r="T80" i="2"/>
  <c r="K95" i="7"/>
  <c r="W142" i="2" s="1"/>
  <c r="M99" i="7"/>
  <c r="T146" i="2"/>
  <c r="K99" i="7"/>
  <c r="W146" i="2" s="1"/>
  <c r="K26" i="7"/>
  <c r="W73" i="2" s="1"/>
  <c r="K46" i="7"/>
  <c r="W93" i="2" s="1"/>
  <c r="K13" i="2"/>
  <c r="M22" i="7"/>
  <c r="K22" i="7"/>
  <c r="W69" i="2" s="1"/>
  <c r="T69" i="2"/>
  <c r="M142" i="7"/>
  <c r="K142" i="7"/>
  <c r="W189" i="2" s="1"/>
  <c r="T189" i="2"/>
  <c r="M97" i="7"/>
  <c r="K97" i="7"/>
  <c r="W144" i="2" s="1"/>
  <c r="T144" i="2"/>
  <c r="M31" i="7"/>
  <c r="K31" i="7"/>
  <c r="W78" i="2" s="1"/>
  <c r="T78" i="2"/>
  <c r="K120" i="7"/>
  <c r="W167" i="2" s="1"/>
  <c r="K35" i="7"/>
  <c r="W82" i="2" s="1"/>
  <c r="M35" i="7"/>
  <c r="T82" i="2"/>
  <c r="T148" i="2"/>
  <c r="M101" i="7"/>
  <c r="K101" i="7"/>
  <c r="W148" i="2" s="1"/>
  <c r="K3" i="7"/>
  <c r="W50" i="2" s="1"/>
  <c r="M3" i="7"/>
  <c r="T50" i="2"/>
  <c r="K39" i="7"/>
  <c r="W86" i="2" s="1"/>
  <c r="K5" i="7"/>
  <c r="W52" i="2" s="1"/>
  <c r="T74" i="2"/>
  <c r="M27" i="7"/>
  <c r="K27" i="7"/>
  <c r="W74" i="2" s="1"/>
  <c r="K82" i="7"/>
  <c r="W129" i="2" s="1"/>
  <c r="M52" i="7"/>
  <c r="K52" i="7"/>
  <c r="W99" i="2" s="1"/>
  <c r="T99" i="2"/>
  <c r="M119" i="7"/>
  <c r="K119" i="7"/>
  <c r="W166" i="2" s="1"/>
  <c r="T166" i="2"/>
  <c r="K112" i="7"/>
  <c r="W159" i="2" s="1"/>
  <c r="K34" i="7"/>
  <c r="W81" i="2" s="1"/>
  <c r="M85" i="7"/>
  <c r="K85" i="7"/>
  <c r="W132" i="2" s="1"/>
  <c r="T132" i="2"/>
  <c r="K94" i="7"/>
  <c r="W141" i="2" s="1"/>
  <c r="M45" i="7"/>
  <c r="K45" i="7"/>
  <c r="W92" i="2" s="1"/>
  <c r="T92" i="2"/>
  <c r="K57" i="7"/>
  <c r="W104" i="2" s="1"/>
  <c r="T104" i="2"/>
  <c r="M57" i="7"/>
  <c r="K91" i="7"/>
  <c r="W138" i="2" s="1"/>
  <c r="T138" i="2"/>
  <c r="M91" i="7"/>
  <c r="K102" i="7"/>
  <c r="W149" i="2" s="1"/>
  <c r="K78" i="7"/>
  <c r="W125" i="2" s="1"/>
  <c r="M78" i="7"/>
  <c r="T125" i="2"/>
  <c r="K7" i="7"/>
  <c r="W54" i="2" s="1"/>
  <c r="K41" i="7"/>
  <c r="W88" i="2" s="1"/>
  <c r="M76" i="7"/>
  <c r="K76" i="7"/>
  <c r="W123" i="2" s="1"/>
  <c r="T123" i="2"/>
  <c r="K12" i="7"/>
  <c r="W59" i="2" s="1"/>
  <c r="M86" i="7"/>
  <c r="K86" i="7"/>
  <c r="W133" i="2" s="1"/>
  <c r="T133" i="2"/>
  <c r="K75" i="7"/>
  <c r="W122" i="2" s="1"/>
  <c r="K83" i="7"/>
  <c r="W130" i="2" s="1"/>
  <c r="K60" i="7"/>
  <c r="W107" i="2" s="1"/>
  <c r="K106" i="7"/>
  <c r="W153" i="2" s="1"/>
  <c r="M88" i="7"/>
  <c r="T135" i="2"/>
  <c r="K88" i="7"/>
  <c r="W135" i="2" s="1"/>
  <c r="K89" i="7"/>
  <c r="W136" i="2" s="1"/>
  <c r="K19" i="7"/>
  <c r="W66" i="2" s="1"/>
  <c r="T66" i="2"/>
  <c r="M19" i="7"/>
  <c r="M93" i="7"/>
  <c r="K93" i="7"/>
  <c r="W140" i="2" s="1"/>
  <c r="T140" i="2"/>
  <c r="K58" i="7"/>
  <c r="M58" i="7"/>
  <c r="T105" i="2"/>
  <c r="B12" i="2"/>
  <c r="K36" i="7"/>
  <c r="W83" i="2" s="1"/>
  <c r="K96" i="7"/>
  <c r="W143" i="2" s="1"/>
  <c r="M132" i="7"/>
  <c r="K132" i="7"/>
  <c r="W179" i="2" s="1"/>
  <c r="T179" i="2"/>
  <c r="K70" i="7"/>
  <c r="W117" i="2" s="1"/>
  <c r="M109" i="7"/>
  <c r="T156" i="2"/>
  <c r="K109" i="7"/>
  <c r="W156" i="2" s="1"/>
  <c r="K100" i="7"/>
  <c r="W147" i="2" s="1"/>
  <c r="M100" i="7"/>
  <c r="T147" i="2"/>
  <c r="T100" i="2"/>
  <c r="M53" i="7"/>
  <c r="K53" i="7"/>
  <c r="W100" i="2" s="1"/>
  <c r="M32" i="7"/>
  <c r="K32" i="7"/>
  <c r="W79" i="2" s="1"/>
  <c r="T79" i="2"/>
  <c r="M73" i="7"/>
  <c r="K73" i="7"/>
  <c r="W120" i="2" s="1"/>
  <c r="T120" i="2"/>
  <c r="K56" i="7"/>
  <c r="W103" i="2" s="1"/>
  <c r="T77" i="2"/>
  <c r="M30" i="7"/>
  <c r="K30" i="7"/>
  <c r="W77" i="2" s="1"/>
  <c r="K129" i="7"/>
  <c r="W176" i="2" s="1"/>
  <c r="T181" i="2"/>
  <c r="M134" i="7"/>
  <c r="K134" i="7"/>
  <c r="W181" i="2" s="1"/>
  <c r="K55" i="7"/>
  <c r="W102" i="2" s="1"/>
  <c r="K136" i="7"/>
  <c r="W183" i="2" s="1"/>
  <c r="M136" i="7"/>
  <c r="T183" i="2"/>
  <c r="M131" i="7"/>
  <c r="T178" i="2"/>
  <c r="K131" i="7"/>
  <c r="W178" i="2" s="1"/>
  <c r="K84" i="7"/>
  <c r="W131" i="2" s="1"/>
  <c r="T131" i="2"/>
  <c r="M84" i="7"/>
  <c r="M10" i="7"/>
  <c r="K10" i="7"/>
  <c r="W57" i="2" s="1"/>
  <c r="T57" i="2"/>
  <c r="K128" i="7"/>
  <c r="W175" i="2" s="1"/>
  <c r="M13" i="7"/>
  <c r="K13" i="7"/>
  <c r="W60" i="2" s="1"/>
  <c r="T60" i="2"/>
  <c r="M87" i="7"/>
  <c r="K87" i="7"/>
  <c r="W134" i="2" s="1"/>
  <c r="T134" i="2"/>
  <c r="K107" i="7"/>
  <c r="W154" i="2" s="1"/>
  <c r="K77" i="7"/>
  <c r="W124" i="2" s="1"/>
  <c r="T121" i="2"/>
  <c r="M74" i="7"/>
  <c r="K74" i="7"/>
  <c r="W121" i="2" s="1"/>
  <c r="K8" i="7"/>
  <c r="W55" i="2" s="1"/>
  <c r="M17" i="7"/>
  <c r="T64" i="2"/>
  <c r="K17" i="7"/>
  <c r="W64" i="2" s="1"/>
  <c r="K68" i="7"/>
  <c r="W115" i="2" s="1"/>
  <c r="M50" i="7"/>
  <c r="T97" i="2"/>
  <c r="K50" i="7"/>
  <c r="W97" i="2" s="1"/>
  <c r="K24" i="7"/>
  <c r="W71" i="2" s="1"/>
  <c r="M24" i="7"/>
  <c r="T71" i="2"/>
  <c r="K18" i="7"/>
  <c r="W65" i="2" s="1"/>
  <c r="K61" i="7"/>
  <c r="W108" i="2" s="1"/>
  <c r="K28" i="7"/>
  <c r="W75" i="2" s="1"/>
  <c r="M65" i="7"/>
  <c r="K65" i="7"/>
  <c r="W112" i="2" s="1"/>
  <c r="T112" i="2"/>
  <c r="M92" i="7"/>
  <c r="K92" i="7"/>
  <c r="W139" i="2" s="1"/>
  <c r="T139" i="2"/>
  <c r="M126" i="7"/>
  <c r="K126" i="7"/>
  <c r="W173" i="2" s="1"/>
  <c r="T173" i="2"/>
  <c r="K145" i="7"/>
  <c r="W192" i="2" s="1"/>
  <c r="M130" i="7"/>
  <c r="K130" i="7"/>
  <c r="W177" i="2" s="1"/>
  <c r="T177" i="2"/>
  <c r="M71" i="7"/>
  <c r="T118" i="2"/>
  <c r="K71" i="7"/>
  <c r="W118" i="2" s="1"/>
  <c r="K21" i="7"/>
  <c r="W68" i="2" s="1"/>
  <c r="K44" i="7"/>
  <c r="W91" i="2" s="1"/>
  <c r="K69" i="7"/>
  <c r="W116" i="2" s="1"/>
  <c r="M69" i="7"/>
  <c r="T116" i="2"/>
  <c r="K23" i="7"/>
  <c r="W70" i="2" s="1"/>
  <c r="N41" i="2" l="1"/>
  <c r="N37" i="2"/>
  <c r="N35" i="2"/>
  <c r="J43" i="2"/>
  <c r="J41" i="2"/>
  <c r="J36" i="2"/>
  <c r="D37" i="2"/>
  <c r="D38" i="2"/>
  <c r="W105" i="2"/>
  <c r="B13" i="2"/>
  <c r="D41" i="2"/>
  <c r="J37" i="2"/>
  <c r="D42" i="2"/>
  <c r="D35" i="2"/>
  <c r="N36" i="2"/>
  <c r="J39" i="2"/>
  <c r="D36" i="2"/>
  <c r="N38" i="2"/>
  <c r="N43" i="2"/>
  <c r="N44" i="2"/>
  <c r="J40" i="2"/>
  <c r="J38" i="2"/>
  <c r="J35" i="2"/>
  <c r="J42" i="2"/>
  <c r="D40" i="2"/>
  <c r="N42" i="2"/>
  <c r="N39" i="2"/>
  <c r="N40" i="2"/>
  <c r="D43" i="2"/>
  <c r="D44" i="2"/>
  <c r="J44" i="2"/>
  <c r="D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9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외지인 신용카드 소비(데이터랩 BDT_02_01_003) 중 문화서비스·관광유원시설·기타레저 ÷ 외지인 방문 연인원(BDT_01_01_006), 2024 → 2026년 1~8월</t>
        </r>
      </text>
    </comment>
    <comment ref="N9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원도심 방문객 100명 중 2명이 참여할 때. 체험 결제율·저녁 이동 배수 = 설문 의향 × 실현율 0.33~0.40, 체험 10% 할인액은 뺐다. 모의실험 1만 번의 가운데 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네 지표의 문제 백분위를 가중치로 평균한 값. 가중치를 바꾸면 순위가 흔들리므로 점수보다 유형을 본다</t>
        </r>
      </text>
    </comment>
    <comment ref="K12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지표마다 문제 백분위 75 이상(하위 25%)이면 유형에 넣는다. 유형은 가중치와 상관없다</t>
        </r>
      </text>
    </comment>
    <comment ref="T12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외지인 카드 소비(문화서비스·관광유원시설·기타레저) ÷ 외지인 방문, 2024 → 2026년 1~8월</t>
        </r>
      </text>
    </comment>
    <comment ref="AC12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데이터랩 LN_02_01_013, 2025년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고른 연도·요일·열차의 1~8월 합계에서 17~22시 중 승차가 가장 많은 시간대. 하루 전체 최다가 아니다</t>
        </r>
      </text>
    </comment>
    <comment ref="K12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승차가 1명 이상인 마지막 시간대 = 열차 시각표상 막차</t>
        </r>
      </text>
    </comment>
    <comment ref="T12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시작 시각이 걸친 시간대부터 종료 시각 전 시간대까지의 승차 합 ÷ 하루 승차 합</t>
        </r>
      </text>
    </comment>
    <comment ref="AC12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막차 시간대가 끝나는 시각 − 릴레이 종료 시각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고른 노선·시간표의 하루 기점 출발 횟수. 첫차·막차는 기점 출발 시각</t>
        </r>
      </text>
    </comment>
    <comment ref="K12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평일 시간표 기준 19시 이후 원도심 → 월영교 운행 + 위 추가 운행 칸 값</t>
        </r>
      </text>
    </comment>
    <comment ref="T12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평일 시간표 기준 구간별 운행 횟수(조사 01)</t>
        </r>
      </text>
    </comment>
    <comment ref="AC12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안동시 버스정보시스템 정류장 목록의 안내기 설치 여부(bitYn)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월영교 반경 1km 영업 음식점 중 한식·서양식이면서 21시 이후까지 여는 곳 + 21시 이후까지 여는 팝업 부스</t>
        </r>
      </text>
    </comment>
    <comment ref="K12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소상공인 상가정보(2026.6) 반경 1km 업종 중분류 기준 + 팝업 부스</t>
        </r>
      </text>
    </comment>
    <comment ref="T12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소비 건수 점유율 ÷ 방문 점유율. 1보다 작으면 방문만큼 쓰지 않는 곳. 한국철도공사 8대 도시 가명결합 분석(소비 = 건수)이라 데이터랩 숫자와 따로 본다</t>
        </r>
      </text>
    </comment>
    <comment ref="AC12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한국철도공사 8대 도시(안동) 관광 형태 분석(2022.4~6) 연관 규칙: 만휴정·도산서원 방문자의 월영교 동시 방문 비율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3번 문항. 주 이동수단이 시내버스인 응답자 중 "불편했다"</t>
        </r>
      </text>
    </comment>
    <comment ref="K12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4번 문항(중복 선택). 이동이 불편해 가고 싶었지만 못 간 곳</t>
        </r>
      </text>
    </comment>
    <comment ref="T12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9번 문항</t>
        </r>
      </text>
    </comment>
    <comment ref="AC12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13번 문항. 숙박한 사람은 뺐다</t>
        </r>
      </text>
    </comment>
  </commentList>
</comments>
</file>

<file path=xl/sharedStrings.xml><?xml version="1.0" encoding="utf-8"?>
<sst xmlns="http://schemas.openxmlformats.org/spreadsheetml/2006/main" count="7130" uniqueCount="3423">
  <si>
    <t>안동 이어드림 · 데이터 대시보드</t>
  </si>
  <si>
    <r>
      <rPr>
        <b/>
        <sz val="22"/>
        <color rgb="FF34383C"/>
        <rFont val="맑은 고딕"/>
        <family val="2"/>
        <charset val="129"/>
      </rPr>
      <t xml:space="preserve">데이터 기반 21시 이후 소비 릴레이 </t>
    </r>
    <r>
      <rPr>
        <b/>
        <sz val="22"/>
        <color rgb="FF2D6BD9"/>
        <rFont val="맑은 고딕"/>
        <family val="2"/>
        <charset val="129"/>
      </rPr>
      <t>‘안동 이어드림’</t>
    </r>
    <r>
      <rPr>
        <b/>
        <sz val="22"/>
        <color rgb="FF34383C"/>
        <rFont val="맑은 고딕"/>
        <family val="2"/>
        <charset val="129"/>
      </rPr>
      <t>: 원도심에서 월영교로</t>
    </r>
  </si>
  <si>
    <t>디지털 관광주민증 위 3단계 릴레이. 아래 칸을 누르면 그 화면으로 간다. 모든 효과는 시행 전 예측이다.</t>
  </si>
  <si>
    <t>01 문제</t>
  </si>
  <si>
    <t>02 기대효과</t>
  </si>
  <si>
    <t>03 우리 시·군 진단</t>
  </si>
  <si>
    <t>방문 1회당 체험·문화 소비</t>
  </si>
  <si>
    <t>100명 중 2명 참여 시 방문당 체험·문화 소비</t>
  </si>
  <si>
    <t>안동과 같은 문제 유형</t>
  </si>
  <si>
    <t>›</t>
  </si>
  <si>
    <t>146개 시·군 중 22번째로 많이 줄었다</t>
  </si>
  <si>
    <t>지금 152.7원에서 +3.5%</t>
  </si>
  <si>
    <t>체험·문화 소비 하락 + 짧은 숙박</t>
  </si>
  <si>
    <t>전국 중앙 −2.0%</t>
  </si>
  <si>
    <t>월영교 저녁 이동 주말 하루 110명</t>
  </si>
  <si>
    <t>영덕 · 양양 · 남해 · 울진 · 광명 · 강릉</t>
  </si>
  <si>
    <t>빈 곳 세 군데: 1 원도심 혜택 0곳 · 2 19시 이후 버스 0회 · 3 월영교 주점 0곳</t>
  </si>
  <si>
    <t>시행 전 예측, 1만 번 계산의 가운데 값</t>
  </si>
  <si>
    <t>시·군을 고르면 그 지역 진단이 나온다. 주민증 운영 52개 지자체에 적용 가능</t>
  </si>
  <si>
    <t>열기 +</t>
  </si>
  <si>
    <r>
      <rPr>
        <b/>
        <sz val="11"/>
        <color rgb="FF34383C"/>
        <rFont val="맑은 고딕"/>
        <family val="2"/>
        <charset val="129"/>
      </rPr>
      <t xml:space="preserve">릴레이 3단계  </t>
    </r>
    <r>
      <rPr>
        <sz val="10"/>
        <color rgb="FF6B7075"/>
        <rFont val="맑은 고딕"/>
        <family val="2"/>
        <charset val="129"/>
      </rPr>
      <t>번호를 누르면 근거 화면으로 간다</t>
    </r>
  </si>
  <si>
    <r>
      <rPr>
        <b/>
        <sz val="10.5"/>
        <color rgb="FF34383C"/>
        <rFont val="맑은 고딕"/>
        <family val="2"/>
        <charset val="129"/>
      </rPr>
      <t xml:space="preserve">낮 · 원도심
</t>
    </r>
    <r>
      <rPr>
        <sz val="10"/>
        <color rgb="FF34383C"/>
        <rFont val="맑은 고딕"/>
        <family val="2"/>
        <charset val="129"/>
      </rPr>
      <t>식당 83곳에서 식사 → 체험 10% 할인</t>
    </r>
  </si>
  <si>
    <r>
      <rPr>
        <b/>
        <sz val="10.5"/>
        <color rgb="FF34383C"/>
        <rFont val="맑은 고딕"/>
        <family val="2"/>
        <charset val="129"/>
      </rPr>
      <t xml:space="preserve">저녁 18:30~21:00
</t>
    </r>
    <r>
      <rPr>
        <sz val="10"/>
        <color rgb="FF34383C"/>
        <rFont val="맑은 고딕"/>
        <family val="2"/>
        <charset val="129"/>
      </rPr>
      <t>원도심 → 월영교 택시, 늘면 셔틀</t>
    </r>
  </si>
  <si>
    <r>
      <rPr>
        <b/>
        <sz val="10.5"/>
        <color rgb="FF34383C"/>
        <rFont val="맑은 고딕"/>
        <family val="2"/>
        <charset val="129"/>
      </rPr>
      <t xml:space="preserve">밤 · 월영교
</t>
    </r>
    <r>
      <rPr>
        <sz val="10"/>
        <color rgb="FF34383C"/>
        <rFont val="맑은 고딕"/>
        <family val="2"/>
        <charset val="129"/>
      </rPr>
      <t>문보트 + 21시 이후 식사·주점 팝업</t>
    </r>
  </si>
  <si>
    <r>
      <rPr>
        <b/>
        <sz val="11"/>
        <color rgb="FF34383C"/>
        <rFont val="맑은 고딕"/>
        <family val="2"/>
        <charset val="129"/>
      </rPr>
      <t xml:space="preserve">화면 바로가기  </t>
    </r>
    <r>
      <rPr>
        <sz val="10"/>
        <color rgb="FF6B7075"/>
        <rFont val="맑은 고딕"/>
        <family val="2"/>
        <charset val="129"/>
      </rPr>
      <t>칸을 누르면 그 화면으로 간다. 화면마다 파란 칸으로 조건을 바꿀 수 있다</t>
    </r>
  </si>
  <si>
    <t>시·군 진단  →</t>
  </si>
  <si>
    <t>운영 시간  →</t>
  </si>
  <si>
    <t>버스  →</t>
  </si>
  <si>
    <t>월영교  →</t>
  </si>
  <si>
    <t>설문조사  →</t>
  </si>
  <si>
    <t>6곳</t>
  </si>
  <si>
    <t>18:30~21:00</t>
  </si>
  <si>
    <t>0회</t>
  </si>
  <si>
    <t>0곳</t>
  </si>
  <si>
    <t>103명</t>
  </si>
  <si>
    <t>안동과 같은 유형</t>
  </si>
  <si>
    <t>안동역 막차 21~22시</t>
  </si>
  <si>
    <t>19시 이후 원도심 → 월영교</t>
  </si>
  <si>
    <t>월영교 1km 주점</t>
  </si>
  <si>
    <t>팀 설문(방문 경험 72명)</t>
  </si>
  <si>
    <t>▼ 시·군 · 가중치</t>
  </si>
  <si>
    <t>▼ 연도 · 요일 · 열차 · 시작·종료</t>
  </si>
  <si>
    <t>▼ 노선 · 시간표 · 추가 운행</t>
  </si>
  <si>
    <t>▼ 팝업 부스 · 종료 시각 · 관광지</t>
  </si>
  <si>
    <t>▼ 응답자 범위 · 이동수단</t>
  </si>
  <si>
    <t>쓰는 법</t>
  </si>
  <si>
    <t>· 파란 테두리 칸은 누르면 ▼ 목록이 나오거나 숫자를 바꿀 수 있다. 바꾸면 카드·그래프·표가 바로 바뀐다.</t>
  </si>
  <si>
    <t>· 숫자 오른쪽 위 빨간 삼각형에 마우스를 올리면 출처와 계산 방법이 보인다.</t>
  </si>
  <si>
    <t>· 화면 아래 파란 띠(표로 보기)와 노란 띠(데이터 설명)는 왼쪽 여백의 [+] 를 누르면 펼쳐진다.</t>
  </si>
  <si>
    <t>· 빨강 = 줄었거나 문제인 것, 파랑 = 늘었거나 좋아진 것.</t>
  </si>
  <si>
    <t>출처: 한국관광 데이터랩, 한국철도공사, 코레일, 소상공인 상가정보, 안동시 버스정보시스템·주민증 자료, 팀 온라인 설문 103명. 자세한 출처는 화면마다 「데이터 설명」.</t>
  </si>
  <si>
    <t>시·군 진단</t>
  </si>
  <si>
    <r>
      <rPr>
        <b/>
        <sz val="22"/>
        <color rgb="FF34383C"/>
        <rFont val="맑은 고딕"/>
        <family val="2"/>
        <charset val="129"/>
      </rPr>
      <t xml:space="preserve">안동과 </t>
    </r>
    <r>
      <rPr>
        <b/>
        <sz val="22"/>
        <color rgb="FF2D6BD9"/>
        <rFont val="맑은 고딕"/>
        <family val="2"/>
        <charset val="129"/>
      </rPr>
      <t>같은 문제를 가진 시·군</t>
    </r>
    <r>
      <rPr>
        <b/>
        <sz val="22"/>
        <color rgb="FF34383C"/>
        <rFont val="맑은 고딕"/>
        <family val="2"/>
        <charset val="129"/>
      </rPr>
      <t xml:space="preserve"> 찾기</t>
    </r>
  </si>
  <si>
    <t>144개 시·군을 네 지표로 진단한다. 시·군을 고르면 위치와 문제 유형이 나오고, 가중치를 바꾸면 순위가 얼마나 흔들리는지 보인다.</t>
  </si>
  <si>
    <t>화면</t>
  </si>
  <si>
    <t>한눈에</t>
  </si>
  <si>
    <t>운영 시간</t>
  </si>
  <si>
    <t>버스</t>
  </si>
  <si>
    <t>월영교</t>
  </si>
  <si>
    <t>설문조사</t>
  </si>
  <si>
    <t>시·군 ▼</t>
  </si>
  <si>
    <t>가중치 · 체험·문화</t>
  </si>
  <si>
    <t>가중치 · 숙박일수</t>
  </si>
  <si>
    <t>가중치 · 저녁 전환</t>
  </si>
  <si>
    <t>가중치 · 야간 방문</t>
  </si>
  <si>
    <t>안동시</t>
  </si>
  <si>
    <t>진단 점수 (100에 가까울수록 문제)</t>
  </si>
  <si>
    <t>문제 유형 (하위 25%인 지표)</t>
  </si>
  <si>
    <t>방문당 체험·문화 소비 변화</t>
  </si>
  <si>
    <t>평균 숙박일수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</si>
  <si>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한국관광 데이터랩(외지인 카드 소비·방문 BDT_02_01_003·BDT_01_01_006, 평균 숙박일수 LN_02_01_013, 시간대별 방문) → 팀 전국 진단표 144곳</t>
    </r>
  </si>
  <si>
    <r>
      <rPr>
        <b/>
        <sz val="10.5"/>
        <color rgb="FF34383C"/>
        <rFont val="맑은 고딕"/>
        <family val="2"/>
        <charset val="129"/>
      </rPr>
      <t xml:space="preserve">네 지표의 문제 백분위  </t>
    </r>
    <r>
      <rPr>
        <sz val="9.5"/>
        <color rgb="FF6B7075"/>
        <rFont val="맑은 고딕"/>
        <family val="2"/>
        <charset val="129"/>
      </rPr>
      <t>75 이상 = 하위 25%</t>
    </r>
  </si>
  <si>
    <r>
      <rPr>
        <b/>
        <sz val="10.5"/>
        <color rgb="FF34383C"/>
        <rFont val="맑은 고딕"/>
        <family val="2"/>
        <charset val="129"/>
      </rPr>
      <t xml:space="preserve">체험·문화 소비 변화 × 숙박일수  </t>
    </r>
    <r>
      <rPr>
        <sz val="9.5"/>
        <color rgb="FF6B7075"/>
        <rFont val="맑은 고딕"/>
        <family val="2"/>
        <charset val="129"/>
      </rPr>
      <t>왼쪽 아래일수록 안동과 같은 유형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</si>
  <si>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고른 시·군    </t>
    </r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안동    </t>
    </r>
  </si>
  <si>
    <r>
      <rPr>
        <b/>
        <sz val="10"/>
        <color rgb="FF2D6BD9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고른 시·군    </t>
    </r>
    <r>
      <rPr>
        <b/>
        <sz val="10"/>
        <color rgb="FFE03C31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안동    </t>
    </r>
    <r>
      <rPr>
        <b/>
        <sz val="10"/>
        <color rgb="FFC9CED3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다른 시·군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</si>
  <si>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전국 진단표(scripts/전국진단표.py), 데이터랩 2024·2026년 1~8월·2025년 자료</t>
    </r>
  </si>
  <si>
    <t>가로 = 체험·문화 소비 변화</t>
  </si>
  <si>
    <t>세로 = 평균 숙박일수(일)</t>
  </si>
  <si>
    <r>
      <rPr>
        <b/>
        <sz val="10.5"/>
        <color rgb="FF34383C"/>
        <rFont val="맑은 고딕"/>
        <family val="2"/>
        <charset val="129"/>
      </rPr>
      <t xml:space="preserve">진단 점수 상위 10곳  </t>
    </r>
    <r>
      <rPr>
        <sz val="9.5"/>
        <color rgb="FF6B7075"/>
        <rFont val="맑은 고딕"/>
        <family val="2"/>
        <charset val="129"/>
      </rPr>
      <t>가중치를 바꾸면 바로 바뀐다</t>
    </r>
  </si>
  <si>
    <r>
      <rPr>
        <b/>
        <sz val="10.5"/>
        <color rgb="FF34383C"/>
        <rFont val="맑은 고딕"/>
        <family val="2"/>
        <charset val="129"/>
      </rPr>
      <t>안동과 같은 유형</t>
    </r>
  </si>
  <si>
    <t>순위</t>
  </si>
  <si>
    <t>시·군</t>
  </si>
  <si>
    <t>점수</t>
  </si>
  <si>
    <t>유형</t>
  </si>
  <si>
    <r>
      <rPr>
        <b/>
        <sz val="18"/>
        <color rgb="FFE03C31"/>
        <rFont val="맑은 고딕"/>
        <family val="2"/>
        <charset val="129"/>
      </rPr>
      <t xml:space="preserve">6곳  </t>
    </r>
    <r>
      <rPr>
        <sz val="10"/>
        <color rgb="FF6B7075"/>
        <rFont val="맑은 고딕"/>
        <family val="2"/>
        <charset val="129"/>
      </rPr>
      <t>체험·문화 소비 하락 + 짧은 숙박</t>
    </r>
  </si>
  <si>
    <t>이어드림 방식을 옮겨 쓸 1차 후보. 디지털 관광주민증을 운영하는 52개 지자체에도 같은 틀을 적용할 수 있다.</t>
  </si>
  <si>
    <r>
      <rPr>
        <sz val="9.5"/>
        <color rgb="FF6B7075"/>
        <rFont val="맑은 고딕"/>
        <family val="2"/>
        <charset val="129"/>
      </rPr>
      <t xml:space="preserve">가중치를 무작위로 바꾸면 </t>
    </r>
    <r>
      <rPr>
        <b/>
        <sz val="9.5"/>
        <color rgb="FF34383C"/>
        <rFont val="맑은 고딕"/>
        <family val="2"/>
        <charset val="129"/>
      </rPr>
      <t>안동 순위는 18~100위</t>
    </r>
    <r>
      <rPr>
        <sz val="9.5"/>
        <color rgb="FF6B7075"/>
        <rFont val="맑은 고딕"/>
        <family val="2"/>
        <charset val="129"/>
      </rPr>
      <t>로 흔들린다. 그래서 점수보다 유형으로 읽는다.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</si>
  <si>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전국 진단표. 점수는 위 파란 칸 가중치로 다시 계산</t>
    </r>
  </si>
  <si>
    <r>
      <rPr>
        <b/>
        <sz val="11"/>
        <color rgb="FF1A4FA8"/>
        <rFont val="맑은 고딕"/>
        <family val="2"/>
        <charset val="129"/>
      </rPr>
      <t>144곳 전체 표로 보기  ▼</t>
    </r>
    <r>
      <rPr>
        <sz val="9.5"/>
        <color rgb="FF6B7075"/>
        <rFont val="맑은 고딕"/>
        <family val="2"/>
        <charset val="129"/>
      </rPr>
      <t xml:space="preserve">     네 지표 값·점수·순위·유형(가중치 반영, 진단표 순서). 왼쪽 여백의 [+] 를 누르면 펼쳐진다</t>
    </r>
  </si>
  <si>
    <t>체험·문화 변화</t>
  </si>
  <si>
    <t>숙박일수</t>
  </si>
  <si>
    <t>저녁 전환율</t>
  </si>
  <si>
    <t>야간 방문</t>
  </si>
  <si>
    <r>
      <rPr>
        <b/>
        <sz val="11"/>
        <color rgb="FF34383C"/>
        <rFont val="맑은 고딕"/>
        <family val="2"/>
        <charset val="129"/>
      </rPr>
      <t>데이터 설명  ▼</t>
    </r>
    <r>
      <rPr>
        <sz val="9.5"/>
        <color rgb="FF34383C"/>
        <rFont val="맑은 고딕"/>
        <family val="2"/>
        <charset val="129"/>
      </rPr>
      <t xml:space="preserve">     계산 방법·기간·출처. 왼쪽 여백의 [+] 를 누르면 펼쳐지고 [−] 를 누르면 접힌다</t>
    </r>
  </si>
  <si>
    <t>진단 대상</t>
  </si>
  <si>
    <t>144개 시·군: 네 지표가 모두 있고 방문 100만 명 이상, 광역시 자치구 제외. 체험·문화 변화 순위(146곳)와 대상이 다르다</t>
  </si>
  <si>
    <t>네 지표</t>
  </si>
  <si>
    <t>① 방문당 체험·문화 소비 변화율(2024 → 2026년 1~8월) ② 평균 숙박일수(LN_02_01_013, 2025년) ③ 저녁 전환율 = 18~21시 방문 ÷ 14~18시 방문 ④ 야간(21~24시) 방문 비중(BDT_01_01_006, 2026년 1~8월). 모두 낮을수록 문제</t>
  </si>
  <si>
    <t>문제 백분위</t>
  </si>
  <si>
    <t>지표마다 144곳 중 그 값보다 낮은 곳의 비율로 0(좋음)~100(나쁨)을 매긴다. 75 이상 = 하위 25% = 문제</t>
  </si>
  <si>
    <t>점수·순위</t>
  </si>
  <si>
    <t>네 문제 백분위를 가중치로 평균. 가중치 합이 0이면 같은 비중으로 계산한다. 탐색 지표이며 정책 효과 점수가 아니다</t>
  </si>
  <si>
    <t>출처</t>
  </si>
  <si>
    <t>한국관광 데이터랩(카드 소비·방문, 평균 숙박일수, 시간대별 방문), 팀 전국 진단표(scripts/전국진단표.py)</t>
  </si>
  <si>
    <r>
      <rPr>
        <b/>
        <sz val="22"/>
        <color rgb="FF34383C"/>
        <rFont val="맑은 고딕"/>
        <family val="2"/>
        <charset val="129"/>
      </rPr>
      <t xml:space="preserve">안동역 막차에 맞춘 </t>
    </r>
    <r>
      <rPr>
        <b/>
        <sz val="22"/>
        <color rgb="FF2D6BD9"/>
        <rFont val="맑은 고딕"/>
        <family val="2"/>
        <charset val="129"/>
      </rPr>
      <t>18:30~21:00</t>
    </r>
  </si>
  <si>
    <t>주말 저녁 승차는 18~19시가 가장 많고(하루 최다는 오후) 막차는 21~22시다. 릴레이 시작·종료 시각을 바꿔 창 안에 드는 승차를 본다.</t>
  </si>
  <si>
    <t>연도 ▼</t>
  </si>
  <si>
    <t>요일 ▼</t>
  </si>
  <si>
    <t>열차 ▼</t>
  </si>
  <si>
    <t>릴레이 시작(시)</t>
  </si>
  <si>
    <t>릴레이 종료(시)</t>
  </si>
  <si>
    <t>2026</t>
  </si>
  <si>
    <t>주말</t>
  </si>
  <si>
    <t>전체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</si>
  <si>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18.5 = 18:30</t>
    </r>
  </si>
  <si>
    <t>저녁(17~22시) 최대 승차 시간대</t>
  </si>
  <si>
    <t>마지막 승차 시간대(막차)</t>
  </si>
  <si>
    <t>릴레이 창 안 승차 비중</t>
  </si>
  <si>
    <t>종료 후 막차까지 여유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</si>
  <si>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월별·요일별·시간대별 승하차(KTX-이음·새마을·무궁화, 2024.1~2026.8, 팀원 취합), 1~8월 합계</t>
    </r>
  </si>
  <si>
    <r>
      <rPr>
        <b/>
        <sz val="10.5"/>
        <color rgb="FF34383C"/>
        <rFont val="맑은 고딕"/>
        <family val="2"/>
        <charset val="129"/>
      </rPr>
      <t xml:space="preserve">안동역 시간대별 승차  </t>
    </r>
    <r>
      <rPr>
        <sz val="9.5"/>
        <color rgb="FF6B7075"/>
        <rFont val="맑은 고딕"/>
        <family val="2"/>
        <charset val="129"/>
      </rPr>
      <t>고른 연도·요일·열차, 1~8월 합계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</si>
  <si>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릴레이 창 안    </t>
    </r>
    <r>
      <rPr>
        <b/>
        <sz val="10"/>
        <color rgb="FFD5D9D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창 밖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</si>
  <si>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시간대별 승하차(2024.1~2026.8, 팀원 취합). 승차에는 주민이 섞여 있다</t>
    </r>
  </si>
  <si>
    <r>
      <rPr>
        <b/>
        <sz val="10.5"/>
        <color rgb="FF34383C"/>
        <rFont val="맑은 고딕"/>
        <family val="2"/>
        <charset val="129"/>
      </rPr>
      <t xml:space="preserve">안동역 시간대별 하차(도착)  </t>
    </r>
    <r>
      <rPr>
        <sz val="9.5"/>
        <color rgb="FF6B7075"/>
        <rFont val="맑은 고딕"/>
        <family val="2"/>
        <charset val="129"/>
      </rPr>
      <t>같은 조건</t>
    </r>
  </si>
  <si>
    <r>
      <rPr>
        <b/>
        <sz val="10"/>
        <color rgb="FF1A4FA8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하차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</si>
  <si>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시간대별 승하차(2024.1~2026.8, 팀원 취합)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</si>
  <si>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당일 귀가한 방문자 40명 중 23명(58%)이 20~22시 막차 시간대에 귀가했다. 릴레이가 21시 전에 끝나야 하는 이유와 같은 방향이다.</t>
    </r>
  </si>
  <si>
    <r>
      <rPr>
        <b/>
        <sz val="11"/>
        <color rgb="FF1A4FA8"/>
        <rFont val="맑은 고딕"/>
        <family val="2"/>
        <charset val="129"/>
      </rPr>
      <t>시간대별 승하차 표로 보기  ▼</t>
    </r>
    <r>
      <rPr>
        <sz val="9.5"/>
        <color rgb="FF6B7075"/>
        <rFont val="맑은 고딕"/>
        <family val="2"/>
        <charset val="129"/>
      </rPr>
      <t xml:space="preserve">     위 그래프의 숫자(고른 조건 그대로). 왼쪽 여백의 [+] 를 누르면 펼쳐진다</t>
    </r>
  </si>
  <si>
    <t>시간대</t>
  </si>
  <si>
    <t>승차</t>
  </si>
  <si>
    <t>하차</t>
  </si>
  <si>
    <t>릴레이 창 안 승차</t>
  </si>
  <si>
    <t>읽는 법</t>
  </si>
  <si>
    <t>시간 분포에는 열차 시각표가 반영된다(22시 이후 0 = 열차가 없음). 릴레이는 막차 전에 역에 닿도록 18:30에 시작해 21:00에 끝낸다</t>
  </si>
  <si>
    <t>주의</t>
  </si>
  <si>
    <t>승차 인원에는 주민이 섞여 있어 "관광객"이라 부르지 않는다. 값은 그 달 해당 요일 전체의 합이다. 떠나는 시각이 아니라 주말 안동역 승차 분포로 읽는다</t>
  </si>
  <si>
    <t>코레일 안동역 월별·요일별·시간대별 승하차(KTX-이음·새마을·무궁화, 2024.1~2026.8, 팀원 취합). 연도 간 비교를 위해 1~8월만 합산</t>
  </si>
  <si>
    <r>
      <rPr>
        <b/>
        <sz val="22"/>
        <color rgb="FF34383C"/>
        <rFont val="맑은 고딕"/>
        <family val="2"/>
        <charset val="129"/>
      </rPr>
      <t xml:space="preserve">19시 이후 원도심 → 월영교 버스 </t>
    </r>
    <r>
      <rPr>
        <b/>
        <sz val="22"/>
        <color rgb="FFE03C31"/>
        <rFont val="맑은 고딕"/>
        <family val="2"/>
        <charset val="129"/>
      </rPr>
      <t>0회</t>
    </r>
  </si>
  <si>
    <t>안동역 ↔ 원도심은 밤 10시까지 다니지만 원도심 → 월영교는 112번 한 노선뿐이다. 노선을 고르고, 저녁 운행을 더해 본다.</t>
  </si>
  <si>
    <t>노선 ▼</t>
  </si>
  <si>
    <t>시간표 ▼</t>
  </si>
  <si>
    <t>19~21시 원도심→월영교 추가(회)</t>
  </si>
  <si>
    <t>112</t>
  </si>
  <si>
    <t>평일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</si>
  <si>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추가 운행은 택시·셔틀로 채운다고 본 가정 값. 0 = 지금</t>
    </r>
  </si>
  <si>
    <t>고른 노선 운행 횟수</t>
  </si>
  <si>
    <t>원도심 → 월영교 19시 이후</t>
  </si>
  <si>
    <t>안동역 → 원도심 19시 이후</t>
  </si>
  <si>
    <t>버스정보 안내기 있는 정류장</t>
  </si>
  <si>
    <t>추가 전 0회 · 112번 원도심 출발 막차 18:45(평일)</t>
  </si>
  <si>
    <t>막차 22:10 · 원도심 → 안동역 막차 22:40</t>
  </si>
  <si>
    <t>전체 3,309곳 중 · 월영교 500m 4곳 중 1곳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</si>
  <si>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안동시 버스정보시스템 공개 시간표·노선·정류장(2026-09-22 조회, 46개 노선·3,309개 정류장, 안내기 = bitYn)</t>
    </r>
  </si>
  <si>
    <r>
      <rPr>
        <b/>
        <sz val="10.5"/>
        <color rgb="FF34383C"/>
        <rFont val="맑은 고딕"/>
        <family val="2"/>
        <charset val="129"/>
      </rPr>
      <t xml:space="preserve">고른 노선의 시간대별 출발  </t>
    </r>
    <r>
      <rPr>
        <sz val="9.5"/>
        <color rgb="FF6B7075"/>
        <rFont val="맑은 고딕"/>
        <family val="2"/>
        <charset val="129"/>
      </rPr>
      <t>기점 출발 횟수</t>
    </r>
  </si>
  <si>
    <r>
      <rPr>
        <b/>
        <sz val="10.5"/>
        <color rgb="FF34383C"/>
        <rFont val="맑은 고딕"/>
        <family val="2"/>
        <charset val="129"/>
      </rPr>
      <t xml:space="preserve">구간별 시간대 운행  </t>
    </r>
    <r>
      <rPr>
        <sz val="9.5"/>
        <color rgb="FF6B7075"/>
        <rFont val="맑은 고딕"/>
        <family val="2"/>
        <charset val="129"/>
      </rPr>
      <t>평일, 기점 출발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</si>
  <si>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고른 노선    </t>
    </r>
  </si>
  <si>
    <r>
      <rPr>
        <b/>
        <sz val="10"/>
        <color rgb="FFE03C31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원도심→월영교(추가 반영)    </t>
    </r>
    <r>
      <rPr>
        <b/>
        <sz val="10"/>
        <color rgb="FF9AA1A8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안동역→원도심    </t>
    </r>
    <r>
      <rPr>
        <b/>
        <sz val="10"/>
        <color rgb="FFD5D9DC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원도심→안동역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</si>
  <si>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안동시 버스정보시스템 시간표(2026-09-22 조회), 조사 01 시간대별 운행표. 시각은 기점 출발 기준</t>
    </r>
  </si>
  <si>
    <r>
      <rPr>
        <b/>
        <sz val="10.5"/>
        <color rgb="FF34383C"/>
        <rFont val="맑은 고딕"/>
        <family val="2"/>
        <charset val="129"/>
      </rPr>
      <t xml:space="preserve">안동 시내 지도 위 112번 노선  </t>
    </r>
    <r>
      <rPr>
        <sz val="9.5"/>
        <color rgb="FF6B7075"/>
        <rFont val="맑은 고딕"/>
        <family val="2"/>
        <charset val="129"/>
      </rPr>
      <t>원도심과 월영교를 잇는 유일한 시내버스</t>
    </r>
  </si>
  <si>
    <r>
      <rPr>
        <b/>
        <sz val="10"/>
        <color rgb="FFE03C31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112번 노선(모든 방향)    </t>
    </r>
    <r>
      <rPr>
        <b/>
        <sz val="10"/>
        <color rgb="FFE03C31"/>
        <rFont val="맑은 고딕"/>
        <family val="2"/>
        <charset val="129"/>
      </rPr>
      <t xml:space="preserve">○ </t>
    </r>
    <r>
      <rPr>
        <sz val="9.5"/>
        <color rgb="FF6B7075"/>
        <rFont val="맑은 고딕"/>
        <family val="2"/>
        <charset val="129"/>
      </rPr>
      <t xml:space="preserve">112번 정류장    </t>
    </r>
    <r>
      <rPr>
        <b/>
        <sz val="10"/>
        <color rgb="FF1A4FA8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안동역·원도심·월영교    </t>
    </r>
    <r>
      <rPr>
        <b/>
        <sz val="10"/>
        <color rgb="FFA9C8E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낙동강·안동호    </t>
    </r>
    <r>
      <rPr>
        <b/>
        <sz val="10"/>
        <color rgb="FF9AA1A8"/>
        <rFont val="맑은 고딕"/>
        <family val="2"/>
        <charset val="129"/>
      </rPr>
      <t xml:space="preserve">┅ </t>
    </r>
    <r>
      <rPr>
        <sz val="9.5"/>
        <color rgb="FF6B7075"/>
        <rFont val="맑은 고딕"/>
        <family val="2"/>
        <charset val="129"/>
      </rPr>
      <t xml:space="preserve">행정동 경계    </t>
    </r>
  </si>
  <si>
    <t>지도 읽는 법</t>
  </si>
  <si>
    <t>빨간 선이 112번이 실제로 다니는 길이다(버스정보시스템 노선 선형, 모든 방향). 흰 점은 정류장.
원도심에서 월영교까지 3.2km. 이 길을 잇는 시내버스는 112번 하나이고, 원도심 출발 막차는 18:45(평일)다.
안동역·터미널은 원도심에서 서쪽으로 떨어져 있어 역 → 원도심 → 월영교가 버스 한 번으로 이어지지 않는다.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</si>
  <si>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지도 © OpenStreetMap contributors(ODbL)·OpenFreeMap 2026-09-13 · 행정동 경계 통계청 SGIS(vuski/admdongkor 2026.7) · 112번 노선 선형·정류장 안동시 버스정보시스템(2026-09-29 수집)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</si>
  <si>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시내버스로 다닌 방문자 30명 중 22명(73%)이 불편했다. 이동이 불편해 포기한 곳 1위는 월영교 같은 야간 명소(46%, 33/71명).</t>
    </r>
  </si>
  <si>
    <r>
      <rPr>
        <b/>
        <sz val="11"/>
        <color rgb="FF1A4FA8"/>
        <rFont val="맑은 고딕"/>
        <family val="2"/>
        <charset val="129"/>
      </rPr>
      <t>시간대별 운행 표로 보기  ▼</t>
    </r>
    <r>
      <rPr>
        <sz val="9.5"/>
        <color rgb="FF6B7075"/>
        <rFont val="맑은 고딕"/>
        <family val="2"/>
        <charset val="129"/>
      </rPr>
      <t xml:space="preserve">     고른 노선과 주요 구간의 시간대별 기점 출발 횟수. 왼쪽 여백의 [+] 를 누르면 펼쳐진다</t>
    </r>
  </si>
  <si>
    <t>고른 노선</t>
  </si>
  <si>
    <t>안동역→원도심</t>
  </si>
  <si>
    <t>원도심→안동역</t>
  </si>
  <si>
    <t>원도심→월영교(추가 반영)</t>
  </si>
  <si>
    <t>버스 시각은 기점 출발 시각이라 구간 통과는 더 늦다. 공휴일 시간표가 없는 노선이 많아 토요일 운행은 단정하지 않는다</t>
  </si>
  <si>
    <t>추가 운행 칸</t>
  </si>
  <si>
    <t>관광택시 저녁 배치나 셔틀로 19~21시에 몇 회를 채우면 그래프가 어떻게 바뀌는지 보는 가정이다. 차량 대수·배차 간격은 이용량·회차 시간·견적 없이 정하지 않는다</t>
  </si>
  <si>
    <t>안동시 버스정보시스템 공개 시간표·노선·정류장(2026-09-22 조회, 46개 노선·3,309개 정류장, 안내기 = bitYn), 국토교통부 전국 버스정류장 위치정보(대조)</t>
  </si>
  <si>
    <r>
      <rPr>
        <b/>
        <sz val="22"/>
        <color rgb="FF34383C"/>
        <rFont val="맑은 고딕"/>
        <family val="2"/>
        <charset val="129"/>
      </rPr>
      <t xml:space="preserve">사람은 모이지만 </t>
    </r>
    <r>
      <rPr>
        <b/>
        <sz val="22"/>
        <color rgb="FFE03C31"/>
        <rFont val="맑은 고딕"/>
        <family val="2"/>
        <charset val="129"/>
      </rPr>
      <t>21시 이후 식사·주점이 거의 없다</t>
    </r>
  </si>
  <si>
    <t>외곽 관광지 방문자의 54.8%가 월영교에 들르지만 소비 전환 배율은 0.40. 팝업 부스를 넣어 빈자리를 채워 본다(부스 수는 가정).</t>
  </si>
  <si>
    <t>팝업 식사·주점 부스(개)</t>
  </si>
  <si>
    <t>팝업 종료 시각(시)</t>
  </si>
  <si>
    <t>관광지 ▼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</si>
  <si>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부스 수는 가정 값. 0 = 지금 상태</t>
    </r>
  </si>
  <si>
    <t>21시까지 식사 가능한 곳</t>
  </si>
  <si>
    <t>주점</t>
  </si>
  <si>
    <t>고른 관광지 소비 전환 배율</t>
  </si>
  <si>
    <t>외곽 방문자 중 월영교도 방문</t>
  </si>
  <si>
    <t>팝업 전 0곳 · 원도심 1km는 764곳 중 86곳</t>
  </si>
  <si>
    <t>만휴정 54.8% · 도산서원 54.2% (철도공사)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</si>
  <si>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상가(상권)정보 2026.6(반경 1km) · 팀 확인(영업 종료, 조사 16번) · 한국철도공사 8대 도시(안동) 관광 형태 분석 2022.4~6(소비 = 건수)</t>
    </r>
  </si>
  <si>
    <r>
      <rPr>
        <b/>
        <sz val="10.5"/>
        <color rgb="FF34383C"/>
        <rFont val="맑은 고딕"/>
        <family val="2"/>
        <charset val="129"/>
      </rPr>
      <t xml:space="preserve">월영교 1km 영업 음식점의 문 닫는 시각  </t>
    </r>
    <r>
      <rPr>
        <sz val="9.5"/>
        <color rgb="FF6B7075"/>
        <rFont val="맑은 고딕"/>
        <family val="2"/>
        <charset val="129"/>
      </rPr>
      <t>맨 아래 = 팝업</t>
    </r>
  </si>
  <si>
    <r>
      <rPr>
        <b/>
        <sz val="10.5"/>
        <color rgb="FF34383C"/>
        <rFont val="맑은 고딕"/>
        <family val="2"/>
        <charset val="129"/>
      </rPr>
      <t xml:space="preserve">음식점 업종 구성  </t>
    </r>
    <r>
      <rPr>
        <sz val="9.5"/>
        <color rgb="FF6B7075"/>
        <rFont val="맑은 고딕"/>
        <family val="2"/>
        <charset val="129"/>
      </rPr>
      <t>월영교 1km vs 원도심 1km</t>
    </r>
  </si>
  <si>
    <r>
      <rPr>
        <b/>
        <sz val="10"/>
        <color rgb="FFF2A7A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21시 전 종료    </t>
    </r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21시 이후까지    </t>
    </r>
  </si>
  <si>
    <r>
      <rPr>
        <b/>
        <sz val="10"/>
        <color rgb="FFE03C3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월영교 1km 17곳    </t>
    </r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원도심 1km 764곳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</si>
  <si>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상가정보 2026.6(반경 1km), 문 닫는 시각은 팀 확인(조사 16번, 조사일 기록 보완 중)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</si>
  <si>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상가(상권)정보 2026.6, 반경 1km 업종 중분류</t>
    </r>
  </si>
  <si>
    <r>
      <rPr>
        <b/>
        <sz val="10.5"/>
        <color rgb="FF34383C"/>
        <rFont val="맑은 고딕"/>
        <family val="2"/>
        <charset val="129"/>
      </rPr>
      <t xml:space="preserve">관광지별 방문 vs 소비 점유율  </t>
    </r>
    <r>
      <rPr>
        <sz val="9.5"/>
        <color rgb="FF6B7075"/>
        <rFont val="맑은 고딕"/>
        <family val="2"/>
        <charset val="129"/>
      </rPr>
      <t>철도공사 2022.4~6, 소비 = 건수</t>
    </r>
  </si>
  <si>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방문 점유율    </t>
    </r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소비 건수 점유율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</si>
  <si>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한국철도공사 8대 도시(안동) 관광 형태 분석, 가명결합, 2022.4~6. 소비 = 건수라 데이터랩 숫자와 한 표에 올리지 않는다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</si>
  <si>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20시 이후 월영교 주변 식당·편의시설이 부족했다 53%(38/72명), 충분했다 3%. 21~23시 팝업 포차는 방문자 82%가 긍정(의향이지 이용률이 아니다).</t>
    </r>
  </si>
  <si>
    <r>
      <rPr>
        <b/>
        <sz val="11"/>
        <color rgb="FF1A4FA8"/>
        <rFont val="맑은 고딕"/>
        <family val="2"/>
        <charset val="129"/>
      </rPr>
      <t>월영교 1km 영업 음식점 16곳 표로 보기  ▼</t>
    </r>
    <r>
      <rPr>
        <sz val="9.5"/>
        <color rgb="FF6B7075"/>
        <rFont val="맑은 고딕"/>
        <family val="2"/>
        <charset val="129"/>
      </rPr>
      <t xml:space="preserve">     업종·문 닫는 시각(팀 확인). 왼쪽 여백의 [+] 를 누르면 펼쳐진다</t>
    </r>
  </si>
  <si>
    <t>업체</t>
  </si>
  <si>
    <t>업종</t>
  </si>
  <si>
    <t>문 닫는 시각</t>
  </si>
  <si>
    <t>21시 이후 식사</t>
  </si>
  <si>
    <t>안동댐간고등어직영식당</t>
  </si>
  <si>
    <t>한식</t>
  </si>
  <si>
    <t>20:00</t>
  </si>
  <si>
    <t>맛50년헛제사밥</t>
  </si>
  <si>
    <t>호반정</t>
  </si>
  <si>
    <t>옛날촌동네</t>
  </si>
  <si>
    <t>삼일가든</t>
  </si>
  <si>
    <t>20:30</t>
  </si>
  <si>
    <t>이정식당</t>
  </si>
  <si>
    <t>고센피제리아안동댐점</t>
  </si>
  <si>
    <t>서양식</t>
  </si>
  <si>
    <t>안동김대감</t>
  </si>
  <si>
    <t>21:00</t>
  </si>
  <si>
    <t>가능</t>
  </si>
  <si>
    <t>와룡가든</t>
  </si>
  <si>
    <t>라라룬</t>
  </si>
  <si>
    <t>카페</t>
  </si>
  <si>
    <t>22:00</t>
  </si>
  <si>
    <t>월영당</t>
  </si>
  <si>
    <t>카페구름마루</t>
  </si>
  <si>
    <t>콩깍지</t>
  </si>
  <si>
    <t>월영교달방</t>
  </si>
  <si>
    <t>23:00</t>
  </si>
  <si>
    <t>핸즈안동댐점</t>
  </si>
  <si>
    <t>나우커피안동댐점</t>
  </si>
  <si>
    <t>24:00</t>
  </si>
  <si>
    <r>
      <rPr>
        <b/>
        <sz val="11"/>
        <color rgb="FF1A4FA8"/>
        <rFont val="맑은 고딕"/>
        <family val="2"/>
        <charset val="129"/>
      </rPr>
      <t>관광지별 방문·소비 표로 보기  ▼</t>
    </r>
    <r>
      <rPr>
        <sz val="9.5"/>
        <color rgb="FF6B7075"/>
        <rFont val="맑은 고딕"/>
        <family val="2"/>
        <charset val="129"/>
      </rPr>
      <t xml:space="preserve">     방문 점유율, 소비 건수 점유율, 소비 전환 배율. 왼쪽 여백의 [+] 를 누르면 펼쳐진다</t>
    </r>
  </si>
  <si>
    <t>관광지</t>
  </si>
  <si>
    <t>방문 점유율</t>
  </si>
  <si>
    <t>소비 건수 점유율</t>
  </si>
  <si>
    <t>소비 전환 배율</t>
  </si>
  <si>
    <t>월영교는 외곽을 돈 방문객이 돌아오며 모이는 곳인데, 반경 1km 식당 대부분이 20:30 전에 닫고 22시 이후엔 카페만 남으며 주점은 없다. 18시 이후 운영하는 체험은 문보트·황포돛배뿐이다</t>
  </si>
  <si>
    <t>팝업 칸</t>
  </si>
  <si>
    <t>팝업은 21시 이후 식사·주류를 채우는 자리다. 부스 수는 처리량·부지 조건을 확인한 뒤 정하며 위 칸은 가정 값이다</t>
  </si>
  <si>
    <t>영업 종료 시각</t>
  </si>
  <si>
    <t>팀 확인(조사 16번). 조사일·방법 기록은 보완 중이다</t>
  </si>
  <si>
    <t>소상공인 상가(상권)정보(2026.6), 팀 확인(영업 종료), 한국철도공사 8대 도시(안동) 관광 형태 분석(2022.4~6, 소비는 건수)</t>
  </si>
  <si>
    <r>
      <rPr>
        <b/>
        <sz val="22"/>
        <color rgb="FF34383C"/>
        <rFont val="맑은 고딕"/>
        <family val="2"/>
        <charset val="129"/>
      </rPr>
      <t xml:space="preserve">방문객이 직접 말한 </t>
    </r>
    <r>
      <rPr>
        <b/>
        <sz val="22"/>
        <color rgb="FFE03C31"/>
        <rFont val="맑은 고딕"/>
        <family val="2"/>
        <charset val="129"/>
      </rPr>
      <t>불편</t>
    </r>
    <r>
      <rPr>
        <b/>
        <sz val="22"/>
        <color rgb="FF34383C"/>
        <rFont val="맑은 고딕"/>
        <family val="2"/>
        <charset val="129"/>
      </rPr>
      <t xml:space="preserve">과 </t>
    </r>
    <r>
      <rPr>
        <b/>
        <sz val="22"/>
        <color rgb="FF2D6BD9"/>
        <rFont val="맑은 고딕"/>
        <family val="2"/>
        <charset val="129"/>
      </rPr>
      <t>의향</t>
    </r>
  </si>
  <si>
    <t>팀 온라인 설문 103명(방문 경험 72명, 2026.9.23~24). 응답자 범위와 이동수단을 바꿔 본다. 불편은 근거로 읽고, 의향은 참여율로 쓰지 않는다.</t>
  </si>
  <si>
    <t>응답자 범위 ▼</t>
  </si>
  <si>
    <t>이동수단 ▼</t>
  </si>
  <si>
    <t>방문자만</t>
  </si>
  <si>
    <t>시내버스 이용자 중 "불편했다"</t>
  </si>
  <si>
    <t>이동이 불편해 야간 명소(월영교) 포기</t>
  </si>
  <si>
    <t>20시 이후 월영교 식당·편의시설 부족</t>
  </si>
  <si>
    <t>당일 귀가자 중 20~22시(막차) 귀가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</si>
  <si>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설문(구글폼, 2026.9.23~24, 응답 103명·방문 경험 72명, 편의 표본)</t>
    </r>
  </si>
  <si>
    <r>
      <rPr>
        <b/>
        <sz val="10.5"/>
        <color rgb="FF34383C"/>
        <rFont val="맑은 고딕"/>
        <family val="2"/>
        <charset val="129"/>
      </rPr>
      <t xml:space="preserve">이용 의향 (5점)  </t>
    </r>
    <r>
      <rPr>
        <sz val="9.5"/>
        <color rgb="FF6B7075"/>
        <rFont val="맑은 고딕"/>
        <family val="2"/>
        <charset val="129"/>
      </rPr>
      <t>고른 응답자 중 비율. 의향은 참여율이 아니다</t>
    </r>
  </si>
  <si>
    <r>
      <rPr>
        <b/>
        <sz val="10"/>
        <color rgb="FF1A4FA8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매우 있다    </t>
    </r>
    <r>
      <rPr>
        <b/>
        <sz val="10"/>
        <color rgb="FF7FA6E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있다    </t>
    </r>
    <r>
      <rPr>
        <b/>
        <sz val="10"/>
        <color rgb="FFD5D9D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보통    </t>
    </r>
    <r>
      <rPr>
        <b/>
        <sz val="10"/>
        <color rgb="FFF2A7A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별로 없다    </t>
    </r>
    <r>
      <rPr>
        <b/>
        <sz val="10"/>
        <color rgb="FFE03C3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전혀 없다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</si>
  <si>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 6·8·10·12번 문항(5점 척도), 2026.9.23~24, 응답 103명</t>
    </r>
  </si>
  <si>
    <r>
      <rPr>
        <b/>
        <sz val="10.5"/>
        <color rgb="FF34383C"/>
        <rFont val="맑은 고딕"/>
        <family val="2"/>
        <charset val="129"/>
      </rPr>
      <t xml:space="preserve">이동이 불편해 포기한 곳  </t>
    </r>
    <r>
      <rPr>
        <sz val="9.5"/>
        <color rgb="FF6B7075"/>
        <rFont val="맑은 고딕"/>
        <family val="2"/>
        <charset val="129"/>
      </rPr>
      <t>중복 선택</t>
    </r>
  </si>
  <si>
    <r>
      <rPr>
        <b/>
        <sz val="10.5"/>
        <color rgb="FF34383C"/>
        <rFont val="맑은 고딕"/>
        <family val="2"/>
        <charset val="129"/>
      </rPr>
      <t xml:space="preserve">유료 체험을 망설인 가장 큰 이유  </t>
    </r>
    <r>
      <rPr>
        <sz val="9.5"/>
        <color rgb="FF6B7075"/>
        <rFont val="맑은 고딕"/>
        <family val="2"/>
        <charset val="129"/>
      </rPr>
      <t>가격보다 정보·예약·시간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</si>
  <si>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 4번(중복 선택)·11번 문항, 2026.9.23~24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</si>
  <si>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응답한 방문자 중 차 없는 사람이 46%로 실제(철도공사 추정 철도+버스 10.5%)보다 많다. 10.5 : 89.5로 다시 가중하면 긍정(있다+매우 있다)은 체험 쿠폰 76% · 셔틀 70% · 팝업 76% · 축제 혜택 78%.</t>
    </r>
  </si>
  <si>
    <r>
      <rPr>
        <b/>
        <sz val="11"/>
        <color rgb="FF1A4FA8"/>
        <rFont val="맑은 고딕"/>
        <family val="2"/>
        <charset val="129"/>
      </rPr>
      <t>의향 5점 분포 표로 보기  ▼</t>
    </r>
    <r>
      <rPr>
        <sz val="9.5"/>
        <color rgb="FF6B7075"/>
        <rFont val="맑은 고딕"/>
        <family val="2"/>
        <charset val="129"/>
      </rPr>
      <t xml:space="preserve">     고른 응답자 중 비율. 왼쪽 여백의 [+] 를 누르면 펼쳐진다</t>
    </r>
  </si>
  <si>
    <t>문항</t>
  </si>
  <si>
    <t>매우 있다</t>
  </si>
  <si>
    <t>있다</t>
  </si>
  <si>
    <t>보통</t>
  </si>
  <si>
    <t>별로 없다</t>
  </si>
  <si>
    <t>전혀 없다</t>
  </si>
  <si>
    <r>
      <rPr>
        <b/>
        <sz val="11"/>
        <color rgb="FF1A4FA8"/>
        <rFont val="맑은 고딕"/>
        <family val="2"/>
        <charset val="129"/>
      </rPr>
      <t>포기한 곳 · 망설인 이유 표로 보기  ▼</t>
    </r>
    <r>
      <rPr>
        <sz val="9.5"/>
        <color rgb="FF6B7075"/>
        <rFont val="맑은 고딕"/>
        <family val="2"/>
        <charset val="129"/>
      </rPr>
      <t xml:space="preserve">     고른 응답자 중 비율. 왼쪽 여백의 [+] 를 누르면 펼쳐진다</t>
    </r>
  </si>
  <si>
    <t>포기한 곳</t>
  </si>
  <si>
    <t>비율</t>
  </si>
  <si>
    <t>망설인 이유</t>
  </si>
  <si>
    <t>"불편했다·부족했다·막차에 귀가"는 방문 경험이라 기존 데이터(112번 막차 18:45, 월영교 1km 주점 0곳, 안동역 막차 21~22시)를 뒷받침하는 근거로 쓴다</t>
  </si>
  <si>
    <t>의향</t>
  </si>
  <si>
    <t>"이용하겠다"는 의향이라 참여율로 바로 쓰지 않는다. 기대효과 모의실험에서는 체험 결제율과 저녁 이동 배수 두 곳에만 실현율(0.33~0.40)로 보정해 쓴다</t>
  </si>
  <si>
    <t>가격</t>
  </si>
  <si>
    <t>가격 때문에 망설인다는 응답은 14%뿐이라 1단계 혜택은 할인 폭(10%)보다 체험 정보·예약·동선을 잇는 데 무게를 둔다</t>
  </si>
  <si>
    <t>팀 온라인 설문(구글폼, 2026-09-23~24, 응답 103명, 편의 표본, 인구통계·개인정보 문항 없음). 정제 scripts/설문_정제.py · 집계 scripts/설문_분석.py</t>
  </si>
  <si>
    <t>시군</t>
  </si>
  <si>
    <t>체험</t>
  </si>
  <si>
    <t>숙박</t>
  </si>
  <si>
    <t>저녁</t>
  </si>
  <si>
    <t>야간</t>
  </si>
  <si>
    <t>문제①</t>
  </si>
  <si>
    <t>문제②</t>
  </si>
  <si>
    <t>문제③</t>
  </si>
  <si>
    <t>문제④</t>
  </si>
  <si>
    <t>정렬키</t>
  </si>
  <si>
    <t>기장군</t>
  </si>
  <si>
    <t>진안군</t>
  </si>
  <si>
    <t>청도군</t>
  </si>
  <si>
    <t>합천군</t>
  </si>
  <si>
    <t>화순군</t>
  </si>
  <si>
    <t>완주군</t>
  </si>
  <si>
    <t>인제군</t>
  </si>
  <si>
    <t>순창군</t>
  </si>
  <si>
    <t>담양군</t>
  </si>
  <si>
    <t>금산군</t>
  </si>
  <si>
    <t>횡성군</t>
  </si>
  <si>
    <t>단양군</t>
  </si>
  <si>
    <t>울주군</t>
  </si>
  <si>
    <t>임실군</t>
  </si>
  <si>
    <t>고령군</t>
  </si>
  <si>
    <t>의령군</t>
  </si>
  <si>
    <t>예산군</t>
  </si>
  <si>
    <t>구례군</t>
  </si>
  <si>
    <t>보성군</t>
  </si>
  <si>
    <t>의성군</t>
  </si>
  <si>
    <t>영덕군</t>
  </si>
  <si>
    <t>여주시</t>
  </si>
  <si>
    <t>서천군</t>
  </si>
  <si>
    <t>남원시</t>
  </si>
  <si>
    <t>함평군</t>
  </si>
  <si>
    <t>창녕군</t>
  </si>
  <si>
    <t>부여군</t>
  </si>
  <si>
    <t>강진군</t>
  </si>
  <si>
    <t>양양군</t>
  </si>
  <si>
    <t>성주군</t>
  </si>
  <si>
    <t>광양시</t>
  </si>
  <si>
    <t>하동군</t>
  </si>
  <si>
    <t>군위군</t>
  </si>
  <si>
    <t>나주시</t>
  </si>
  <si>
    <t>공주시</t>
  </si>
  <si>
    <t>영천시</t>
  </si>
  <si>
    <t>곡성군</t>
  </si>
  <si>
    <t>진천군</t>
  </si>
  <si>
    <t>밀양시</t>
  </si>
  <si>
    <t>서산시</t>
  </si>
  <si>
    <t>강화군</t>
  </si>
  <si>
    <t>장수군</t>
  </si>
  <si>
    <t>부안군</t>
  </si>
  <si>
    <t>연천군</t>
  </si>
  <si>
    <t>양평군</t>
  </si>
  <si>
    <t>영월군</t>
  </si>
  <si>
    <t>남해군</t>
  </si>
  <si>
    <t>산청군</t>
  </si>
  <si>
    <t>신안군</t>
  </si>
  <si>
    <t>김포시</t>
  </si>
  <si>
    <t>순천시</t>
  </si>
  <si>
    <t>옹진군</t>
  </si>
  <si>
    <t>울진군</t>
  </si>
  <si>
    <t>양주시</t>
  </si>
  <si>
    <t>함안군</t>
  </si>
  <si>
    <t>괴산군</t>
  </si>
  <si>
    <t>보은군</t>
  </si>
  <si>
    <t>장성군</t>
  </si>
  <si>
    <t>옥천군</t>
  </si>
  <si>
    <t>정읍시</t>
  </si>
  <si>
    <t>음성군</t>
  </si>
  <si>
    <t>문경시</t>
  </si>
  <si>
    <t>광명시</t>
  </si>
  <si>
    <t>포천시</t>
  </si>
  <si>
    <t>김제시</t>
  </si>
  <si>
    <t>홍성군</t>
  </si>
  <si>
    <t>삼척시</t>
  </si>
  <si>
    <t>경주시</t>
  </si>
  <si>
    <t>평택시</t>
  </si>
  <si>
    <t>당진시</t>
  </si>
  <si>
    <t>해남군</t>
  </si>
  <si>
    <t>양산시</t>
  </si>
  <si>
    <t>함양군</t>
  </si>
  <si>
    <t>달성군</t>
  </si>
  <si>
    <t>청송군</t>
  </si>
  <si>
    <t>과천시</t>
  </si>
  <si>
    <t>김해시</t>
  </si>
  <si>
    <t>칠곡군</t>
  </si>
  <si>
    <t>영암군</t>
  </si>
  <si>
    <t>태안군</t>
  </si>
  <si>
    <t>논산시</t>
  </si>
  <si>
    <t>강릉시</t>
  </si>
  <si>
    <t>파주시</t>
  </si>
  <si>
    <t>이천시</t>
  </si>
  <si>
    <t>거창군</t>
  </si>
  <si>
    <t>증평군</t>
  </si>
  <si>
    <t>화성시</t>
  </si>
  <si>
    <t>광주시</t>
  </si>
  <si>
    <t>시흥시</t>
  </si>
  <si>
    <t>영광군</t>
  </si>
  <si>
    <t>영주시</t>
  </si>
  <si>
    <t>가평군</t>
  </si>
  <si>
    <t>아산시</t>
  </si>
  <si>
    <t>하남시</t>
  </si>
  <si>
    <t>고창군</t>
  </si>
  <si>
    <t>동해시</t>
  </si>
  <si>
    <t>남양주시</t>
  </si>
  <si>
    <t>충주시</t>
  </si>
  <si>
    <t>사천시</t>
  </si>
  <si>
    <t>구리시</t>
  </si>
  <si>
    <t>봉화군</t>
  </si>
  <si>
    <t>화천군</t>
  </si>
  <si>
    <t>무안군</t>
  </si>
  <si>
    <t>안성시</t>
  </si>
  <si>
    <t>정선군</t>
  </si>
  <si>
    <t>속초시</t>
  </si>
  <si>
    <t>무주군</t>
  </si>
  <si>
    <t>여수시</t>
  </si>
  <si>
    <t>장흥군</t>
  </si>
  <si>
    <t>평창군</t>
  </si>
  <si>
    <t>익산시</t>
  </si>
  <si>
    <t>영동군</t>
  </si>
  <si>
    <t>홍천군</t>
  </si>
  <si>
    <t>의왕시</t>
  </si>
  <si>
    <t>청양군</t>
  </si>
  <si>
    <t>계룡시</t>
  </si>
  <si>
    <t>통영시</t>
  </si>
  <si>
    <t>제천시</t>
  </si>
  <si>
    <t>춘천시</t>
  </si>
  <si>
    <t>경산시</t>
  </si>
  <si>
    <t>구미시</t>
  </si>
  <si>
    <t>목포시</t>
  </si>
  <si>
    <t>김천시</t>
  </si>
  <si>
    <t>의정부시</t>
  </si>
  <si>
    <t>태백시</t>
  </si>
  <si>
    <t>상주시</t>
  </si>
  <si>
    <t>예천군</t>
  </si>
  <si>
    <t>군산시</t>
  </si>
  <si>
    <t>거제시</t>
  </si>
  <si>
    <t>서귀포시</t>
  </si>
  <si>
    <t>군포시</t>
  </si>
  <si>
    <t>보령시</t>
  </si>
  <si>
    <t>철원군</t>
  </si>
  <si>
    <t>원주시</t>
  </si>
  <si>
    <t>제주시</t>
  </si>
  <si>
    <t>오산시</t>
  </si>
  <si>
    <t>고흥군</t>
  </si>
  <si>
    <t>진도군</t>
  </si>
  <si>
    <t>진주시</t>
  </si>
  <si>
    <t>동두천시</t>
  </si>
  <si>
    <t>양구군</t>
  </si>
  <si>
    <t>완도군</t>
  </si>
  <si>
    <t>영양군</t>
  </si>
  <si>
    <t>지표</t>
  </si>
  <si>
    <t>고른 시·군</t>
  </si>
  <si>
    <t>안동</t>
  </si>
  <si>
    <t>체험·문화</t>
  </si>
  <si>
    <t>저녁 전환</t>
  </si>
  <si>
    <t>점</t>
  </si>
  <si>
    <t>x</t>
  </si>
  <si>
    <t>y</t>
  </si>
  <si>
    <t>고른</t>
  </si>
  <si>
    <t>키</t>
  </si>
  <si>
    <t>인원</t>
  </si>
  <si>
    <t>2024|공휴일|KTX-이음|승차|00-01</t>
  </si>
  <si>
    <t>2024|공휴일|KTX-이음|승차|01-02</t>
  </si>
  <si>
    <t>2024|공휴일|KTX-이음|승차|02-03</t>
  </si>
  <si>
    <t>2024|공휴일|KTX-이음|승차|03-04</t>
  </si>
  <si>
    <t>2024|공휴일|KTX-이음|승차|04-05</t>
  </si>
  <si>
    <t>2024|공휴일|KTX-이음|승차|05-06</t>
  </si>
  <si>
    <t>2024|공휴일|KTX-이음|승차|06-07</t>
  </si>
  <si>
    <t>2024|공휴일|KTX-이음|승차|07-08</t>
  </si>
  <si>
    <t>2024|공휴일|KTX-이음|승차|08-09</t>
  </si>
  <si>
    <t>2024|공휴일|KTX-이음|승차|09-10</t>
  </si>
  <si>
    <t>2024|공휴일|KTX-이음|승차|10-11</t>
  </si>
  <si>
    <t>2024|공휴일|KTX-이음|승차|11-12</t>
  </si>
  <si>
    <t>2024|공휴일|KTX-이음|승차|12-13</t>
  </si>
  <si>
    <t>2024|공휴일|KTX-이음|승차|13-14</t>
  </si>
  <si>
    <t>2024|공휴일|KTX-이음|승차|14-15</t>
  </si>
  <si>
    <t>2024|공휴일|KTX-이음|승차|15-16</t>
  </si>
  <si>
    <t>2024|공휴일|KTX-이음|승차|16-17</t>
  </si>
  <si>
    <t>2024|공휴일|KTX-이음|승차|17-18</t>
  </si>
  <si>
    <t>2024|공휴일|KTX-이음|승차|18-19</t>
  </si>
  <si>
    <t>2024|공휴일|KTX-이음|승차|19-20</t>
  </si>
  <si>
    <t>2024|공휴일|KTX-이음|승차|20-21</t>
  </si>
  <si>
    <t>2024|공휴일|KTX-이음|승차|21-22</t>
  </si>
  <si>
    <t>2024|공휴일|KTX-이음|승차|22-23</t>
  </si>
  <si>
    <t>2024|공휴일|KTX-이음|승차|23-24</t>
  </si>
  <si>
    <t>2024|공휴일|KTX-이음|하차|00-01</t>
  </si>
  <si>
    <t>2024|공휴일|KTX-이음|하차|01-02</t>
  </si>
  <si>
    <t>2024|공휴일|KTX-이음|하차|02-03</t>
  </si>
  <si>
    <t>2024|공휴일|KTX-이음|하차|03-04</t>
  </si>
  <si>
    <t>2024|공휴일|KTX-이음|하차|04-05</t>
  </si>
  <si>
    <t>2024|공휴일|KTX-이음|하차|05-06</t>
  </si>
  <si>
    <t>2024|공휴일|KTX-이음|하차|06-07</t>
  </si>
  <si>
    <t>2024|공휴일|KTX-이음|하차|07-08</t>
  </si>
  <si>
    <t>2024|공휴일|KTX-이음|하차|08-09</t>
  </si>
  <si>
    <t>2024|공휴일|KTX-이음|하차|09-10</t>
  </si>
  <si>
    <t>2024|공휴일|KTX-이음|하차|10-11</t>
  </si>
  <si>
    <t>2024|공휴일|KTX-이음|하차|11-12</t>
  </si>
  <si>
    <t>2024|공휴일|KTX-이음|하차|12-13</t>
  </si>
  <si>
    <t>2024|공휴일|KTX-이음|하차|13-14</t>
  </si>
  <si>
    <t>2024|공휴일|KTX-이음|하차|14-15</t>
  </si>
  <si>
    <t>2024|공휴일|KTX-이음|하차|15-16</t>
  </si>
  <si>
    <t>2024|공휴일|KTX-이음|하차|16-17</t>
  </si>
  <si>
    <t>2024|공휴일|KTX-이음|하차|17-18</t>
  </si>
  <si>
    <t>2024|공휴일|KTX-이음|하차|18-19</t>
  </si>
  <si>
    <t>2024|공휴일|KTX-이음|하차|19-20</t>
  </si>
  <si>
    <t>2024|공휴일|KTX-이음|하차|20-21</t>
  </si>
  <si>
    <t>2024|공휴일|KTX-이음|하차|21-22</t>
  </si>
  <si>
    <t>2024|공휴일|KTX-이음|하차|22-23</t>
  </si>
  <si>
    <t>2024|공휴일|KTX-이음|하차|23-24</t>
  </si>
  <si>
    <t>2024|공휴일|무궁화|승차|00-01</t>
  </si>
  <si>
    <t>2024|공휴일|무궁화|승차|01-02</t>
  </si>
  <si>
    <t>2024|공휴일|무궁화|승차|02-03</t>
  </si>
  <si>
    <t>2024|공휴일|무궁화|승차|03-04</t>
  </si>
  <si>
    <t>2024|공휴일|무궁화|승차|04-05</t>
  </si>
  <si>
    <t>2024|공휴일|무궁화|승차|05-06</t>
  </si>
  <si>
    <t>2024|공휴일|무궁화|승차|06-07</t>
  </si>
  <si>
    <t>2024|공휴일|무궁화|승차|07-08</t>
  </si>
  <si>
    <t>2024|공휴일|무궁화|승차|08-09</t>
  </si>
  <si>
    <t>2024|공휴일|무궁화|승차|09-10</t>
  </si>
  <si>
    <t>2024|공휴일|무궁화|승차|10-11</t>
  </si>
  <si>
    <t>2024|공휴일|무궁화|승차|11-12</t>
  </si>
  <si>
    <t>2024|공휴일|무궁화|승차|12-13</t>
  </si>
  <si>
    <t>2024|공휴일|무궁화|승차|13-14</t>
  </si>
  <si>
    <t>2024|공휴일|무궁화|승차|14-15</t>
  </si>
  <si>
    <t>2024|공휴일|무궁화|승차|15-16</t>
  </si>
  <si>
    <t>2024|공휴일|무궁화|승차|16-17</t>
  </si>
  <si>
    <t>2024|공휴일|무궁화|승차|17-18</t>
  </si>
  <si>
    <t>2024|공휴일|무궁화|승차|18-19</t>
  </si>
  <si>
    <t>2024|공휴일|무궁화|승차|19-20</t>
  </si>
  <si>
    <t>2024|공휴일|무궁화|승차|20-21</t>
  </si>
  <si>
    <t>2024|공휴일|무궁화|승차|21-22</t>
  </si>
  <si>
    <t>2024|공휴일|무궁화|승차|22-23</t>
  </si>
  <si>
    <t>2024|공휴일|무궁화|승차|23-24</t>
  </si>
  <si>
    <t>2024|공휴일|무궁화|하차|00-01</t>
  </si>
  <si>
    <t>2024|공휴일|무궁화|하차|01-02</t>
  </si>
  <si>
    <t>2024|공휴일|무궁화|하차|02-03</t>
  </si>
  <si>
    <t>2024|공휴일|무궁화|하차|03-04</t>
  </si>
  <si>
    <t>2024|공휴일|무궁화|하차|04-05</t>
  </si>
  <si>
    <t>2024|공휴일|무궁화|하차|05-06</t>
  </si>
  <si>
    <t>2024|공휴일|무궁화|하차|06-07</t>
  </si>
  <si>
    <t>2024|공휴일|무궁화|하차|07-08</t>
  </si>
  <si>
    <t>2024|공휴일|무궁화|하차|08-09</t>
  </si>
  <si>
    <t>2024|공휴일|무궁화|하차|09-10</t>
  </si>
  <si>
    <t>2024|공휴일|무궁화|하차|10-11</t>
  </si>
  <si>
    <t>2024|공휴일|무궁화|하차|11-12</t>
  </si>
  <si>
    <t>2024|공휴일|무궁화|하차|12-13</t>
  </si>
  <si>
    <t>2024|공휴일|무궁화|하차|13-14</t>
  </si>
  <si>
    <t>2024|공휴일|무궁화|하차|14-15</t>
  </si>
  <si>
    <t>2024|공휴일|무궁화|하차|15-16</t>
  </si>
  <si>
    <t>2024|공휴일|무궁화|하차|16-17</t>
  </si>
  <si>
    <t>2024|공휴일|무궁화|하차|17-18</t>
  </si>
  <si>
    <t>2024|공휴일|무궁화|하차|18-19</t>
  </si>
  <si>
    <t>2024|공휴일|무궁화|하차|19-20</t>
  </si>
  <si>
    <t>2024|공휴일|무궁화|하차|20-21</t>
  </si>
  <si>
    <t>2024|공휴일|무궁화|하차|21-22</t>
  </si>
  <si>
    <t>2024|공휴일|무궁화|하차|22-23</t>
  </si>
  <si>
    <t>2024|공휴일|무궁화|하차|23-24</t>
  </si>
  <si>
    <t>2024|공휴일|새마을|승차|00-01</t>
  </si>
  <si>
    <t>2024|공휴일|새마을|승차|01-02</t>
  </si>
  <si>
    <t>2024|공휴일|새마을|승차|02-03</t>
  </si>
  <si>
    <t>2024|공휴일|새마을|승차|03-04</t>
  </si>
  <si>
    <t>2024|공휴일|새마을|승차|04-05</t>
  </si>
  <si>
    <t>2024|공휴일|새마을|승차|05-06</t>
  </si>
  <si>
    <t>2024|공휴일|새마을|승차|06-07</t>
  </si>
  <si>
    <t>2024|공휴일|새마을|승차|07-08</t>
  </si>
  <si>
    <t>2024|공휴일|새마을|승차|08-09</t>
  </si>
  <si>
    <t>2024|공휴일|새마을|승차|09-10</t>
  </si>
  <si>
    <t>2024|공휴일|새마을|승차|10-11</t>
  </si>
  <si>
    <t>2024|공휴일|새마을|승차|11-12</t>
  </si>
  <si>
    <t>2024|공휴일|새마을|승차|12-13</t>
  </si>
  <si>
    <t>2024|공휴일|새마을|승차|13-14</t>
  </si>
  <si>
    <t>2024|공휴일|새마을|승차|14-15</t>
  </si>
  <si>
    <t>2024|공휴일|새마을|승차|15-16</t>
  </si>
  <si>
    <t>2024|공휴일|새마을|승차|16-17</t>
  </si>
  <si>
    <t>2024|공휴일|새마을|승차|17-18</t>
  </si>
  <si>
    <t>2024|공휴일|새마을|승차|18-19</t>
  </si>
  <si>
    <t>2024|공휴일|새마을|승차|19-20</t>
  </si>
  <si>
    <t>2024|공휴일|새마을|승차|20-21</t>
  </si>
  <si>
    <t>2024|공휴일|새마을|승차|21-22</t>
  </si>
  <si>
    <t>2024|공휴일|새마을|승차|22-23</t>
  </si>
  <si>
    <t>2024|공휴일|새마을|승차|23-24</t>
  </si>
  <si>
    <t>2024|공휴일|새마을|하차|00-01</t>
  </si>
  <si>
    <t>2024|공휴일|새마을|하차|01-02</t>
  </si>
  <si>
    <t>2024|공휴일|새마을|하차|02-03</t>
  </si>
  <si>
    <t>2024|공휴일|새마을|하차|03-04</t>
  </si>
  <si>
    <t>2024|공휴일|새마을|하차|04-05</t>
  </si>
  <si>
    <t>2024|공휴일|새마을|하차|05-06</t>
  </si>
  <si>
    <t>2024|공휴일|새마을|하차|06-07</t>
  </si>
  <si>
    <t>2024|공휴일|새마을|하차|07-08</t>
  </si>
  <si>
    <t>2024|공휴일|새마을|하차|08-09</t>
  </si>
  <si>
    <t>2024|공휴일|새마을|하차|09-10</t>
  </si>
  <si>
    <t>2024|공휴일|새마을|하차|10-11</t>
  </si>
  <si>
    <t>2024|공휴일|새마을|하차|11-12</t>
  </si>
  <si>
    <t>2024|공휴일|새마을|하차|12-13</t>
  </si>
  <si>
    <t>2024|공휴일|새마을|하차|13-14</t>
  </si>
  <si>
    <t>2024|공휴일|새마을|하차|14-15</t>
  </si>
  <si>
    <t>2024|공휴일|새마을|하차|15-16</t>
  </si>
  <si>
    <t>2024|공휴일|새마을|하차|16-17</t>
  </si>
  <si>
    <t>2024|공휴일|새마을|하차|17-18</t>
  </si>
  <si>
    <t>2024|공휴일|새마을|하차|18-19</t>
  </si>
  <si>
    <t>2024|공휴일|새마을|하차|19-20</t>
  </si>
  <si>
    <t>2024|공휴일|새마을|하차|20-21</t>
  </si>
  <si>
    <t>2024|공휴일|새마을|하차|21-22</t>
  </si>
  <si>
    <t>2024|공휴일|새마을|하차|22-23</t>
  </si>
  <si>
    <t>2024|공휴일|새마을|하차|23-24</t>
  </si>
  <si>
    <t>2024|명절대수송|KTX-이음|승차|00-01</t>
  </si>
  <si>
    <t>2024|명절대수송|KTX-이음|승차|01-02</t>
  </si>
  <si>
    <t>2024|명절대수송|KTX-이음|승차|02-03</t>
  </si>
  <si>
    <t>2024|명절대수송|KTX-이음|승차|03-04</t>
  </si>
  <si>
    <t>2024|명절대수송|KTX-이음|승차|04-05</t>
  </si>
  <si>
    <t>2024|명절대수송|KTX-이음|승차|05-06</t>
  </si>
  <si>
    <t>2024|명절대수송|KTX-이음|승차|06-07</t>
  </si>
  <si>
    <t>2024|명절대수송|KTX-이음|승차|07-08</t>
  </si>
  <si>
    <t>2024|명절대수송|KTX-이음|승차|08-09</t>
  </si>
  <si>
    <t>2024|명절대수송|KTX-이음|승차|09-10</t>
  </si>
  <si>
    <t>2024|명절대수송|KTX-이음|승차|10-11</t>
  </si>
  <si>
    <t>2024|명절대수송|KTX-이음|승차|11-12</t>
  </si>
  <si>
    <t>2024|명절대수송|KTX-이음|승차|12-13</t>
  </si>
  <si>
    <t>2024|명절대수송|KTX-이음|승차|13-14</t>
  </si>
  <si>
    <t>2024|명절대수송|KTX-이음|승차|14-15</t>
  </si>
  <si>
    <t>2024|명절대수송|KTX-이음|승차|15-16</t>
  </si>
  <si>
    <t>2024|명절대수송|KTX-이음|승차|16-17</t>
  </si>
  <si>
    <t>2024|명절대수송|KTX-이음|승차|17-18</t>
  </si>
  <si>
    <t>2024|명절대수송|KTX-이음|승차|18-19</t>
  </si>
  <si>
    <t>2024|명절대수송|KTX-이음|승차|19-20</t>
  </si>
  <si>
    <t>2024|명절대수송|KTX-이음|승차|20-21</t>
  </si>
  <si>
    <t>2024|명절대수송|KTX-이음|승차|21-22</t>
  </si>
  <si>
    <t>2024|명절대수송|KTX-이음|승차|22-23</t>
  </si>
  <si>
    <t>2024|명절대수송|KTX-이음|승차|23-24</t>
  </si>
  <si>
    <t>2024|명절대수송|KTX-이음|하차|00-01</t>
  </si>
  <si>
    <t>2024|명절대수송|KTX-이음|하차|01-02</t>
  </si>
  <si>
    <t>2024|명절대수송|KTX-이음|하차|02-03</t>
  </si>
  <si>
    <t>2024|명절대수송|KTX-이음|하차|03-04</t>
  </si>
  <si>
    <t>2024|명절대수송|KTX-이음|하차|04-05</t>
  </si>
  <si>
    <t>2024|명절대수송|KTX-이음|하차|05-06</t>
  </si>
  <si>
    <t>2024|명절대수송|KTX-이음|하차|06-07</t>
  </si>
  <si>
    <t>2024|명절대수송|KTX-이음|하차|07-08</t>
  </si>
  <si>
    <t>2024|명절대수송|KTX-이음|하차|08-09</t>
  </si>
  <si>
    <t>2024|명절대수송|KTX-이음|하차|09-10</t>
  </si>
  <si>
    <t>2024|명절대수송|KTX-이음|하차|10-11</t>
  </si>
  <si>
    <t>2024|명절대수송|KTX-이음|하차|11-12</t>
  </si>
  <si>
    <t>2024|명절대수송|KTX-이음|하차|12-13</t>
  </si>
  <si>
    <t>2024|명절대수송|KTX-이음|하차|13-14</t>
  </si>
  <si>
    <t>2024|명절대수송|KTX-이음|하차|14-15</t>
  </si>
  <si>
    <t>2024|명절대수송|KTX-이음|하차|15-16</t>
  </si>
  <si>
    <t>2024|명절대수송|KTX-이음|하차|16-17</t>
  </si>
  <si>
    <t>2024|명절대수송|KTX-이음|하차|17-18</t>
  </si>
  <si>
    <t>2024|명절대수송|KTX-이음|하차|18-19</t>
  </si>
  <si>
    <t>2024|명절대수송|KTX-이음|하차|19-20</t>
  </si>
  <si>
    <t>2024|명절대수송|KTX-이음|하차|20-21</t>
  </si>
  <si>
    <t>2024|명절대수송|KTX-이음|하차|21-22</t>
  </si>
  <si>
    <t>2024|명절대수송|KTX-이음|하차|22-23</t>
  </si>
  <si>
    <t>2024|명절대수송|KTX-이음|하차|23-24</t>
  </si>
  <si>
    <t>2024|명절대수송|무궁화|승차|00-01</t>
  </si>
  <si>
    <t>2024|명절대수송|무궁화|승차|01-02</t>
  </si>
  <si>
    <t>2024|명절대수송|무궁화|승차|02-03</t>
  </si>
  <si>
    <t>2024|명절대수송|무궁화|승차|03-04</t>
  </si>
  <si>
    <t>2024|명절대수송|무궁화|승차|04-05</t>
  </si>
  <si>
    <t>2024|명절대수송|무궁화|승차|05-06</t>
  </si>
  <si>
    <t>2024|명절대수송|무궁화|승차|06-07</t>
  </si>
  <si>
    <t>2024|명절대수송|무궁화|승차|07-08</t>
  </si>
  <si>
    <t>2024|명절대수송|무궁화|승차|08-09</t>
  </si>
  <si>
    <t>2024|명절대수송|무궁화|승차|09-10</t>
  </si>
  <si>
    <t>2024|명절대수송|무궁화|승차|10-11</t>
  </si>
  <si>
    <t>2024|명절대수송|무궁화|승차|11-12</t>
  </si>
  <si>
    <t>2024|명절대수송|무궁화|승차|12-13</t>
  </si>
  <si>
    <t>2024|명절대수송|무궁화|승차|13-14</t>
  </si>
  <si>
    <t>2024|명절대수송|무궁화|승차|14-15</t>
  </si>
  <si>
    <t>2024|명절대수송|무궁화|승차|15-16</t>
  </si>
  <si>
    <t>2024|명절대수송|무궁화|승차|16-17</t>
  </si>
  <si>
    <t>2024|명절대수송|무궁화|승차|17-18</t>
  </si>
  <si>
    <t>2024|명절대수송|무궁화|승차|18-19</t>
  </si>
  <si>
    <t>2024|명절대수송|무궁화|승차|19-20</t>
  </si>
  <si>
    <t>2024|명절대수송|무궁화|승차|20-21</t>
  </si>
  <si>
    <t>2024|명절대수송|무궁화|승차|21-22</t>
  </si>
  <si>
    <t>2024|명절대수송|무궁화|승차|22-23</t>
  </si>
  <si>
    <t>2024|명절대수송|무궁화|승차|23-24</t>
  </si>
  <si>
    <t>2024|명절대수송|무궁화|하차|00-01</t>
  </si>
  <si>
    <t>2024|명절대수송|무궁화|하차|01-02</t>
  </si>
  <si>
    <t>2024|명절대수송|무궁화|하차|02-03</t>
  </si>
  <si>
    <t>2024|명절대수송|무궁화|하차|03-04</t>
  </si>
  <si>
    <t>2024|명절대수송|무궁화|하차|04-05</t>
  </si>
  <si>
    <t>2024|명절대수송|무궁화|하차|05-06</t>
  </si>
  <si>
    <t>2024|명절대수송|무궁화|하차|06-07</t>
  </si>
  <si>
    <t>2024|명절대수송|무궁화|하차|07-08</t>
  </si>
  <si>
    <t>2024|명절대수송|무궁화|하차|08-09</t>
  </si>
  <si>
    <t>2024|명절대수송|무궁화|하차|09-10</t>
  </si>
  <si>
    <t>2024|명절대수송|무궁화|하차|10-11</t>
  </si>
  <si>
    <t>2024|명절대수송|무궁화|하차|11-12</t>
  </si>
  <si>
    <t>2024|명절대수송|무궁화|하차|12-13</t>
  </si>
  <si>
    <t>2024|명절대수송|무궁화|하차|13-14</t>
  </si>
  <si>
    <t>2024|명절대수송|무궁화|하차|14-15</t>
  </si>
  <si>
    <t>2024|명절대수송|무궁화|하차|15-16</t>
  </si>
  <si>
    <t>2024|명절대수송|무궁화|하차|16-17</t>
  </si>
  <si>
    <t>2024|명절대수송|무궁화|하차|17-18</t>
  </si>
  <si>
    <t>2024|명절대수송|무궁화|하차|18-19</t>
  </si>
  <si>
    <t>2024|명절대수송|무궁화|하차|19-20</t>
  </si>
  <si>
    <t>2024|명절대수송|무궁화|하차|20-21</t>
  </si>
  <si>
    <t>2024|명절대수송|무궁화|하차|21-22</t>
  </si>
  <si>
    <t>2024|명절대수송|무궁화|하차|22-23</t>
  </si>
  <si>
    <t>2024|명절대수송|무궁화|하차|23-24</t>
  </si>
  <si>
    <t>2024|명절대수송|새마을|승차|00-01</t>
  </si>
  <si>
    <t>2024|명절대수송|새마을|승차|01-02</t>
  </si>
  <si>
    <t>2024|명절대수송|새마을|승차|02-03</t>
  </si>
  <si>
    <t>2024|명절대수송|새마을|승차|03-04</t>
  </si>
  <si>
    <t>2024|명절대수송|새마을|승차|04-05</t>
  </si>
  <si>
    <t>2024|명절대수송|새마을|승차|05-06</t>
  </si>
  <si>
    <t>2024|명절대수송|새마을|승차|06-07</t>
  </si>
  <si>
    <t>2024|명절대수송|새마을|승차|07-08</t>
  </si>
  <si>
    <t>2024|명절대수송|새마을|승차|08-09</t>
  </si>
  <si>
    <t>2024|명절대수송|새마을|승차|09-10</t>
  </si>
  <si>
    <t>2024|명절대수송|새마을|승차|10-11</t>
  </si>
  <si>
    <t>2024|명절대수송|새마을|승차|11-12</t>
  </si>
  <si>
    <t>2024|명절대수송|새마을|승차|12-13</t>
  </si>
  <si>
    <t>2024|명절대수송|새마을|승차|13-14</t>
  </si>
  <si>
    <t>2024|명절대수송|새마을|승차|14-15</t>
  </si>
  <si>
    <t>2024|명절대수송|새마을|승차|15-16</t>
  </si>
  <si>
    <t>2024|명절대수송|새마을|승차|16-17</t>
  </si>
  <si>
    <t>2024|명절대수송|새마을|승차|17-18</t>
  </si>
  <si>
    <t>2024|명절대수송|새마을|승차|18-19</t>
  </si>
  <si>
    <t>2024|명절대수송|새마을|승차|19-20</t>
  </si>
  <si>
    <t>2024|명절대수송|새마을|승차|20-21</t>
  </si>
  <si>
    <t>2024|명절대수송|새마을|승차|21-22</t>
  </si>
  <si>
    <t>2024|명절대수송|새마을|승차|22-23</t>
  </si>
  <si>
    <t>2024|명절대수송|새마을|승차|23-24</t>
  </si>
  <si>
    <t>2024|명절대수송|새마을|하차|00-01</t>
  </si>
  <si>
    <t>2024|명절대수송|새마을|하차|01-02</t>
  </si>
  <si>
    <t>2024|명절대수송|새마을|하차|02-03</t>
  </si>
  <si>
    <t>2024|명절대수송|새마을|하차|03-04</t>
  </si>
  <si>
    <t>2024|명절대수송|새마을|하차|04-05</t>
  </si>
  <si>
    <t>2024|명절대수송|새마을|하차|05-06</t>
  </si>
  <si>
    <t>2024|명절대수송|새마을|하차|06-07</t>
  </si>
  <si>
    <t>2024|명절대수송|새마을|하차|07-08</t>
  </si>
  <si>
    <t>2024|명절대수송|새마을|하차|08-09</t>
  </si>
  <si>
    <t>2024|명절대수송|새마을|하차|09-10</t>
  </si>
  <si>
    <t>2024|명절대수송|새마을|하차|10-11</t>
  </si>
  <si>
    <t>2024|명절대수송|새마을|하차|11-12</t>
  </si>
  <si>
    <t>2024|명절대수송|새마을|하차|12-13</t>
  </si>
  <si>
    <t>2024|명절대수송|새마을|하차|13-14</t>
  </si>
  <si>
    <t>2024|명절대수송|새마을|하차|14-15</t>
  </si>
  <si>
    <t>2024|명절대수송|새마을|하차|15-16</t>
  </si>
  <si>
    <t>2024|명절대수송|새마을|하차|16-17</t>
  </si>
  <si>
    <t>2024|명절대수송|새마을|하차|17-18</t>
  </si>
  <si>
    <t>2024|명절대수송|새마을|하차|18-19</t>
  </si>
  <si>
    <t>2024|명절대수송|새마을|하차|19-20</t>
  </si>
  <si>
    <t>2024|명절대수송|새마을|하차|20-21</t>
  </si>
  <si>
    <t>2024|명절대수송|새마을|하차|21-22</t>
  </si>
  <si>
    <t>2024|명절대수송|새마을|하차|22-23</t>
  </si>
  <si>
    <t>2024|명절대수송|새마을|하차|23-24</t>
  </si>
  <si>
    <t>2024|주말|KTX-이음|승차|00-01</t>
  </si>
  <si>
    <t>2024|주말|KTX-이음|승차|01-02</t>
  </si>
  <si>
    <t>2024|주말|KTX-이음|승차|02-03</t>
  </si>
  <si>
    <t>2024|주말|KTX-이음|승차|03-04</t>
  </si>
  <si>
    <t>2024|주말|KTX-이음|승차|04-05</t>
  </si>
  <si>
    <t>2024|주말|KTX-이음|승차|05-06</t>
  </si>
  <si>
    <t>2024|주말|KTX-이음|승차|06-07</t>
  </si>
  <si>
    <t>2024|주말|KTX-이음|승차|07-08</t>
  </si>
  <si>
    <t>2024|주말|KTX-이음|승차|08-09</t>
  </si>
  <si>
    <t>2024|주말|KTX-이음|승차|09-10</t>
  </si>
  <si>
    <t>2024|주말|KTX-이음|승차|10-11</t>
  </si>
  <si>
    <t>2024|주말|KTX-이음|승차|11-12</t>
  </si>
  <si>
    <t>2024|주말|KTX-이음|승차|12-13</t>
  </si>
  <si>
    <t>2024|주말|KTX-이음|승차|13-14</t>
  </si>
  <si>
    <t>2024|주말|KTX-이음|승차|14-15</t>
  </si>
  <si>
    <t>2024|주말|KTX-이음|승차|15-16</t>
  </si>
  <si>
    <t>2024|주말|KTX-이음|승차|16-17</t>
  </si>
  <si>
    <t>2024|주말|KTX-이음|승차|17-18</t>
  </si>
  <si>
    <t>2024|주말|KTX-이음|승차|18-19</t>
  </si>
  <si>
    <t>2024|주말|KTX-이음|승차|19-20</t>
  </si>
  <si>
    <t>2024|주말|KTX-이음|승차|20-21</t>
  </si>
  <si>
    <t>2024|주말|KTX-이음|승차|21-22</t>
  </si>
  <si>
    <t>2024|주말|KTX-이음|승차|22-23</t>
  </si>
  <si>
    <t>2024|주말|KTX-이음|승차|23-24</t>
  </si>
  <si>
    <t>2024|주말|KTX-이음|하차|00-01</t>
  </si>
  <si>
    <t>2024|주말|KTX-이음|하차|01-02</t>
  </si>
  <si>
    <t>2024|주말|KTX-이음|하차|02-03</t>
  </si>
  <si>
    <t>2024|주말|KTX-이음|하차|03-04</t>
  </si>
  <si>
    <t>2024|주말|KTX-이음|하차|04-05</t>
  </si>
  <si>
    <t>2024|주말|KTX-이음|하차|05-06</t>
  </si>
  <si>
    <t>2024|주말|KTX-이음|하차|06-07</t>
  </si>
  <si>
    <t>2024|주말|KTX-이음|하차|07-08</t>
  </si>
  <si>
    <t>2024|주말|KTX-이음|하차|08-09</t>
  </si>
  <si>
    <t>2024|주말|KTX-이음|하차|09-10</t>
  </si>
  <si>
    <t>2024|주말|KTX-이음|하차|10-11</t>
  </si>
  <si>
    <t>2024|주말|KTX-이음|하차|11-12</t>
  </si>
  <si>
    <t>2024|주말|KTX-이음|하차|12-13</t>
  </si>
  <si>
    <t>2024|주말|KTX-이음|하차|13-14</t>
  </si>
  <si>
    <t>2024|주말|KTX-이음|하차|14-15</t>
  </si>
  <si>
    <t>2024|주말|KTX-이음|하차|15-16</t>
  </si>
  <si>
    <t>2024|주말|KTX-이음|하차|16-17</t>
  </si>
  <si>
    <t>2024|주말|KTX-이음|하차|17-18</t>
  </si>
  <si>
    <t>2024|주말|KTX-이음|하차|18-19</t>
  </si>
  <si>
    <t>2024|주말|KTX-이음|하차|19-20</t>
  </si>
  <si>
    <t>2024|주말|KTX-이음|하차|20-21</t>
  </si>
  <si>
    <t>2024|주말|KTX-이음|하차|21-22</t>
  </si>
  <si>
    <t>2024|주말|KTX-이음|하차|22-23</t>
  </si>
  <si>
    <t>2024|주말|KTX-이음|하차|23-24</t>
  </si>
  <si>
    <t>2024|주말|무궁화|승차|00-01</t>
  </si>
  <si>
    <t>2024|주말|무궁화|승차|01-02</t>
  </si>
  <si>
    <t>2024|주말|무궁화|승차|02-03</t>
  </si>
  <si>
    <t>2024|주말|무궁화|승차|03-04</t>
  </si>
  <si>
    <t>2024|주말|무궁화|승차|04-05</t>
  </si>
  <si>
    <t>2024|주말|무궁화|승차|05-06</t>
  </si>
  <si>
    <t>2024|주말|무궁화|승차|06-07</t>
  </si>
  <si>
    <t>2024|주말|무궁화|승차|07-08</t>
  </si>
  <si>
    <t>2024|주말|무궁화|승차|08-09</t>
  </si>
  <si>
    <t>2024|주말|무궁화|승차|09-10</t>
  </si>
  <si>
    <t>2024|주말|무궁화|승차|10-11</t>
  </si>
  <si>
    <t>2024|주말|무궁화|승차|11-12</t>
  </si>
  <si>
    <t>2024|주말|무궁화|승차|12-13</t>
  </si>
  <si>
    <t>2024|주말|무궁화|승차|13-14</t>
  </si>
  <si>
    <t>2024|주말|무궁화|승차|14-15</t>
  </si>
  <si>
    <t>2024|주말|무궁화|승차|15-16</t>
  </si>
  <si>
    <t>2024|주말|무궁화|승차|16-17</t>
  </si>
  <si>
    <t>2024|주말|무궁화|승차|17-18</t>
  </si>
  <si>
    <t>2024|주말|무궁화|승차|18-19</t>
  </si>
  <si>
    <t>2024|주말|무궁화|승차|19-20</t>
  </si>
  <si>
    <t>2024|주말|무궁화|승차|20-21</t>
  </si>
  <si>
    <t>2024|주말|무궁화|승차|21-22</t>
  </si>
  <si>
    <t>2024|주말|무궁화|승차|22-23</t>
  </si>
  <si>
    <t>2024|주말|무궁화|승차|23-24</t>
  </si>
  <si>
    <t>2024|주말|무궁화|하차|00-01</t>
  </si>
  <si>
    <t>2024|주말|무궁화|하차|01-02</t>
  </si>
  <si>
    <t>2024|주말|무궁화|하차|02-03</t>
  </si>
  <si>
    <t>2024|주말|무궁화|하차|03-04</t>
  </si>
  <si>
    <t>2024|주말|무궁화|하차|04-05</t>
  </si>
  <si>
    <t>2024|주말|무궁화|하차|05-06</t>
  </si>
  <si>
    <t>2024|주말|무궁화|하차|06-07</t>
  </si>
  <si>
    <t>2024|주말|무궁화|하차|07-08</t>
  </si>
  <si>
    <t>2024|주말|무궁화|하차|08-09</t>
  </si>
  <si>
    <t>2024|주말|무궁화|하차|09-10</t>
  </si>
  <si>
    <t>2024|주말|무궁화|하차|10-11</t>
  </si>
  <si>
    <t>2024|주말|무궁화|하차|11-12</t>
  </si>
  <si>
    <t>2024|주말|무궁화|하차|12-13</t>
  </si>
  <si>
    <t>2024|주말|무궁화|하차|13-14</t>
  </si>
  <si>
    <t>2024|주말|무궁화|하차|14-15</t>
  </si>
  <si>
    <t>2024|주말|무궁화|하차|15-16</t>
  </si>
  <si>
    <t>2024|주말|무궁화|하차|16-17</t>
  </si>
  <si>
    <t>2024|주말|무궁화|하차|17-18</t>
  </si>
  <si>
    <t>2024|주말|무궁화|하차|18-19</t>
  </si>
  <si>
    <t>2024|주말|무궁화|하차|19-20</t>
  </si>
  <si>
    <t>2024|주말|무궁화|하차|20-21</t>
  </si>
  <si>
    <t>2024|주말|무궁화|하차|21-22</t>
  </si>
  <si>
    <t>2024|주말|무궁화|하차|22-23</t>
  </si>
  <si>
    <t>2024|주말|무궁화|하차|23-24</t>
  </si>
  <si>
    <t>2024|주말|새마을|승차|00-01</t>
  </si>
  <si>
    <t>2024|주말|새마을|승차|01-02</t>
  </si>
  <si>
    <t>2024|주말|새마을|승차|02-03</t>
  </si>
  <si>
    <t>2024|주말|새마을|승차|03-04</t>
  </si>
  <si>
    <t>2024|주말|새마을|승차|04-05</t>
  </si>
  <si>
    <t>2024|주말|새마을|승차|05-06</t>
  </si>
  <si>
    <t>2024|주말|새마을|승차|06-07</t>
  </si>
  <si>
    <t>2024|주말|새마을|승차|07-08</t>
  </si>
  <si>
    <t>2024|주말|새마을|승차|08-09</t>
  </si>
  <si>
    <t>2024|주말|새마을|승차|09-10</t>
  </si>
  <si>
    <t>2024|주말|새마을|승차|10-11</t>
  </si>
  <si>
    <t>2024|주말|새마을|승차|11-12</t>
  </si>
  <si>
    <t>2024|주말|새마을|승차|12-13</t>
  </si>
  <si>
    <t>2024|주말|새마을|승차|13-14</t>
  </si>
  <si>
    <t>2024|주말|새마을|승차|14-15</t>
  </si>
  <si>
    <t>2024|주말|새마을|승차|15-16</t>
  </si>
  <si>
    <t>2024|주말|새마을|승차|16-17</t>
  </si>
  <si>
    <t>2024|주말|새마을|승차|17-18</t>
  </si>
  <si>
    <t>2024|주말|새마을|승차|18-19</t>
  </si>
  <si>
    <t>2024|주말|새마을|승차|19-20</t>
  </si>
  <si>
    <t>2024|주말|새마을|승차|20-21</t>
  </si>
  <si>
    <t>2024|주말|새마을|승차|21-22</t>
  </si>
  <si>
    <t>2024|주말|새마을|승차|22-23</t>
  </si>
  <si>
    <t>2024|주말|새마을|승차|23-24</t>
  </si>
  <si>
    <t>2024|주말|새마을|하차|00-01</t>
  </si>
  <si>
    <t>2024|주말|새마을|하차|01-02</t>
  </si>
  <si>
    <t>2024|주말|새마을|하차|02-03</t>
  </si>
  <si>
    <t>2024|주말|새마을|하차|03-04</t>
  </si>
  <si>
    <t>2024|주말|새마을|하차|04-05</t>
  </si>
  <si>
    <t>2024|주말|새마을|하차|05-06</t>
  </si>
  <si>
    <t>2024|주말|새마을|하차|06-07</t>
  </si>
  <si>
    <t>2024|주말|새마을|하차|07-08</t>
  </si>
  <si>
    <t>2024|주말|새마을|하차|08-09</t>
  </si>
  <si>
    <t>2024|주말|새마을|하차|09-10</t>
  </si>
  <si>
    <t>2024|주말|새마을|하차|10-11</t>
  </si>
  <si>
    <t>2024|주말|새마을|하차|11-12</t>
  </si>
  <si>
    <t>2024|주말|새마을|하차|12-13</t>
  </si>
  <si>
    <t>2024|주말|새마을|하차|13-14</t>
  </si>
  <si>
    <t>2024|주말|새마을|하차|14-15</t>
  </si>
  <si>
    <t>2024|주말|새마을|하차|15-16</t>
  </si>
  <si>
    <t>2024|주말|새마을|하차|16-17</t>
  </si>
  <si>
    <t>2024|주말|새마을|하차|17-18</t>
  </si>
  <si>
    <t>2024|주말|새마을|하차|18-19</t>
  </si>
  <si>
    <t>2024|주말|새마을|하차|19-20</t>
  </si>
  <si>
    <t>2024|주말|새마을|하차|20-21</t>
  </si>
  <si>
    <t>2024|주말|새마을|하차|21-22</t>
  </si>
  <si>
    <t>2024|주말|새마을|하차|22-23</t>
  </si>
  <si>
    <t>2024|주말|새마을|하차|23-24</t>
  </si>
  <si>
    <t>2024|평일|KTX-이음|승차|00-01</t>
  </si>
  <si>
    <t>2024|평일|KTX-이음|승차|01-02</t>
  </si>
  <si>
    <t>2024|평일|KTX-이음|승차|02-03</t>
  </si>
  <si>
    <t>2024|평일|KTX-이음|승차|03-04</t>
  </si>
  <si>
    <t>2024|평일|KTX-이음|승차|04-05</t>
  </si>
  <si>
    <t>2024|평일|KTX-이음|승차|05-06</t>
  </si>
  <si>
    <t>2024|평일|KTX-이음|승차|06-07</t>
  </si>
  <si>
    <t>2024|평일|KTX-이음|승차|07-08</t>
  </si>
  <si>
    <t>2024|평일|KTX-이음|승차|08-09</t>
  </si>
  <si>
    <t>2024|평일|KTX-이음|승차|09-10</t>
  </si>
  <si>
    <t>2024|평일|KTX-이음|승차|10-11</t>
  </si>
  <si>
    <t>2024|평일|KTX-이음|승차|11-12</t>
  </si>
  <si>
    <t>2024|평일|KTX-이음|승차|12-13</t>
  </si>
  <si>
    <t>2024|평일|KTX-이음|승차|13-14</t>
  </si>
  <si>
    <t>2024|평일|KTX-이음|승차|14-15</t>
  </si>
  <si>
    <t>2024|평일|KTX-이음|승차|15-16</t>
  </si>
  <si>
    <t>2024|평일|KTX-이음|승차|16-17</t>
  </si>
  <si>
    <t>2024|평일|KTX-이음|승차|17-18</t>
  </si>
  <si>
    <t>2024|평일|KTX-이음|승차|18-19</t>
  </si>
  <si>
    <t>2024|평일|KTX-이음|승차|19-20</t>
  </si>
  <si>
    <t>2024|평일|KTX-이음|승차|20-21</t>
  </si>
  <si>
    <t>2024|평일|KTX-이음|승차|21-22</t>
  </si>
  <si>
    <t>2024|평일|KTX-이음|승차|22-23</t>
  </si>
  <si>
    <t>2024|평일|KTX-이음|승차|23-24</t>
  </si>
  <si>
    <t>2024|평일|KTX-이음|하차|00-01</t>
  </si>
  <si>
    <t>2024|평일|KTX-이음|하차|01-02</t>
  </si>
  <si>
    <t>2024|평일|KTX-이음|하차|02-03</t>
  </si>
  <si>
    <t>2024|평일|KTX-이음|하차|03-04</t>
  </si>
  <si>
    <t>2024|평일|KTX-이음|하차|04-05</t>
  </si>
  <si>
    <t>2024|평일|KTX-이음|하차|05-06</t>
  </si>
  <si>
    <t>2024|평일|KTX-이음|하차|06-07</t>
  </si>
  <si>
    <t>2024|평일|KTX-이음|하차|07-08</t>
  </si>
  <si>
    <t>2024|평일|KTX-이음|하차|08-09</t>
  </si>
  <si>
    <t>2024|평일|KTX-이음|하차|09-10</t>
  </si>
  <si>
    <t>2024|평일|KTX-이음|하차|10-11</t>
  </si>
  <si>
    <t>2024|평일|KTX-이음|하차|11-12</t>
  </si>
  <si>
    <t>2024|평일|KTX-이음|하차|12-13</t>
  </si>
  <si>
    <t>2024|평일|KTX-이음|하차|13-14</t>
  </si>
  <si>
    <t>2024|평일|KTX-이음|하차|14-15</t>
  </si>
  <si>
    <t>2024|평일|KTX-이음|하차|15-16</t>
  </si>
  <si>
    <t>2024|평일|KTX-이음|하차|16-17</t>
  </si>
  <si>
    <t>2024|평일|KTX-이음|하차|17-18</t>
  </si>
  <si>
    <t>2024|평일|KTX-이음|하차|18-19</t>
  </si>
  <si>
    <t>2024|평일|KTX-이음|하차|19-20</t>
  </si>
  <si>
    <t>2024|평일|KTX-이음|하차|20-21</t>
  </si>
  <si>
    <t>2024|평일|KTX-이음|하차|21-22</t>
  </si>
  <si>
    <t>2024|평일|KTX-이음|하차|22-23</t>
  </si>
  <si>
    <t>2024|평일|KTX-이음|하차|23-24</t>
  </si>
  <si>
    <t>2024|평일|무궁화|승차|00-01</t>
  </si>
  <si>
    <t>2024|평일|무궁화|승차|01-02</t>
  </si>
  <si>
    <t>2024|평일|무궁화|승차|02-03</t>
  </si>
  <si>
    <t>2024|평일|무궁화|승차|03-04</t>
  </si>
  <si>
    <t>2024|평일|무궁화|승차|04-05</t>
  </si>
  <si>
    <t>2024|평일|무궁화|승차|05-06</t>
  </si>
  <si>
    <t>2024|평일|무궁화|승차|06-07</t>
  </si>
  <si>
    <t>2024|평일|무궁화|승차|07-08</t>
  </si>
  <si>
    <t>2024|평일|무궁화|승차|08-09</t>
  </si>
  <si>
    <t>2024|평일|무궁화|승차|09-10</t>
  </si>
  <si>
    <t>2024|평일|무궁화|승차|10-11</t>
  </si>
  <si>
    <t>2024|평일|무궁화|승차|11-12</t>
  </si>
  <si>
    <t>2024|평일|무궁화|승차|12-13</t>
  </si>
  <si>
    <t>2024|평일|무궁화|승차|13-14</t>
  </si>
  <si>
    <t>2024|평일|무궁화|승차|14-15</t>
  </si>
  <si>
    <t>2024|평일|무궁화|승차|15-16</t>
  </si>
  <si>
    <t>2024|평일|무궁화|승차|16-17</t>
  </si>
  <si>
    <t>2024|평일|무궁화|승차|17-18</t>
  </si>
  <si>
    <t>2024|평일|무궁화|승차|18-19</t>
  </si>
  <si>
    <t>2024|평일|무궁화|승차|19-20</t>
  </si>
  <si>
    <t>2024|평일|무궁화|승차|20-21</t>
  </si>
  <si>
    <t>2024|평일|무궁화|승차|21-22</t>
  </si>
  <si>
    <t>2024|평일|무궁화|승차|22-23</t>
  </si>
  <si>
    <t>2024|평일|무궁화|승차|23-24</t>
  </si>
  <si>
    <t>2024|평일|무궁화|하차|00-01</t>
  </si>
  <si>
    <t>2024|평일|무궁화|하차|01-02</t>
  </si>
  <si>
    <t>2024|평일|무궁화|하차|02-03</t>
  </si>
  <si>
    <t>2024|평일|무궁화|하차|03-04</t>
  </si>
  <si>
    <t>2024|평일|무궁화|하차|04-05</t>
  </si>
  <si>
    <t>2024|평일|무궁화|하차|05-06</t>
  </si>
  <si>
    <t>2024|평일|무궁화|하차|06-07</t>
  </si>
  <si>
    <t>2024|평일|무궁화|하차|07-08</t>
  </si>
  <si>
    <t>2024|평일|무궁화|하차|08-09</t>
  </si>
  <si>
    <t>2024|평일|무궁화|하차|09-10</t>
  </si>
  <si>
    <t>2024|평일|무궁화|하차|10-11</t>
  </si>
  <si>
    <t>2024|평일|무궁화|하차|11-12</t>
  </si>
  <si>
    <t>2024|평일|무궁화|하차|12-13</t>
  </si>
  <si>
    <t>2024|평일|무궁화|하차|13-14</t>
  </si>
  <si>
    <t>2024|평일|무궁화|하차|14-15</t>
  </si>
  <si>
    <t>2024|평일|무궁화|하차|15-16</t>
  </si>
  <si>
    <t>2024|평일|무궁화|하차|16-17</t>
  </si>
  <si>
    <t>2024|평일|무궁화|하차|17-18</t>
  </si>
  <si>
    <t>2024|평일|무궁화|하차|18-19</t>
  </si>
  <si>
    <t>2024|평일|무궁화|하차|19-20</t>
  </si>
  <si>
    <t>2024|평일|무궁화|하차|20-21</t>
  </si>
  <si>
    <t>2024|평일|무궁화|하차|21-22</t>
  </si>
  <si>
    <t>2024|평일|무궁화|하차|22-23</t>
  </si>
  <si>
    <t>2024|평일|무궁화|하차|23-24</t>
  </si>
  <si>
    <t>2024|평일|새마을|승차|00-01</t>
  </si>
  <si>
    <t>2024|평일|새마을|승차|01-02</t>
  </si>
  <si>
    <t>2024|평일|새마을|승차|02-03</t>
  </si>
  <si>
    <t>2024|평일|새마을|승차|03-04</t>
  </si>
  <si>
    <t>2024|평일|새마을|승차|04-05</t>
  </si>
  <si>
    <t>2024|평일|새마을|승차|05-06</t>
  </si>
  <si>
    <t>2024|평일|새마을|승차|06-07</t>
  </si>
  <si>
    <t>2024|평일|새마을|승차|07-08</t>
  </si>
  <si>
    <t>2024|평일|새마을|승차|08-09</t>
  </si>
  <si>
    <t>2024|평일|새마을|승차|09-10</t>
  </si>
  <si>
    <t>2024|평일|새마을|승차|10-11</t>
  </si>
  <si>
    <t>2024|평일|새마을|승차|11-12</t>
  </si>
  <si>
    <t>2024|평일|새마을|승차|12-13</t>
  </si>
  <si>
    <t>2024|평일|새마을|승차|13-14</t>
  </si>
  <si>
    <t>2024|평일|새마을|승차|14-15</t>
  </si>
  <si>
    <t>2024|평일|새마을|승차|15-16</t>
  </si>
  <si>
    <t>2024|평일|새마을|승차|16-17</t>
  </si>
  <si>
    <t>2024|평일|새마을|승차|17-18</t>
  </si>
  <si>
    <t>2024|평일|새마을|승차|18-19</t>
  </si>
  <si>
    <t>2024|평일|새마을|승차|19-20</t>
  </si>
  <si>
    <t>2024|평일|새마을|승차|20-21</t>
  </si>
  <si>
    <t>2024|평일|새마을|승차|21-22</t>
  </si>
  <si>
    <t>2024|평일|새마을|승차|22-23</t>
  </si>
  <si>
    <t>2024|평일|새마을|승차|23-24</t>
  </si>
  <si>
    <t>2024|평일|새마을|하차|00-01</t>
  </si>
  <si>
    <t>2024|평일|새마을|하차|01-02</t>
  </si>
  <si>
    <t>2024|평일|새마을|하차|02-03</t>
  </si>
  <si>
    <t>2024|평일|새마을|하차|03-04</t>
  </si>
  <si>
    <t>2024|평일|새마을|하차|04-05</t>
  </si>
  <si>
    <t>2024|평일|새마을|하차|05-06</t>
  </si>
  <si>
    <t>2024|평일|새마을|하차|06-07</t>
  </si>
  <si>
    <t>2024|평일|새마을|하차|07-08</t>
  </si>
  <si>
    <t>2024|평일|새마을|하차|08-09</t>
  </si>
  <si>
    <t>2024|평일|새마을|하차|09-10</t>
  </si>
  <si>
    <t>2024|평일|새마을|하차|10-11</t>
  </si>
  <si>
    <t>2024|평일|새마을|하차|11-12</t>
  </si>
  <si>
    <t>2024|평일|새마을|하차|12-13</t>
  </si>
  <si>
    <t>2024|평일|새마을|하차|13-14</t>
  </si>
  <si>
    <t>2024|평일|새마을|하차|14-15</t>
  </si>
  <si>
    <t>2024|평일|새마을|하차|15-16</t>
  </si>
  <si>
    <t>2024|평일|새마을|하차|16-17</t>
  </si>
  <si>
    <t>2024|평일|새마을|하차|17-18</t>
  </si>
  <si>
    <t>2024|평일|새마을|하차|18-19</t>
  </si>
  <si>
    <t>2024|평일|새마을|하차|19-20</t>
  </si>
  <si>
    <t>2024|평일|새마을|하차|20-21</t>
  </si>
  <si>
    <t>2024|평일|새마을|하차|21-22</t>
  </si>
  <si>
    <t>2024|평일|새마을|하차|22-23</t>
  </si>
  <si>
    <t>2024|평일|새마을|하차|23-24</t>
  </si>
  <si>
    <t>2025|공휴일|KTX-이음|승차|00-01</t>
  </si>
  <si>
    <t>2025|공휴일|KTX-이음|승차|01-02</t>
  </si>
  <si>
    <t>2025|공휴일|KTX-이음|승차|02-03</t>
  </si>
  <si>
    <t>2025|공휴일|KTX-이음|승차|03-04</t>
  </si>
  <si>
    <t>2025|공휴일|KTX-이음|승차|04-05</t>
  </si>
  <si>
    <t>2025|공휴일|KTX-이음|승차|05-06</t>
  </si>
  <si>
    <t>2025|공휴일|KTX-이음|승차|06-07</t>
  </si>
  <si>
    <t>2025|공휴일|KTX-이음|승차|07-08</t>
  </si>
  <si>
    <t>2025|공휴일|KTX-이음|승차|08-09</t>
  </si>
  <si>
    <t>2025|공휴일|KTX-이음|승차|09-10</t>
  </si>
  <si>
    <t>2025|공휴일|KTX-이음|승차|10-11</t>
  </si>
  <si>
    <t>2025|공휴일|KTX-이음|승차|11-12</t>
  </si>
  <si>
    <t>2025|공휴일|KTX-이음|승차|12-13</t>
  </si>
  <si>
    <t>2025|공휴일|KTX-이음|승차|13-14</t>
  </si>
  <si>
    <t>2025|공휴일|KTX-이음|승차|14-15</t>
  </si>
  <si>
    <t>2025|공휴일|KTX-이음|승차|15-16</t>
  </si>
  <si>
    <t>2025|공휴일|KTX-이음|승차|16-17</t>
  </si>
  <si>
    <t>2025|공휴일|KTX-이음|승차|17-18</t>
  </si>
  <si>
    <t>2025|공휴일|KTX-이음|승차|18-19</t>
  </si>
  <si>
    <t>2025|공휴일|KTX-이음|승차|19-20</t>
  </si>
  <si>
    <t>2025|공휴일|KTX-이음|승차|20-21</t>
  </si>
  <si>
    <t>2025|공휴일|KTX-이음|승차|21-22</t>
  </si>
  <si>
    <t>2025|공휴일|KTX-이음|승차|22-23</t>
  </si>
  <si>
    <t>2025|공휴일|KTX-이음|승차|23-24</t>
  </si>
  <si>
    <t>2025|공휴일|KTX-이음|하차|00-01</t>
  </si>
  <si>
    <t>2025|공휴일|KTX-이음|하차|01-02</t>
  </si>
  <si>
    <t>2025|공휴일|KTX-이음|하차|02-03</t>
  </si>
  <si>
    <t>2025|공휴일|KTX-이음|하차|03-04</t>
  </si>
  <si>
    <t>2025|공휴일|KTX-이음|하차|04-05</t>
  </si>
  <si>
    <t>2025|공휴일|KTX-이음|하차|05-06</t>
  </si>
  <si>
    <t>2025|공휴일|KTX-이음|하차|06-07</t>
  </si>
  <si>
    <t>2025|공휴일|KTX-이음|하차|07-08</t>
  </si>
  <si>
    <t>2025|공휴일|KTX-이음|하차|08-09</t>
  </si>
  <si>
    <t>2025|공휴일|KTX-이음|하차|09-10</t>
  </si>
  <si>
    <t>2025|공휴일|KTX-이음|하차|10-11</t>
  </si>
  <si>
    <t>2025|공휴일|KTX-이음|하차|11-12</t>
  </si>
  <si>
    <t>2025|공휴일|KTX-이음|하차|12-13</t>
  </si>
  <si>
    <t>2025|공휴일|KTX-이음|하차|13-14</t>
  </si>
  <si>
    <t>2025|공휴일|KTX-이음|하차|14-15</t>
  </si>
  <si>
    <t>2025|공휴일|KTX-이음|하차|15-16</t>
  </si>
  <si>
    <t>2025|공휴일|KTX-이음|하차|16-17</t>
  </si>
  <si>
    <t>2025|공휴일|KTX-이음|하차|17-18</t>
  </si>
  <si>
    <t>2025|공휴일|KTX-이음|하차|18-19</t>
  </si>
  <si>
    <t>2025|공휴일|KTX-이음|하차|19-20</t>
  </si>
  <si>
    <t>2025|공휴일|KTX-이음|하차|20-21</t>
  </si>
  <si>
    <t>2025|공휴일|KTX-이음|하차|21-22</t>
  </si>
  <si>
    <t>2025|공휴일|KTX-이음|하차|22-23</t>
  </si>
  <si>
    <t>2025|공휴일|KTX-이음|하차|23-24</t>
  </si>
  <si>
    <t>2025|공휴일|무궁화|승차|00-01</t>
  </si>
  <si>
    <t>2025|공휴일|무궁화|승차|01-02</t>
  </si>
  <si>
    <t>2025|공휴일|무궁화|승차|02-03</t>
  </si>
  <si>
    <t>2025|공휴일|무궁화|승차|03-04</t>
  </si>
  <si>
    <t>2025|공휴일|무궁화|승차|04-05</t>
  </si>
  <si>
    <t>2025|공휴일|무궁화|승차|05-06</t>
  </si>
  <si>
    <t>2025|공휴일|무궁화|승차|06-07</t>
  </si>
  <si>
    <t>2025|공휴일|무궁화|승차|07-08</t>
  </si>
  <si>
    <t>2025|공휴일|무궁화|승차|08-09</t>
  </si>
  <si>
    <t>2025|공휴일|무궁화|승차|09-10</t>
  </si>
  <si>
    <t>2025|공휴일|무궁화|승차|10-11</t>
  </si>
  <si>
    <t>2025|공휴일|무궁화|승차|11-12</t>
  </si>
  <si>
    <t>2025|공휴일|무궁화|승차|12-13</t>
  </si>
  <si>
    <t>2025|공휴일|무궁화|승차|13-14</t>
  </si>
  <si>
    <t>2025|공휴일|무궁화|승차|14-15</t>
  </si>
  <si>
    <t>2025|공휴일|무궁화|승차|15-16</t>
  </si>
  <si>
    <t>2025|공휴일|무궁화|승차|16-17</t>
  </si>
  <si>
    <t>2025|공휴일|무궁화|승차|17-18</t>
  </si>
  <si>
    <t>2025|공휴일|무궁화|승차|18-19</t>
  </si>
  <si>
    <t>2025|공휴일|무궁화|승차|19-20</t>
  </si>
  <si>
    <t>2025|공휴일|무궁화|승차|20-21</t>
  </si>
  <si>
    <t>2025|공휴일|무궁화|승차|21-22</t>
  </si>
  <si>
    <t>2025|공휴일|무궁화|승차|22-23</t>
  </si>
  <si>
    <t>2025|공휴일|무궁화|승차|23-24</t>
  </si>
  <si>
    <t>2025|공휴일|무궁화|하차|00-01</t>
  </si>
  <si>
    <t>2025|공휴일|무궁화|하차|01-02</t>
  </si>
  <si>
    <t>2025|공휴일|무궁화|하차|02-03</t>
  </si>
  <si>
    <t>2025|공휴일|무궁화|하차|03-04</t>
  </si>
  <si>
    <t>2025|공휴일|무궁화|하차|04-05</t>
  </si>
  <si>
    <t>2025|공휴일|무궁화|하차|05-06</t>
  </si>
  <si>
    <t>2025|공휴일|무궁화|하차|06-07</t>
  </si>
  <si>
    <t>2025|공휴일|무궁화|하차|07-08</t>
  </si>
  <si>
    <t>2025|공휴일|무궁화|하차|08-09</t>
  </si>
  <si>
    <t>2025|공휴일|무궁화|하차|09-10</t>
  </si>
  <si>
    <t>2025|공휴일|무궁화|하차|10-11</t>
  </si>
  <si>
    <t>2025|공휴일|무궁화|하차|11-12</t>
  </si>
  <si>
    <t>2025|공휴일|무궁화|하차|12-13</t>
  </si>
  <si>
    <t>2025|공휴일|무궁화|하차|13-14</t>
  </si>
  <si>
    <t>2025|공휴일|무궁화|하차|14-15</t>
  </si>
  <si>
    <t>2025|공휴일|무궁화|하차|15-16</t>
  </si>
  <si>
    <t>2025|공휴일|무궁화|하차|16-17</t>
  </si>
  <si>
    <t>2025|공휴일|무궁화|하차|17-18</t>
  </si>
  <si>
    <t>2025|공휴일|무궁화|하차|18-19</t>
  </si>
  <si>
    <t>2025|공휴일|무궁화|하차|19-20</t>
  </si>
  <si>
    <t>2025|공휴일|무궁화|하차|20-21</t>
  </si>
  <si>
    <t>2025|공휴일|무궁화|하차|21-22</t>
  </si>
  <si>
    <t>2025|공휴일|무궁화|하차|22-23</t>
  </si>
  <si>
    <t>2025|공휴일|무궁화|하차|23-24</t>
  </si>
  <si>
    <t>2025|공휴일|새마을|승차|00-01</t>
  </si>
  <si>
    <t>2025|공휴일|새마을|승차|01-02</t>
  </si>
  <si>
    <t>2025|공휴일|새마을|승차|02-03</t>
  </si>
  <si>
    <t>2025|공휴일|새마을|승차|03-04</t>
  </si>
  <si>
    <t>2025|공휴일|새마을|승차|04-05</t>
  </si>
  <si>
    <t>2025|공휴일|새마을|승차|05-06</t>
  </si>
  <si>
    <t>2025|공휴일|새마을|승차|06-07</t>
  </si>
  <si>
    <t>2025|공휴일|새마을|승차|07-08</t>
  </si>
  <si>
    <t>2025|공휴일|새마을|승차|08-09</t>
  </si>
  <si>
    <t>2025|공휴일|새마을|승차|09-10</t>
  </si>
  <si>
    <t>2025|공휴일|새마을|승차|10-11</t>
  </si>
  <si>
    <t>2025|공휴일|새마을|승차|11-12</t>
  </si>
  <si>
    <t>2025|공휴일|새마을|승차|12-13</t>
  </si>
  <si>
    <t>2025|공휴일|새마을|승차|13-14</t>
  </si>
  <si>
    <t>2025|공휴일|새마을|승차|14-15</t>
  </si>
  <si>
    <t>2025|공휴일|새마을|승차|15-16</t>
  </si>
  <si>
    <t>2025|공휴일|새마을|승차|16-17</t>
  </si>
  <si>
    <t>2025|공휴일|새마을|승차|17-18</t>
  </si>
  <si>
    <t>2025|공휴일|새마을|승차|18-19</t>
  </si>
  <si>
    <t>2025|공휴일|새마을|승차|19-20</t>
  </si>
  <si>
    <t>2025|공휴일|새마을|승차|20-21</t>
  </si>
  <si>
    <t>2025|공휴일|새마을|승차|21-22</t>
  </si>
  <si>
    <t>2025|공휴일|새마을|승차|22-23</t>
  </si>
  <si>
    <t>2025|공휴일|새마을|승차|23-24</t>
  </si>
  <si>
    <t>2025|공휴일|새마을|하차|00-01</t>
  </si>
  <si>
    <t>2025|공휴일|새마을|하차|01-02</t>
  </si>
  <si>
    <t>2025|공휴일|새마을|하차|02-03</t>
  </si>
  <si>
    <t>2025|공휴일|새마을|하차|03-04</t>
  </si>
  <si>
    <t>2025|공휴일|새마을|하차|04-05</t>
  </si>
  <si>
    <t>2025|공휴일|새마을|하차|05-06</t>
  </si>
  <si>
    <t>2025|공휴일|새마을|하차|06-07</t>
  </si>
  <si>
    <t>2025|공휴일|새마을|하차|07-08</t>
  </si>
  <si>
    <t>2025|공휴일|새마을|하차|08-09</t>
  </si>
  <si>
    <t>2025|공휴일|새마을|하차|09-10</t>
  </si>
  <si>
    <t>2025|공휴일|새마을|하차|10-11</t>
  </si>
  <si>
    <t>2025|공휴일|새마을|하차|11-12</t>
  </si>
  <si>
    <t>2025|공휴일|새마을|하차|12-13</t>
  </si>
  <si>
    <t>2025|공휴일|새마을|하차|13-14</t>
  </si>
  <si>
    <t>2025|공휴일|새마을|하차|14-15</t>
  </si>
  <si>
    <t>2025|공휴일|새마을|하차|15-16</t>
  </si>
  <si>
    <t>2025|공휴일|새마을|하차|16-17</t>
  </si>
  <si>
    <t>2025|공휴일|새마을|하차|17-18</t>
  </si>
  <si>
    <t>2025|공휴일|새마을|하차|18-19</t>
  </si>
  <si>
    <t>2025|공휴일|새마을|하차|19-20</t>
  </si>
  <si>
    <t>2025|공휴일|새마을|하차|20-21</t>
  </si>
  <si>
    <t>2025|공휴일|새마을|하차|21-22</t>
  </si>
  <si>
    <t>2025|공휴일|새마을|하차|22-23</t>
  </si>
  <si>
    <t>2025|공휴일|새마을|하차|23-24</t>
  </si>
  <si>
    <t>2025|명절대수송|KTX-이음|승차|00-01</t>
  </si>
  <si>
    <t>2025|명절대수송|KTX-이음|승차|01-02</t>
  </si>
  <si>
    <t>2025|명절대수송|KTX-이음|승차|02-03</t>
  </si>
  <si>
    <t>2025|명절대수송|KTX-이음|승차|03-04</t>
  </si>
  <si>
    <t>2025|명절대수송|KTX-이음|승차|04-05</t>
  </si>
  <si>
    <t>2025|명절대수송|KTX-이음|승차|05-06</t>
  </si>
  <si>
    <t>2025|명절대수송|KTX-이음|승차|06-07</t>
  </si>
  <si>
    <t>2025|명절대수송|KTX-이음|승차|07-08</t>
  </si>
  <si>
    <t>2025|명절대수송|KTX-이음|승차|08-09</t>
  </si>
  <si>
    <t>2025|명절대수송|KTX-이음|승차|09-10</t>
  </si>
  <si>
    <t>2025|명절대수송|KTX-이음|승차|10-11</t>
  </si>
  <si>
    <t>2025|명절대수송|KTX-이음|승차|11-12</t>
  </si>
  <si>
    <t>2025|명절대수송|KTX-이음|승차|12-13</t>
  </si>
  <si>
    <t>2025|명절대수송|KTX-이음|승차|13-14</t>
  </si>
  <si>
    <t>2025|명절대수송|KTX-이음|승차|14-15</t>
  </si>
  <si>
    <t>2025|명절대수송|KTX-이음|승차|15-16</t>
  </si>
  <si>
    <t>2025|명절대수송|KTX-이음|승차|16-17</t>
  </si>
  <si>
    <t>2025|명절대수송|KTX-이음|승차|17-18</t>
  </si>
  <si>
    <t>2025|명절대수송|KTX-이음|승차|18-19</t>
  </si>
  <si>
    <t>2025|명절대수송|KTX-이음|승차|19-20</t>
  </si>
  <si>
    <t>2025|명절대수송|KTX-이음|승차|20-21</t>
  </si>
  <si>
    <t>2025|명절대수송|KTX-이음|승차|21-22</t>
  </si>
  <si>
    <t>2025|명절대수송|KTX-이음|승차|22-23</t>
  </si>
  <si>
    <t>2025|명절대수송|KTX-이음|승차|23-24</t>
  </si>
  <si>
    <t>2025|명절대수송|KTX-이음|하차|00-01</t>
  </si>
  <si>
    <t>2025|명절대수송|KTX-이음|하차|01-02</t>
  </si>
  <si>
    <t>2025|명절대수송|KTX-이음|하차|02-03</t>
  </si>
  <si>
    <t>2025|명절대수송|KTX-이음|하차|03-04</t>
  </si>
  <si>
    <t>2025|명절대수송|KTX-이음|하차|04-05</t>
  </si>
  <si>
    <t>2025|명절대수송|KTX-이음|하차|05-06</t>
  </si>
  <si>
    <t>2025|명절대수송|KTX-이음|하차|06-07</t>
  </si>
  <si>
    <t>2025|명절대수송|KTX-이음|하차|07-08</t>
  </si>
  <si>
    <t>2025|명절대수송|KTX-이음|하차|08-09</t>
  </si>
  <si>
    <t>2025|명절대수송|KTX-이음|하차|09-10</t>
  </si>
  <si>
    <t>2025|명절대수송|KTX-이음|하차|10-11</t>
  </si>
  <si>
    <t>2025|명절대수송|KTX-이음|하차|11-12</t>
  </si>
  <si>
    <t>2025|명절대수송|KTX-이음|하차|12-13</t>
  </si>
  <si>
    <t>2025|명절대수송|KTX-이음|하차|13-14</t>
  </si>
  <si>
    <t>2025|명절대수송|KTX-이음|하차|14-15</t>
  </si>
  <si>
    <t>2025|명절대수송|KTX-이음|하차|15-16</t>
  </si>
  <si>
    <t>2025|명절대수송|KTX-이음|하차|16-17</t>
  </si>
  <si>
    <t>2025|명절대수송|KTX-이음|하차|17-18</t>
  </si>
  <si>
    <t>2025|명절대수송|KTX-이음|하차|18-19</t>
  </si>
  <si>
    <t>2025|명절대수송|KTX-이음|하차|19-20</t>
  </si>
  <si>
    <t>2025|명절대수송|KTX-이음|하차|20-21</t>
  </si>
  <si>
    <t>2025|명절대수송|KTX-이음|하차|21-22</t>
  </si>
  <si>
    <t>2025|명절대수송|KTX-이음|하차|22-23</t>
  </si>
  <si>
    <t>2025|명절대수송|KTX-이음|하차|23-24</t>
  </si>
  <si>
    <t>2025|명절대수송|무궁화|승차|00-01</t>
  </si>
  <si>
    <t>2025|명절대수송|무궁화|승차|01-02</t>
  </si>
  <si>
    <t>2025|명절대수송|무궁화|승차|02-03</t>
  </si>
  <si>
    <t>2025|명절대수송|무궁화|승차|03-04</t>
  </si>
  <si>
    <t>2025|명절대수송|무궁화|승차|04-05</t>
  </si>
  <si>
    <t>2025|명절대수송|무궁화|승차|05-06</t>
  </si>
  <si>
    <t>2025|명절대수송|무궁화|승차|06-07</t>
  </si>
  <si>
    <t>2025|명절대수송|무궁화|승차|07-08</t>
  </si>
  <si>
    <t>2025|명절대수송|무궁화|승차|08-09</t>
  </si>
  <si>
    <t>2025|명절대수송|무궁화|승차|09-10</t>
  </si>
  <si>
    <t>2025|명절대수송|무궁화|승차|10-11</t>
  </si>
  <si>
    <t>2025|명절대수송|무궁화|승차|11-12</t>
  </si>
  <si>
    <t>2025|명절대수송|무궁화|승차|12-13</t>
  </si>
  <si>
    <t>2025|명절대수송|무궁화|승차|13-14</t>
  </si>
  <si>
    <t>2025|명절대수송|무궁화|승차|14-15</t>
  </si>
  <si>
    <t>2025|명절대수송|무궁화|승차|15-16</t>
  </si>
  <si>
    <t>2025|명절대수송|무궁화|승차|16-17</t>
  </si>
  <si>
    <t>2025|명절대수송|무궁화|승차|17-18</t>
  </si>
  <si>
    <t>2025|명절대수송|무궁화|승차|18-19</t>
  </si>
  <si>
    <t>2025|명절대수송|무궁화|승차|19-20</t>
  </si>
  <si>
    <t>2025|명절대수송|무궁화|승차|20-21</t>
  </si>
  <si>
    <t>2025|명절대수송|무궁화|승차|21-22</t>
  </si>
  <si>
    <t>2025|명절대수송|무궁화|승차|22-23</t>
  </si>
  <si>
    <t>2025|명절대수송|무궁화|승차|23-24</t>
  </si>
  <si>
    <t>2025|명절대수송|무궁화|하차|00-01</t>
  </si>
  <si>
    <t>2025|명절대수송|무궁화|하차|01-02</t>
  </si>
  <si>
    <t>2025|명절대수송|무궁화|하차|02-03</t>
  </si>
  <si>
    <t>2025|명절대수송|무궁화|하차|03-04</t>
  </si>
  <si>
    <t>2025|명절대수송|무궁화|하차|04-05</t>
  </si>
  <si>
    <t>2025|명절대수송|무궁화|하차|05-06</t>
  </si>
  <si>
    <t>2025|명절대수송|무궁화|하차|06-07</t>
  </si>
  <si>
    <t>2025|명절대수송|무궁화|하차|07-08</t>
  </si>
  <si>
    <t>2025|명절대수송|무궁화|하차|08-09</t>
  </si>
  <si>
    <t>2025|명절대수송|무궁화|하차|09-10</t>
  </si>
  <si>
    <t>2025|명절대수송|무궁화|하차|10-11</t>
  </si>
  <si>
    <t>2025|명절대수송|무궁화|하차|11-12</t>
  </si>
  <si>
    <t>2025|명절대수송|무궁화|하차|12-13</t>
  </si>
  <si>
    <t>2025|명절대수송|무궁화|하차|13-14</t>
  </si>
  <si>
    <t>2025|명절대수송|무궁화|하차|14-15</t>
  </si>
  <si>
    <t>2025|명절대수송|무궁화|하차|15-16</t>
  </si>
  <si>
    <t>2025|명절대수송|무궁화|하차|16-17</t>
  </si>
  <si>
    <t>2025|명절대수송|무궁화|하차|17-18</t>
  </si>
  <si>
    <t>2025|명절대수송|무궁화|하차|18-19</t>
  </si>
  <si>
    <t>2025|명절대수송|무궁화|하차|19-20</t>
  </si>
  <si>
    <t>2025|명절대수송|무궁화|하차|20-21</t>
  </si>
  <si>
    <t>2025|명절대수송|무궁화|하차|21-22</t>
  </si>
  <si>
    <t>2025|명절대수송|무궁화|하차|22-23</t>
  </si>
  <si>
    <t>2025|명절대수송|무궁화|하차|23-24</t>
  </si>
  <si>
    <t>2025|명절대수송|새마을|승차|00-01</t>
  </si>
  <si>
    <t>2025|명절대수송|새마을|승차|01-02</t>
  </si>
  <si>
    <t>2025|명절대수송|새마을|승차|02-03</t>
  </si>
  <si>
    <t>2025|명절대수송|새마을|승차|03-04</t>
  </si>
  <si>
    <t>2025|명절대수송|새마을|승차|04-05</t>
  </si>
  <si>
    <t>2025|명절대수송|새마을|승차|05-06</t>
  </si>
  <si>
    <t>2025|명절대수송|새마을|승차|06-07</t>
  </si>
  <si>
    <t>2025|명절대수송|새마을|승차|07-08</t>
  </si>
  <si>
    <t>2025|명절대수송|새마을|승차|08-09</t>
  </si>
  <si>
    <t>2025|명절대수송|새마을|승차|09-10</t>
  </si>
  <si>
    <t>2025|명절대수송|새마을|승차|10-11</t>
  </si>
  <si>
    <t>2025|명절대수송|새마을|승차|11-12</t>
  </si>
  <si>
    <t>2025|명절대수송|새마을|승차|12-13</t>
  </si>
  <si>
    <t>2025|명절대수송|새마을|승차|13-14</t>
  </si>
  <si>
    <t>2025|명절대수송|새마을|승차|14-15</t>
  </si>
  <si>
    <t>2025|명절대수송|새마을|승차|15-16</t>
  </si>
  <si>
    <t>2025|명절대수송|새마을|승차|16-17</t>
  </si>
  <si>
    <t>2025|명절대수송|새마을|승차|17-18</t>
  </si>
  <si>
    <t>2025|명절대수송|새마을|승차|18-19</t>
  </si>
  <si>
    <t>2025|명절대수송|새마을|승차|19-20</t>
  </si>
  <si>
    <t>2025|명절대수송|새마을|승차|20-21</t>
  </si>
  <si>
    <t>2025|명절대수송|새마을|승차|21-22</t>
  </si>
  <si>
    <t>2025|명절대수송|새마을|승차|22-23</t>
  </si>
  <si>
    <t>2025|명절대수송|새마을|승차|23-24</t>
  </si>
  <si>
    <t>2025|명절대수송|새마을|하차|00-01</t>
  </si>
  <si>
    <t>2025|명절대수송|새마을|하차|01-02</t>
  </si>
  <si>
    <t>2025|명절대수송|새마을|하차|02-03</t>
  </si>
  <si>
    <t>2025|명절대수송|새마을|하차|03-04</t>
  </si>
  <si>
    <t>2025|명절대수송|새마을|하차|04-05</t>
  </si>
  <si>
    <t>2025|명절대수송|새마을|하차|05-06</t>
  </si>
  <si>
    <t>2025|명절대수송|새마을|하차|06-07</t>
  </si>
  <si>
    <t>2025|명절대수송|새마을|하차|07-08</t>
  </si>
  <si>
    <t>2025|명절대수송|새마을|하차|08-09</t>
  </si>
  <si>
    <t>2025|명절대수송|새마을|하차|09-10</t>
  </si>
  <si>
    <t>2025|명절대수송|새마을|하차|10-11</t>
  </si>
  <si>
    <t>2025|명절대수송|새마을|하차|11-12</t>
  </si>
  <si>
    <t>2025|명절대수송|새마을|하차|12-13</t>
  </si>
  <si>
    <t>2025|명절대수송|새마을|하차|13-14</t>
  </si>
  <si>
    <t>2025|명절대수송|새마을|하차|14-15</t>
  </si>
  <si>
    <t>2025|명절대수송|새마을|하차|15-16</t>
  </si>
  <si>
    <t>2025|명절대수송|새마을|하차|16-17</t>
  </si>
  <si>
    <t>2025|명절대수송|새마을|하차|17-18</t>
  </si>
  <si>
    <t>2025|명절대수송|새마을|하차|18-19</t>
  </si>
  <si>
    <t>2025|명절대수송|새마을|하차|19-20</t>
  </si>
  <si>
    <t>2025|명절대수송|새마을|하차|20-21</t>
  </si>
  <si>
    <t>2025|명절대수송|새마을|하차|21-22</t>
  </si>
  <si>
    <t>2025|명절대수송|새마을|하차|22-23</t>
  </si>
  <si>
    <t>2025|명절대수송|새마을|하차|23-24</t>
  </si>
  <si>
    <t>2025|주말|KTX-이음|승차|00-01</t>
  </si>
  <si>
    <t>2025|주말|KTX-이음|승차|01-02</t>
  </si>
  <si>
    <t>2025|주말|KTX-이음|승차|02-03</t>
  </si>
  <si>
    <t>2025|주말|KTX-이음|승차|03-04</t>
  </si>
  <si>
    <t>2025|주말|KTX-이음|승차|04-05</t>
  </si>
  <si>
    <t>2025|주말|KTX-이음|승차|05-06</t>
  </si>
  <si>
    <t>2025|주말|KTX-이음|승차|06-07</t>
  </si>
  <si>
    <t>2025|주말|KTX-이음|승차|07-08</t>
  </si>
  <si>
    <t>2025|주말|KTX-이음|승차|08-09</t>
  </si>
  <si>
    <t>2025|주말|KTX-이음|승차|09-10</t>
  </si>
  <si>
    <t>2025|주말|KTX-이음|승차|10-11</t>
  </si>
  <si>
    <t>2025|주말|KTX-이음|승차|11-12</t>
  </si>
  <si>
    <t>2025|주말|KTX-이음|승차|12-13</t>
  </si>
  <si>
    <t>2025|주말|KTX-이음|승차|13-14</t>
  </si>
  <si>
    <t>2025|주말|KTX-이음|승차|14-15</t>
  </si>
  <si>
    <t>2025|주말|KTX-이음|승차|15-16</t>
  </si>
  <si>
    <t>2025|주말|KTX-이음|승차|16-17</t>
  </si>
  <si>
    <t>2025|주말|KTX-이음|승차|17-18</t>
  </si>
  <si>
    <t>2025|주말|KTX-이음|승차|18-19</t>
  </si>
  <si>
    <t>2025|주말|KTX-이음|승차|19-20</t>
  </si>
  <si>
    <t>2025|주말|KTX-이음|승차|20-21</t>
  </si>
  <si>
    <t>2025|주말|KTX-이음|승차|21-22</t>
  </si>
  <si>
    <t>2025|주말|KTX-이음|승차|22-23</t>
  </si>
  <si>
    <t>2025|주말|KTX-이음|승차|23-24</t>
  </si>
  <si>
    <t>2025|주말|KTX-이음|하차|00-01</t>
  </si>
  <si>
    <t>2025|주말|KTX-이음|하차|01-02</t>
  </si>
  <si>
    <t>2025|주말|KTX-이음|하차|02-03</t>
  </si>
  <si>
    <t>2025|주말|KTX-이음|하차|03-04</t>
  </si>
  <si>
    <t>2025|주말|KTX-이음|하차|04-05</t>
  </si>
  <si>
    <t>2025|주말|KTX-이음|하차|05-06</t>
  </si>
  <si>
    <t>2025|주말|KTX-이음|하차|06-07</t>
  </si>
  <si>
    <t>2025|주말|KTX-이음|하차|07-08</t>
  </si>
  <si>
    <t>2025|주말|KTX-이음|하차|08-09</t>
  </si>
  <si>
    <t>2025|주말|KTX-이음|하차|09-10</t>
  </si>
  <si>
    <t>2025|주말|KTX-이음|하차|10-11</t>
  </si>
  <si>
    <t>2025|주말|KTX-이음|하차|11-12</t>
  </si>
  <si>
    <t>2025|주말|KTX-이음|하차|12-13</t>
  </si>
  <si>
    <t>2025|주말|KTX-이음|하차|13-14</t>
  </si>
  <si>
    <t>2025|주말|KTX-이음|하차|14-15</t>
  </si>
  <si>
    <t>2025|주말|KTX-이음|하차|15-16</t>
  </si>
  <si>
    <t>2025|주말|KTX-이음|하차|16-17</t>
  </si>
  <si>
    <t>2025|주말|KTX-이음|하차|17-18</t>
  </si>
  <si>
    <t>2025|주말|KTX-이음|하차|18-19</t>
  </si>
  <si>
    <t>2025|주말|KTX-이음|하차|19-20</t>
  </si>
  <si>
    <t>2025|주말|KTX-이음|하차|20-21</t>
  </si>
  <si>
    <t>2025|주말|KTX-이음|하차|21-22</t>
  </si>
  <si>
    <t>2025|주말|KTX-이음|하차|22-23</t>
  </si>
  <si>
    <t>2025|주말|KTX-이음|하차|23-24</t>
  </si>
  <si>
    <t>2025|주말|무궁화|승차|00-01</t>
  </si>
  <si>
    <t>2025|주말|무궁화|승차|01-02</t>
  </si>
  <si>
    <t>2025|주말|무궁화|승차|02-03</t>
  </si>
  <si>
    <t>2025|주말|무궁화|승차|03-04</t>
  </si>
  <si>
    <t>2025|주말|무궁화|승차|04-05</t>
  </si>
  <si>
    <t>2025|주말|무궁화|승차|05-06</t>
  </si>
  <si>
    <t>2025|주말|무궁화|승차|06-07</t>
  </si>
  <si>
    <t>2025|주말|무궁화|승차|07-08</t>
  </si>
  <si>
    <t>2025|주말|무궁화|승차|08-09</t>
  </si>
  <si>
    <t>2025|주말|무궁화|승차|09-10</t>
  </si>
  <si>
    <t>2025|주말|무궁화|승차|10-11</t>
  </si>
  <si>
    <t>2025|주말|무궁화|승차|11-12</t>
  </si>
  <si>
    <t>2025|주말|무궁화|승차|12-13</t>
  </si>
  <si>
    <t>2025|주말|무궁화|승차|13-14</t>
  </si>
  <si>
    <t>2025|주말|무궁화|승차|14-15</t>
  </si>
  <si>
    <t>2025|주말|무궁화|승차|15-16</t>
  </si>
  <si>
    <t>2025|주말|무궁화|승차|16-17</t>
  </si>
  <si>
    <t>2025|주말|무궁화|승차|17-18</t>
  </si>
  <si>
    <t>2025|주말|무궁화|승차|18-19</t>
  </si>
  <si>
    <t>2025|주말|무궁화|승차|19-20</t>
  </si>
  <si>
    <t>2025|주말|무궁화|승차|20-21</t>
  </si>
  <si>
    <t>2025|주말|무궁화|승차|21-22</t>
  </si>
  <si>
    <t>2025|주말|무궁화|승차|22-23</t>
  </si>
  <si>
    <t>2025|주말|무궁화|승차|23-24</t>
  </si>
  <si>
    <t>2025|주말|무궁화|하차|00-01</t>
  </si>
  <si>
    <t>2025|주말|무궁화|하차|01-02</t>
  </si>
  <si>
    <t>2025|주말|무궁화|하차|02-03</t>
  </si>
  <si>
    <t>2025|주말|무궁화|하차|03-04</t>
  </si>
  <si>
    <t>2025|주말|무궁화|하차|04-05</t>
  </si>
  <si>
    <t>2025|주말|무궁화|하차|05-06</t>
  </si>
  <si>
    <t>2025|주말|무궁화|하차|06-07</t>
  </si>
  <si>
    <t>2025|주말|무궁화|하차|07-08</t>
  </si>
  <si>
    <t>2025|주말|무궁화|하차|08-09</t>
  </si>
  <si>
    <t>2025|주말|무궁화|하차|09-10</t>
  </si>
  <si>
    <t>2025|주말|무궁화|하차|10-11</t>
  </si>
  <si>
    <t>2025|주말|무궁화|하차|11-12</t>
  </si>
  <si>
    <t>2025|주말|무궁화|하차|12-13</t>
  </si>
  <si>
    <t>2025|주말|무궁화|하차|13-14</t>
  </si>
  <si>
    <t>2025|주말|무궁화|하차|14-15</t>
  </si>
  <si>
    <t>2025|주말|무궁화|하차|15-16</t>
  </si>
  <si>
    <t>2025|주말|무궁화|하차|16-17</t>
  </si>
  <si>
    <t>2025|주말|무궁화|하차|17-18</t>
  </si>
  <si>
    <t>2025|주말|무궁화|하차|18-19</t>
  </si>
  <si>
    <t>2025|주말|무궁화|하차|19-20</t>
  </si>
  <si>
    <t>2025|주말|무궁화|하차|20-21</t>
  </si>
  <si>
    <t>2025|주말|무궁화|하차|21-22</t>
  </si>
  <si>
    <t>2025|주말|무궁화|하차|22-23</t>
  </si>
  <si>
    <t>2025|주말|무궁화|하차|23-24</t>
  </si>
  <si>
    <t>2025|주말|새마을|승차|00-01</t>
  </si>
  <si>
    <t>2025|주말|새마을|승차|01-02</t>
  </si>
  <si>
    <t>2025|주말|새마을|승차|02-03</t>
  </si>
  <si>
    <t>2025|주말|새마을|승차|03-04</t>
  </si>
  <si>
    <t>2025|주말|새마을|승차|04-05</t>
  </si>
  <si>
    <t>2025|주말|새마을|승차|05-06</t>
  </si>
  <si>
    <t>2025|주말|새마을|승차|06-07</t>
  </si>
  <si>
    <t>2025|주말|새마을|승차|07-08</t>
  </si>
  <si>
    <t>2025|주말|새마을|승차|08-09</t>
  </si>
  <si>
    <t>2025|주말|새마을|승차|09-10</t>
  </si>
  <si>
    <t>2025|주말|새마을|승차|10-11</t>
  </si>
  <si>
    <t>2025|주말|새마을|승차|11-12</t>
  </si>
  <si>
    <t>2025|주말|새마을|승차|12-13</t>
  </si>
  <si>
    <t>2025|주말|새마을|승차|13-14</t>
  </si>
  <si>
    <t>2025|주말|새마을|승차|14-15</t>
  </si>
  <si>
    <t>2025|주말|새마을|승차|15-16</t>
  </si>
  <si>
    <t>2025|주말|새마을|승차|16-17</t>
  </si>
  <si>
    <t>2025|주말|새마을|승차|17-18</t>
  </si>
  <si>
    <t>2025|주말|새마을|승차|18-19</t>
  </si>
  <si>
    <t>2025|주말|새마을|승차|19-20</t>
  </si>
  <si>
    <t>2025|주말|새마을|승차|20-21</t>
  </si>
  <si>
    <t>2025|주말|새마을|승차|21-22</t>
  </si>
  <si>
    <t>2025|주말|새마을|승차|22-23</t>
  </si>
  <si>
    <t>2025|주말|새마을|승차|23-24</t>
  </si>
  <si>
    <t>2025|주말|새마을|하차|00-01</t>
  </si>
  <si>
    <t>2025|주말|새마을|하차|01-02</t>
  </si>
  <si>
    <t>2025|주말|새마을|하차|02-03</t>
  </si>
  <si>
    <t>2025|주말|새마을|하차|03-04</t>
  </si>
  <si>
    <t>2025|주말|새마을|하차|04-05</t>
  </si>
  <si>
    <t>2025|주말|새마을|하차|05-06</t>
  </si>
  <si>
    <t>2025|주말|새마을|하차|06-07</t>
  </si>
  <si>
    <t>2025|주말|새마을|하차|07-08</t>
  </si>
  <si>
    <t>2025|주말|새마을|하차|08-09</t>
  </si>
  <si>
    <t>2025|주말|새마을|하차|09-10</t>
  </si>
  <si>
    <t>2025|주말|새마을|하차|10-11</t>
  </si>
  <si>
    <t>2025|주말|새마을|하차|11-12</t>
  </si>
  <si>
    <t>2025|주말|새마을|하차|12-13</t>
  </si>
  <si>
    <t>2025|주말|새마을|하차|13-14</t>
  </si>
  <si>
    <t>2025|주말|새마을|하차|14-15</t>
  </si>
  <si>
    <t>2025|주말|새마을|하차|15-16</t>
  </si>
  <si>
    <t>2025|주말|새마을|하차|16-17</t>
  </si>
  <si>
    <t>2025|주말|새마을|하차|17-18</t>
  </si>
  <si>
    <t>2025|주말|새마을|하차|18-19</t>
  </si>
  <si>
    <t>2025|주말|새마을|하차|19-20</t>
  </si>
  <si>
    <t>2025|주말|새마을|하차|20-21</t>
  </si>
  <si>
    <t>2025|주말|새마을|하차|21-22</t>
  </si>
  <si>
    <t>2025|주말|새마을|하차|22-23</t>
  </si>
  <si>
    <t>2025|주말|새마을|하차|23-24</t>
  </si>
  <si>
    <t>2025|평일|KTX-이음|승차|00-01</t>
  </si>
  <si>
    <t>2025|평일|KTX-이음|승차|01-02</t>
  </si>
  <si>
    <t>2025|평일|KTX-이음|승차|02-03</t>
  </si>
  <si>
    <t>2025|평일|KTX-이음|승차|03-04</t>
  </si>
  <si>
    <t>2025|평일|KTX-이음|승차|04-05</t>
  </si>
  <si>
    <t>2025|평일|KTX-이음|승차|05-06</t>
  </si>
  <si>
    <t>2025|평일|KTX-이음|승차|06-07</t>
  </si>
  <si>
    <t>2025|평일|KTX-이음|승차|07-08</t>
  </si>
  <si>
    <t>2025|평일|KTX-이음|승차|08-09</t>
  </si>
  <si>
    <t>2025|평일|KTX-이음|승차|09-10</t>
  </si>
  <si>
    <t>2025|평일|KTX-이음|승차|10-11</t>
  </si>
  <si>
    <t>2025|평일|KTX-이음|승차|11-12</t>
  </si>
  <si>
    <t>2025|평일|KTX-이음|승차|12-13</t>
  </si>
  <si>
    <t>2025|평일|KTX-이음|승차|13-14</t>
  </si>
  <si>
    <t>2025|평일|KTX-이음|승차|14-15</t>
  </si>
  <si>
    <t>2025|평일|KTX-이음|승차|15-16</t>
  </si>
  <si>
    <t>2025|평일|KTX-이음|승차|16-17</t>
  </si>
  <si>
    <t>2025|평일|KTX-이음|승차|17-18</t>
  </si>
  <si>
    <t>2025|평일|KTX-이음|승차|18-19</t>
  </si>
  <si>
    <t>2025|평일|KTX-이음|승차|19-20</t>
  </si>
  <si>
    <t>2025|평일|KTX-이음|승차|20-21</t>
  </si>
  <si>
    <t>2025|평일|KTX-이음|승차|21-22</t>
  </si>
  <si>
    <t>2025|평일|KTX-이음|승차|22-23</t>
  </si>
  <si>
    <t>2025|평일|KTX-이음|승차|23-24</t>
  </si>
  <si>
    <t>2025|평일|KTX-이음|하차|00-01</t>
  </si>
  <si>
    <t>2025|평일|KTX-이음|하차|01-02</t>
  </si>
  <si>
    <t>2025|평일|KTX-이음|하차|02-03</t>
  </si>
  <si>
    <t>2025|평일|KTX-이음|하차|03-04</t>
  </si>
  <si>
    <t>2025|평일|KTX-이음|하차|04-05</t>
  </si>
  <si>
    <t>2025|평일|KTX-이음|하차|05-06</t>
  </si>
  <si>
    <t>2025|평일|KTX-이음|하차|06-07</t>
  </si>
  <si>
    <t>2025|평일|KTX-이음|하차|07-08</t>
  </si>
  <si>
    <t>2025|평일|KTX-이음|하차|08-09</t>
  </si>
  <si>
    <t>2025|평일|KTX-이음|하차|09-10</t>
  </si>
  <si>
    <t>2025|평일|KTX-이음|하차|10-11</t>
  </si>
  <si>
    <t>2025|평일|KTX-이음|하차|11-12</t>
  </si>
  <si>
    <t>2025|평일|KTX-이음|하차|12-13</t>
  </si>
  <si>
    <t>2025|평일|KTX-이음|하차|13-14</t>
  </si>
  <si>
    <t>2025|평일|KTX-이음|하차|14-15</t>
  </si>
  <si>
    <t>2025|평일|KTX-이음|하차|15-16</t>
  </si>
  <si>
    <t>2025|평일|KTX-이음|하차|16-17</t>
  </si>
  <si>
    <t>2025|평일|KTX-이음|하차|17-18</t>
  </si>
  <si>
    <t>2025|평일|KTX-이음|하차|18-19</t>
  </si>
  <si>
    <t>2025|평일|KTX-이음|하차|19-20</t>
  </si>
  <si>
    <t>2025|평일|KTX-이음|하차|20-21</t>
  </si>
  <si>
    <t>2025|평일|KTX-이음|하차|21-22</t>
  </si>
  <si>
    <t>2025|평일|KTX-이음|하차|22-23</t>
  </si>
  <si>
    <t>2025|평일|KTX-이음|하차|23-24</t>
  </si>
  <si>
    <t>2025|평일|무궁화|승차|00-01</t>
  </si>
  <si>
    <t>2025|평일|무궁화|승차|01-02</t>
  </si>
  <si>
    <t>2025|평일|무궁화|승차|02-03</t>
  </si>
  <si>
    <t>2025|평일|무궁화|승차|03-04</t>
  </si>
  <si>
    <t>2025|평일|무궁화|승차|04-05</t>
  </si>
  <si>
    <t>2025|평일|무궁화|승차|05-06</t>
  </si>
  <si>
    <t>2025|평일|무궁화|승차|06-07</t>
  </si>
  <si>
    <t>2025|평일|무궁화|승차|07-08</t>
  </si>
  <si>
    <t>2025|평일|무궁화|승차|08-09</t>
  </si>
  <si>
    <t>2025|평일|무궁화|승차|09-10</t>
  </si>
  <si>
    <t>2025|평일|무궁화|승차|10-11</t>
  </si>
  <si>
    <t>2025|평일|무궁화|승차|11-12</t>
  </si>
  <si>
    <t>2025|평일|무궁화|승차|12-13</t>
  </si>
  <si>
    <t>2025|평일|무궁화|승차|13-14</t>
  </si>
  <si>
    <t>2025|평일|무궁화|승차|14-15</t>
  </si>
  <si>
    <t>2025|평일|무궁화|승차|15-16</t>
  </si>
  <si>
    <t>2025|평일|무궁화|승차|16-17</t>
  </si>
  <si>
    <t>2025|평일|무궁화|승차|17-18</t>
  </si>
  <si>
    <t>2025|평일|무궁화|승차|18-19</t>
  </si>
  <si>
    <t>2025|평일|무궁화|승차|19-20</t>
  </si>
  <si>
    <t>2025|평일|무궁화|승차|20-21</t>
  </si>
  <si>
    <t>2025|평일|무궁화|승차|21-22</t>
  </si>
  <si>
    <t>2025|평일|무궁화|승차|22-23</t>
  </si>
  <si>
    <t>2025|평일|무궁화|승차|23-24</t>
  </si>
  <si>
    <t>2025|평일|무궁화|하차|00-01</t>
  </si>
  <si>
    <t>2025|평일|무궁화|하차|01-02</t>
  </si>
  <si>
    <t>2025|평일|무궁화|하차|02-03</t>
  </si>
  <si>
    <t>2025|평일|무궁화|하차|03-04</t>
  </si>
  <si>
    <t>2025|평일|무궁화|하차|04-05</t>
  </si>
  <si>
    <t>2025|평일|무궁화|하차|05-06</t>
  </si>
  <si>
    <t>2025|평일|무궁화|하차|06-07</t>
  </si>
  <si>
    <t>2025|평일|무궁화|하차|07-08</t>
  </si>
  <si>
    <t>2025|평일|무궁화|하차|08-09</t>
  </si>
  <si>
    <t>2025|평일|무궁화|하차|09-10</t>
  </si>
  <si>
    <t>2025|평일|무궁화|하차|10-11</t>
  </si>
  <si>
    <t>2025|평일|무궁화|하차|11-12</t>
  </si>
  <si>
    <t>2025|평일|무궁화|하차|12-13</t>
  </si>
  <si>
    <t>2025|평일|무궁화|하차|13-14</t>
  </si>
  <si>
    <t>2025|평일|무궁화|하차|14-15</t>
  </si>
  <si>
    <t>2025|평일|무궁화|하차|15-16</t>
  </si>
  <si>
    <t>2025|평일|무궁화|하차|16-17</t>
  </si>
  <si>
    <t>2025|평일|무궁화|하차|17-18</t>
  </si>
  <si>
    <t>2025|평일|무궁화|하차|18-19</t>
  </si>
  <si>
    <t>2025|평일|무궁화|하차|19-20</t>
  </si>
  <si>
    <t>2025|평일|무궁화|하차|20-21</t>
  </si>
  <si>
    <t>2025|평일|무궁화|하차|21-22</t>
  </si>
  <si>
    <t>2025|평일|무궁화|하차|22-23</t>
  </si>
  <si>
    <t>2025|평일|무궁화|하차|23-24</t>
  </si>
  <si>
    <t>2025|평일|새마을|승차|00-01</t>
  </si>
  <si>
    <t>2025|평일|새마을|승차|01-02</t>
  </si>
  <si>
    <t>2025|평일|새마을|승차|02-03</t>
  </si>
  <si>
    <t>2025|평일|새마을|승차|03-04</t>
  </si>
  <si>
    <t>2025|평일|새마을|승차|04-05</t>
  </si>
  <si>
    <t>2025|평일|새마을|승차|05-06</t>
  </si>
  <si>
    <t>2025|평일|새마을|승차|06-07</t>
  </si>
  <si>
    <t>2025|평일|새마을|승차|07-08</t>
  </si>
  <si>
    <t>2025|평일|새마을|승차|08-09</t>
  </si>
  <si>
    <t>2025|평일|새마을|승차|09-10</t>
  </si>
  <si>
    <t>2025|평일|새마을|승차|10-11</t>
  </si>
  <si>
    <t>2025|평일|새마을|승차|11-12</t>
  </si>
  <si>
    <t>2025|평일|새마을|승차|12-13</t>
  </si>
  <si>
    <t>2025|평일|새마을|승차|13-14</t>
  </si>
  <si>
    <t>2025|평일|새마을|승차|14-15</t>
  </si>
  <si>
    <t>2025|평일|새마을|승차|15-16</t>
  </si>
  <si>
    <t>2025|평일|새마을|승차|16-17</t>
  </si>
  <si>
    <t>2025|평일|새마을|승차|17-18</t>
  </si>
  <si>
    <t>2025|평일|새마을|승차|18-19</t>
  </si>
  <si>
    <t>2025|평일|새마을|승차|19-20</t>
  </si>
  <si>
    <t>2025|평일|새마을|승차|20-21</t>
  </si>
  <si>
    <t>2025|평일|새마을|승차|21-22</t>
  </si>
  <si>
    <t>2025|평일|새마을|승차|22-23</t>
  </si>
  <si>
    <t>2025|평일|새마을|승차|23-24</t>
  </si>
  <si>
    <t>2025|평일|새마을|하차|00-01</t>
  </si>
  <si>
    <t>2025|평일|새마을|하차|01-02</t>
  </si>
  <si>
    <t>2025|평일|새마을|하차|02-03</t>
  </si>
  <si>
    <t>2025|평일|새마을|하차|03-04</t>
  </si>
  <si>
    <t>2025|평일|새마을|하차|04-05</t>
  </si>
  <si>
    <t>2025|평일|새마을|하차|05-06</t>
  </si>
  <si>
    <t>2025|평일|새마을|하차|06-07</t>
  </si>
  <si>
    <t>2025|평일|새마을|하차|07-08</t>
  </si>
  <si>
    <t>2025|평일|새마을|하차|08-09</t>
  </si>
  <si>
    <t>2025|평일|새마을|하차|09-10</t>
  </si>
  <si>
    <t>2025|평일|새마을|하차|10-11</t>
  </si>
  <si>
    <t>2025|평일|새마을|하차|11-12</t>
  </si>
  <si>
    <t>2025|평일|새마을|하차|12-13</t>
  </si>
  <si>
    <t>2025|평일|새마을|하차|13-14</t>
  </si>
  <si>
    <t>2025|평일|새마을|하차|14-15</t>
  </si>
  <si>
    <t>2025|평일|새마을|하차|15-16</t>
  </si>
  <si>
    <t>2025|평일|새마을|하차|16-17</t>
  </si>
  <si>
    <t>2025|평일|새마을|하차|17-18</t>
  </si>
  <si>
    <t>2025|평일|새마을|하차|18-19</t>
  </si>
  <si>
    <t>2025|평일|새마을|하차|19-20</t>
  </si>
  <si>
    <t>2025|평일|새마을|하차|20-21</t>
  </si>
  <si>
    <t>2025|평일|새마을|하차|21-22</t>
  </si>
  <si>
    <t>2025|평일|새마을|하차|22-23</t>
  </si>
  <si>
    <t>2025|평일|새마을|하차|23-24</t>
  </si>
  <si>
    <t>2026|공휴일|KTX-이음|승차|00-01</t>
  </si>
  <si>
    <t>2026|공휴일|KTX-이음|승차|01-02</t>
  </si>
  <si>
    <t>2026|공휴일|KTX-이음|승차|02-03</t>
  </si>
  <si>
    <t>2026|공휴일|KTX-이음|승차|03-04</t>
  </si>
  <si>
    <t>2026|공휴일|KTX-이음|승차|04-05</t>
  </si>
  <si>
    <t>2026|공휴일|KTX-이음|승차|05-06</t>
  </si>
  <si>
    <t>2026|공휴일|KTX-이음|승차|06-07</t>
  </si>
  <si>
    <t>2026|공휴일|KTX-이음|승차|07-08</t>
  </si>
  <si>
    <t>2026|공휴일|KTX-이음|승차|08-09</t>
  </si>
  <si>
    <t>2026|공휴일|KTX-이음|승차|09-10</t>
  </si>
  <si>
    <t>2026|공휴일|KTX-이음|승차|10-11</t>
  </si>
  <si>
    <t>2026|공휴일|KTX-이음|승차|11-12</t>
  </si>
  <si>
    <t>2026|공휴일|KTX-이음|승차|12-13</t>
  </si>
  <si>
    <t>2026|공휴일|KTX-이음|승차|13-14</t>
  </si>
  <si>
    <t>2026|공휴일|KTX-이음|승차|14-15</t>
  </si>
  <si>
    <t>2026|공휴일|KTX-이음|승차|15-16</t>
  </si>
  <si>
    <t>2026|공휴일|KTX-이음|승차|16-17</t>
  </si>
  <si>
    <t>2026|공휴일|KTX-이음|승차|17-18</t>
  </si>
  <si>
    <t>2026|공휴일|KTX-이음|승차|18-19</t>
  </si>
  <si>
    <t>2026|공휴일|KTX-이음|승차|19-20</t>
  </si>
  <si>
    <t>2026|공휴일|KTX-이음|승차|20-21</t>
  </si>
  <si>
    <t>2026|공휴일|KTX-이음|승차|21-22</t>
  </si>
  <si>
    <t>2026|공휴일|KTX-이음|승차|22-23</t>
  </si>
  <si>
    <t>2026|공휴일|KTX-이음|승차|23-24</t>
  </si>
  <si>
    <t>2026|공휴일|KTX-이음|하차|00-01</t>
  </si>
  <si>
    <t>2026|공휴일|KTX-이음|하차|01-02</t>
  </si>
  <si>
    <t>2026|공휴일|KTX-이음|하차|02-03</t>
  </si>
  <si>
    <t>2026|공휴일|KTX-이음|하차|03-04</t>
  </si>
  <si>
    <t>2026|공휴일|KTX-이음|하차|04-05</t>
  </si>
  <si>
    <t>2026|공휴일|KTX-이음|하차|05-06</t>
  </si>
  <si>
    <t>2026|공휴일|KTX-이음|하차|06-07</t>
  </si>
  <si>
    <t>2026|공휴일|KTX-이음|하차|07-08</t>
  </si>
  <si>
    <t>2026|공휴일|KTX-이음|하차|08-09</t>
  </si>
  <si>
    <t>2026|공휴일|KTX-이음|하차|09-10</t>
  </si>
  <si>
    <t>2026|공휴일|KTX-이음|하차|10-11</t>
  </si>
  <si>
    <t>2026|공휴일|KTX-이음|하차|11-12</t>
  </si>
  <si>
    <t>2026|공휴일|KTX-이음|하차|12-13</t>
  </si>
  <si>
    <t>2026|공휴일|KTX-이음|하차|13-14</t>
  </si>
  <si>
    <t>2026|공휴일|KTX-이음|하차|14-15</t>
  </si>
  <si>
    <t>2026|공휴일|KTX-이음|하차|15-16</t>
  </si>
  <si>
    <t>2026|공휴일|KTX-이음|하차|16-17</t>
  </si>
  <si>
    <t>2026|공휴일|KTX-이음|하차|17-18</t>
  </si>
  <si>
    <t>2026|공휴일|KTX-이음|하차|18-19</t>
  </si>
  <si>
    <t>2026|공휴일|KTX-이음|하차|19-20</t>
  </si>
  <si>
    <t>2026|공휴일|KTX-이음|하차|20-21</t>
  </si>
  <si>
    <t>2026|공휴일|KTX-이음|하차|21-22</t>
  </si>
  <si>
    <t>2026|공휴일|KTX-이음|하차|22-23</t>
  </si>
  <si>
    <t>2026|공휴일|KTX-이음|하차|23-24</t>
  </si>
  <si>
    <t>2026|공휴일|무궁화|승차|00-01</t>
  </si>
  <si>
    <t>2026|공휴일|무궁화|승차|01-02</t>
  </si>
  <si>
    <t>2026|공휴일|무궁화|승차|02-03</t>
  </si>
  <si>
    <t>2026|공휴일|무궁화|승차|03-04</t>
  </si>
  <si>
    <t>2026|공휴일|무궁화|승차|04-05</t>
  </si>
  <si>
    <t>2026|공휴일|무궁화|승차|05-06</t>
  </si>
  <si>
    <t>2026|공휴일|무궁화|승차|06-07</t>
  </si>
  <si>
    <t>2026|공휴일|무궁화|승차|07-08</t>
  </si>
  <si>
    <t>2026|공휴일|무궁화|승차|08-09</t>
  </si>
  <si>
    <t>2026|공휴일|무궁화|승차|09-10</t>
  </si>
  <si>
    <t>2026|공휴일|무궁화|승차|10-11</t>
  </si>
  <si>
    <t>2026|공휴일|무궁화|승차|11-12</t>
  </si>
  <si>
    <t>2026|공휴일|무궁화|승차|12-13</t>
  </si>
  <si>
    <t>2026|공휴일|무궁화|승차|13-14</t>
  </si>
  <si>
    <t>2026|공휴일|무궁화|승차|14-15</t>
  </si>
  <si>
    <t>2026|공휴일|무궁화|승차|15-16</t>
  </si>
  <si>
    <t>2026|공휴일|무궁화|승차|16-17</t>
  </si>
  <si>
    <t>2026|공휴일|무궁화|승차|17-18</t>
  </si>
  <si>
    <t>2026|공휴일|무궁화|승차|18-19</t>
  </si>
  <si>
    <t>2026|공휴일|무궁화|승차|19-20</t>
  </si>
  <si>
    <t>2026|공휴일|무궁화|승차|20-21</t>
  </si>
  <si>
    <t>2026|공휴일|무궁화|승차|21-22</t>
  </si>
  <si>
    <t>2026|공휴일|무궁화|승차|22-23</t>
  </si>
  <si>
    <t>2026|공휴일|무궁화|승차|23-24</t>
  </si>
  <si>
    <t>2026|공휴일|무궁화|하차|00-01</t>
  </si>
  <si>
    <t>2026|공휴일|무궁화|하차|01-02</t>
  </si>
  <si>
    <t>2026|공휴일|무궁화|하차|02-03</t>
  </si>
  <si>
    <t>2026|공휴일|무궁화|하차|03-04</t>
  </si>
  <si>
    <t>2026|공휴일|무궁화|하차|04-05</t>
  </si>
  <si>
    <t>2026|공휴일|무궁화|하차|05-06</t>
  </si>
  <si>
    <t>2026|공휴일|무궁화|하차|06-07</t>
  </si>
  <si>
    <t>2026|공휴일|무궁화|하차|07-08</t>
  </si>
  <si>
    <t>2026|공휴일|무궁화|하차|08-09</t>
  </si>
  <si>
    <t>2026|공휴일|무궁화|하차|09-10</t>
  </si>
  <si>
    <t>2026|공휴일|무궁화|하차|10-11</t>
  </si>
  <si>
    <t>2026|공휴일|무궁화|하차|11-12</t>
  </si>
  <si>
    <t>2026|공휴일|무궁화|하차|12-13</t>
  </si>
  <si>
    <t>2026|공휴일|무궁화|하차|13-14</t>
  </si>
  <si>
    <t>2026|공휴일|무궁화|하차|14-15</t>
  </si>
  <si>
    <t>2026|공휴일|무궁화|하차|15-16</t>
  </si>
  <si>
    <t>2026|공휴일|무궁화|하차|16-17</t>
  </si>
  <si>
    <t>2026|공휴일|무궁화|하차|17-18</t>
  </si>
  <si>
    <t>2026|공휴일|무궁화|하차|18-19</t>
  </si>
  <si>
    <t>2026|공휴일|무궁화|하차|19-20</t>
  </si>
  <si>
    <t>2026|공휴일|무궁화|하차|20-21</t>
  </si>
  <si>
    <t>2026|공휴일|무궁화|하차|21-22</t>
  </si>
  <si>
    <t>2026|공휴일|무궁화|하차|22-23</t>
  </si>
  <si>
    <t>2026|공휴일|무궁화|하차|23-24</t>
  </si>
  <si>
    <t>2026|공휴일|새마을|승차|00-01</t>
  </si>
  <si>
    <t>2026|공휴일|새마을|승차|01-02</t>
  </si>
  <si>
    <t>2026|공휴일|새마을|승차|02-03</t>
  </si>
  <si>
    <t>2026|공휴일|새마을|승차|03-04</t>
  </si>
  <si>
    <t>2026|공휴일|새마을|승차|04-05</t>
  </si>
  <si>
    <t>2026|공휴일|새마을|승차|05-06</t>
  </si>
  <si>
    <t>2026|공휴일|새마을|승차|06-07</t>
  </si>
  <si>
    <t>2026|공휴일|새마을|승차|07-08</t>
  </si>
  <si>
    <t>2026|공휴일|새마을|승차|08-09</t>
  </si>
  <si>
    <t>2026|공휴일|새마을|승차|09-10</t>
  </si>
  <si>
    <t>2026|공휴일|새마을|승차|10-11</t>
  </si>
  <si>
    <t>2026|공휴일|새마을|승차|11-12</t>
  </si>
  <si>
    <t>2026|공휴일|새마을|승차|12-13</t>
  </si>
  <si>
    <t>2026|공휴일|새마을|승차|13-14</t>
  </si>
  <si>
    <t>2026|공휴일|새마을|승차|14-15</t>
  </si>
  <si>
    <t>2026|공휴일|새마을|승차|15-16</t>
  </si>
  <si>
    <t>2026|공휴일|새마을|승차|16-17</t>
  </si>
  <si>
    <t>2026|공휴일|새마을|승차|17-18</t>
  </si>
  <si>
    <t>2026|공휴일|새마을|승차|18-19</t>
  </si>
  <si>
    <t>2026|공휴일|새마을|승차|19-20</t>
  </si>
  <si>
    <t>2026|공휴일|새마을|승차|20-21</t>
  </si>
  <si>
    <t>2026|공휴일|새마을|승차|21-22</t>
  </si>
  <si>
    <t>2026|공휴일|새마을|승차|22-23</t>
  </si>
  <si>
    <t>2026|공휴일|새마을|승차|23-24</t>
  </si>
  <si>
    <t>2026|공휴일|새마을|하차|00-01</t>
  </si>
  <si>
    <t>2026|공휴일|새마을|하차|01-02</t>
  </si>
  <si>
    <t>2026|공휴일|새마을|하차|02-03</t>
  </si>
  <si>
    <t>2026|공휴일|새마을|하차|03-04</t>
  </si>
  <si>
    <t>2026|공휴일|새마을|하차|04-05</t>
  </si>
  <si>
    <t>2026|공휴일|새마을|하차|05-06</t>
  </si>
  <si>
    <t>2026|공휴일|새마을|하차|06-07</t>
  </si>
  <si>
    <t>2026|공휴일|새마을|하차|07-08</t>
  </si>
  <si>
    <t>2026|공휴일|새마을|하차|08-09</t>
  </si>
  <si>
    <t>2026|공휴일|새마을|하차|09-10</t>
  </si>
  <si>
    <t>2026|공휴일|새마을|하차|10-11</t>
  </si>
  <si>
    <t>2026|공휴일|새마을|하차|11-12</t>
  </si>
  <si>
    <t>2026|공휴일|새마을|하차|12-13</t>
  </si>
  <si>
    <t>2026|공휴일|새마을|하차|13-14</t>
  </si>
  <si>
    <t>2026|공휴일|새마을|하차|14-15</t>
  </si>
  <si>
    <t>2026|공휴일|새마을|하차|15-16</t>
  </si>
  <si>
    <t>2026|공휴일|새마을|하차|16-17</t>
  </si>
  <si>
    <t>2026|공휴일|새마을|하차|17-18</t>
  </si>
  <si>
    <t>2026|공휴일|새마을|하차|18-19</t>
  </si>
  <si>
    <t>2026|공휴일|새마을|하차|19-20</t>
  </si>
  <si>
    <t>2026|공휴일|새마을|하차|20-21</t>
  </si>
  <si>
    <t>2026|공휴일|새마을|하차|21-22</t>
  </si>
  <si>
    <t>2026|공휴일|새마을|하차|22-23</t>
  </si>
  <si>
    <t>2026|공휴일|새마을|하차|23-24</t>
  </si>
  <si>
    <t>2026|명절대수송|KTX-이음|승차|00-01</t>
  </si>
  <si>
    <t>2026|명절대수송|KTX-이음|승차|01-02</t>
  </si>
  <si>
    <t>2026|명절대수송|KTX-이음|승차|02-03</t>
  </si>
  <si>
    <t>2026|명절대수송|KTX-이음|승차|03-04</t>
  </si>
  <si>
    <t>2026|명절대수송|KTX-이음|승차|04-05</t>
  </si>
  <si>
    <t>2026|명절대수송|KTX-이음|승차|05-06</t>
  </si>
  <si>
    <t>2026|명절대수송|KTX-이음|승차|06-07</t>
  </si>
  <si>
    <t>2026|명절대수송|KTX-이음|승차|07-08</t>
  </si>
  <si>
    <t>2026|명절대수송|KTX-이음|승차|08-09</t>
  </si>
  <si>
    <t>2026|명절대수송|KTX-이음|승차|09-10</t>
  </si>
  <si>
    <t>2026|명절대수송|KTX-이음|승차|10-11</t>
  </si>
  <si>
    <t>2026|명절대수송|KTX-이음|승차|11-12</t>
  </si>
  <si>
    <t>2026|명절대수송|KTX-이음|승차|12-13</t>
  </si>
  <si>
    <t>2026|명절대수송|KTX-이음|승차|13-14</t>
  </si>
  <si>
    <t>2026|명절대수송|KTX-이음|승차|14-15</t>
  </si>
  <si>
    <t>2026|명절대수송|KTX-이음|승차|15-16</t>
  </si>
  <si>
    <t>2026|명절대수송|KTX-이음|승차|16-17</t>
  </si>
  <si>
    <t>2026|명절대수송|KTX-이음|승차|17-18</t>
  </si>
  <si>
    <t>2026|명절대수송|KTX-이음|승차|18-19</t>
  </si>
  <si>
    <t>2026|명절대수송|KTX-이음|승차|19-20</t>
  </si>
  <si>
    <t>2026|명절대수송|KTX-이음|승차|20-21</t>
  </si>
  <si>
    <t>2026|명절대수송|KTX-이음|승차|21-22</t>
  </si>
  <si>
    <t>2026|명절대수송|KTX-이음|승차|22-23</t>
  </si>
  <si>
    <t>2026|명절대수송|KTX-이음|승차|23-24</t>
  </si>
  <si>
    <t>2026|명절대수송|KTX-이음|하차|00-01</t>
  </si>
  <si>
    <t>2026|명절대수송|KTX-이음|하차|01-02</t>
  </si>
  <si>
    <t>2026|명절대수송|KTX-이음|하차|02-03</t>
  </si>
  <si>
    <t>2026|명절대수송|KTX-이음|하차|03-04</t>
  </si>
  <si>
    <t>2026|명절대수송|KTX-이음|하차|04-05</t>
  </si>
  <si>
    <t>2026|명절대수송|KTX-이음|하차|05-06</t>
  </si>
  <si>
    <t>2026|명절대수송|KTX-이음|하차|06-07</t>
  </si>
  <si>
    <t>2026|명절대수송|KTX-이음|하차|07-08</t>
  </si>
  <si>
    <t>2026|명절대수송|KTX-이음|하차|08-09</t>
  </si>
  <si>
    <t>2026|명절대수송|KTX-이음|하차|09-10</t>
  </si>
  <si>
    <t>2026|명절대수송|KTX-이음|하차|10-11</t>
  </si>
  <si>
    <t>2026|명절대수송|KTX-이음|하차|11-12</t>
  </si>
  <si>
    <t>2026|명절대수송|KTX-이음|하차|12-13</t>
  </si>
  <si>
    <t>2026|명절대수송|KTX-이음|하차|13-14</t>
  </si>
  <si>
    <t>2026|명절대수송|KTX-이음|하차|14-15</t>
  </si>
  <si>
    <t>2026|명절대수송|KTX-이음|하차|15-16</t>
  </si>
  <si>
    <t>2026|명절대수송|KTX-이음|하차|16-17</t>
  </si>
  <si>
    <t>2026|명절대수송|KTX-이음|하차|17-18</t>
  </si>
  <si>
    <t>2026|명절대수송|KTX-이음|하차|18-19</t>
  </si>
  <si>
    <t>2026|명절대수송|KTX-이음|하차|19-20</t>
  </si>
  <si>
    <t>2026|명절대수송|KTX-이음|하차|20-21</t>
  </si>
  <si>
    <t>2026|명절대수송|KTX-이음|하차|21-22</t>
  </si>
  <si>
    <t>2026|명절대수송|KTX-이음|하차|22-23</t>
  </si>
  <si>
    <t>2026|명절대수송|KTX-이음|하차|23-24</t>
  </si>
  <si>
    <t>2026|명절대수송|무궁화|승차|00-01</t>
  </si>
  <si>
    <t>2026|명절대수송|무궁화|승차|01-02</t>
  </si>
  <si>
    <t>2026|명절대수송|무궁화|승차|02-03</t>
  </si>
  <si>
    <t>2026|명절대수송|무궁화|승차|03-04</t>
  </si>
  <si>
    <t>2026|명절대수송|무궁화|승차|04-05</t>
  </si>
  <si>
    <t>2026|명절대수송|무궁화|승차|05-06</t>
  </si>
  <si>
    <t>2026|명절대수송|무궁화|승차|06-07</t>
  </si>
  <si>
    <t>2026|명절대수송|무궁화|승차|07-08</t>
  </si>
  <si>
    <t>2026|명절대수송|무궁화|승차|08-09</t>
  </si>
  <si>
    <t>2026|명절대수송|무궁화|승차|09-10</t>
  </si>
  <si>
    <t>2026|명절대수송|무궁화|승차|10-11</t>
  </si>
  <si>
    <t>2026|명절대수송|무궁화|승차|11-12</t>
  </si>
  <si>
    <t>2026|명절대수송|무궁화|승차|12-13</t>
  </si>
  <si>
    <t>2026|명절대수송|무궁화|승차|13-14</t>
  </si>
  <si>
    <t>2026|명절대수송|무궁화|승차|14-15</t>
  </si>
  <si>
    <t>2026|명절대수송|무궁화|승차|15-16</t>
  </si>
  <si>
    <t>2026|명절대수송|무궁화|승차|16-17</t>
  </si>
  <si>
    <t>2026|명절대수송|무궁화|승차|17-18</t>
  </si>
  <si>
    <t>2026|명절대수송|무궁화|승차|18-19</t>
  </si>
  <si>
    <t>2026|명절대수송|무궁화|승차|19-20</t>
  </si>
  <si>
    <t>2026|명절대수송|무궁화|승차|20-21</t>
  </si>
  <si>
    <t>2026|명절대수송|무궁화|승차|21-22</t>
  </si>
  <si>
    <t>2026|명절대수송|무궁화|승차|22-23</t>
  </si>
  <si>
    <t>2026|명절대수송|무궁화|승차|23-24</t>
  </si>
  <si>
    <t>2026|명절대수송|무궁화|하차|00-01</t>
  </si>
  <si>
    <t>2026|명절대수송|무궁화|하차|01-02</t>
  </si>
  <si>
    <t>2026|명절대수송|무궁화|하차|02-03</t>
  </si>
  <si>
    <t>2026|명절대수송|무궁화|하차|03-04</t>
  </si>
  <si>
    <t>2026|명절대수송|무궁화|하차|04-05</t>
  </si>
  <si>
    <t>2026|명절대수송|무궁화|하차|05-06</t>
  </si>
  <si>
    <t>2026|명절대수송|무궁화|하차|06-07</t>
  </si>
  <si>
    <t>2026|명절대수송|무궁화|하차|07-08</t>
  </si>
  <si>
    <t>2026|명절대수송|무궁화|하차|08-09</t>
  </si>
  <si>
    <t>2026|명절대수송|무궁화|하차|09-10</t>
  </si>
  <si>
    <t>2026|명절대수송|무궁화|하차|10-11</t>
  </si>
  <si>
    <t>2026|명절대수송|무궁화|하차|11-12</t>
  </si>
  <si>
    <t>2026|명절대수송|무궁화|하차|12-13</t>
  </si>
  <si>
    <t>2026|명절대수송|무궁화|하차|13-14</t>
  </si>
  <si>
    <t>2026|명절대수송|무궁화|하차|14-15</t>
  </si>
  <si>
    <t>2026|명절대수송|무궁화|하차|15-16</t>
  </si>
  <si>
    <t>2026|명절대수송|무궁화|하차|16-17</t>
  </si>
  <si>
    <t>2026|명절대수송|무궁화|하차|17-18</t>
  </si>
  <si>
    <t>2026|명절대수송|무궁화|하차|18-19</t>
  </si>
  <si>
    <t>2026|명절대수송|무궁화|하차|19-20</t>
  </si>
  <si>
    <t>2026|명절대수송|무궁화|하차|20-21</t>
  </si>
  <si>
    <t>2026|명절대수송|무궁화|하차|21-22</t>
  </si>
  <si>
    <t>2026|명절대수송|무궁화|하차|22-23</t>
  </si>
  <si>
    <t>2026|명절대수송|무궁화|하차|23-24</t>
  </si>
  <si>
    <t>2026|명절대수송|새마을|승차|00-01</t>
  </si>
  <si>
    <t>2026|명절대수송|새마을|승차|01-02</t>
  </si>
  <si>
    <t>2026|명절대수송|새마을|승차|02-03</t>
  </si>
  <si>
    <t>2026|명절대수송|새마을|승차|03-04</t>
  </si>
  <si>
    <t>2026|명절대수송|새마을|승차|04-05</t>
  </si>
  <si>
    <t>2026|명절대수송|새마을|승차|05-06</t>
  </si>
  <si>
    <t>2026|명절대수송|새마을|승차|06-07</t>
  </si>
  <si>
    <t>2026|명절대수송|새마을|승차|07-08</t>
  </si>
  <si>
    <t>2026|명절대수송|새마을|승차|08-09</t>
  </si>
  <si>
    <t>2026|명절대수송|새마을|승차|09-10</t>
  </si>
  <si>
    <t>2026|명절대수송|새마을|승차|10-11</t>
  </si>
  <si>
    <t>2026|명절대수송|새마을|승차|11-12</t>
  </si>
  <si>
    <t>2026|명절대수송|새마을|승차|12-13</t>
  </si>
  <si>
    <t>2026|명절대수송|새마을|승차|13-14</t>
  </si>
  <si>
    <t>2026|명절대수송|새마을|승차|14-15</t>
  </si>
  <si>
    <t>2026|명절대수송|새마을|승차|15-16</t>
  </si>
  <si>
    <t>2026|명절대수송|새마을|승차|16-17</t>
  </si>
  <si>
    <t>2026|명절대수송|새마을|승차|17-18</t>
  </si>
  <si>
    <t>2026|명절대수송|새마을|승차|18-19</t>
  </si>
  <si>
    <t>2026|명절대수송|새마을|승차|19-20</t>
  </si>
  <si>
    <t>2026|명절대수송|새마을|승차|20-21</t>
  </si>
  <si>
    <t>2026|명절대수송|새마을|승차|21-22</t>
  </si>
  <si>
    <t>2026|명절대수송|새마을|승차|22-23</t>
  </si>
  <si>
    <t>2026|명절대수송|새마을|승차|23-24</t>
  </si>
  <si>
    <t>2026|명절대수송|새마을|하차|00-01</t>
  </si>
  <si>
    <t>2026|명절대수송|새마을|하차|01-02</t>
  </si>
  <si>
    <t>2026|명절대수송|새마을|하차|02-03</t>
  </si>
  <si>
    <t>2026|명절대수송|새마을|하차|03-04</t>
  </si>
  <si>
    <t>2026|명절대수송|새마을|하차|04-05</t>
  </si>
  <si>
    <t>2026|명절대수송|새마을|하차|05-06</t>
  </si>
  <si>
    <t>2026|명절대수송|새마을|하차|06-07</t>
  </si>
  <si>
    <t>2026|명절대수송|새마을|하차|07-08</t>
  </si>
  <si>
    <t>2026|명절대수송|새마을|하차|08-09</t>
  </si>
  <si>
    <t>2026|명절대수송|새마을|하차|09-10</t>
  </si>
  <si>
    <t>2026|명절대수송|새마을|하차|10-11</t>
  </si>
  <si>
    <t>2026|명절대수송|새마을|하차|11-12</t>
  </si>
  <si>
    <t>2026|명절대수송|새마을|하차|12-13</t>
  </si>
  <si>
    <t>2026|명절대수송|새마을|하차|13-14</t>
  </si>
  <si>
    <t>2026|명절대수송|새마을|하차|14-15</t>
  </si>
  <si>
    <t>2026|명절대수송|새마을|하차|15-16</t>
  </si>
  <si>
    <t>2026|명절대수송|새마을|하차|16-17</t>
  </si>
  <si>
    <t>2026|명절대수송|새마을|하차|17-18</t>
  </si>
  <si>
    <t>2026|명절대수송|새마을|하차|18-19</t>
  </si>
  <si>
    <t>2026|명절대수송|새마을|하차|19-20</t>
  </si>
  <si>
    <t>2026|명절대수송|새마을|하차|20-21</t>
  </si>
  <si>
    <t>2026|명절대수송|새마을|하차|21-22</t>
  </si>
  <si>
    <t>2026|명절대수송|새마을|하차|22-23</t>
  </si>
  <si>
    <t>2026|명절대수송|새마을|하차|23-24</t>
  </si>
  <si>
    <t>2026|주말|KTX-이음|승차|00-01</t>
  </si>
  <si>
    <t>2026|주말|KTX-이음|승차|01-02</t>
  </si>
  <si>
    <t>2026|주말|KTX-이음|승차|02-03</t>
  </si>
  <si>
    <t>2026|주말|KTX-이음|승차|03-04</t>
  </si>
  <si>
    <t>2026|주말|KTX-이음|승차|04-05</t>
  </si>
  <si>
    <t>2026|주말|KTX-이음|승차|05-06</t>
  </si>
  <si>
    <t>2026|주말|KTX-이음|승차|06-07</t>
  </si>
  <si>
    <t>2026|주말|KTX-이음|승차|07-08</t>
  </si>
  <si>
    <t>2026|주말|KTX-이음|승차|08-09</t>
  </si>
  <si>
    <t>2026|주말|KTX-이음|승차|09-10</t>
  </si>
  <si>
    <t>2026|주말|KTX-이음|승차|10-11</t>
  </si>
  <si>
    <t>2026|주말|KTX-이음|승차|11-12</t>
  </si>
  <si>
    <t>2026|주말|KTX-이음|승차|12-13</t>
  </si>
  <si>
    <t>2026|주말|KTX-이음|승차|13-14</t>
  </si>
  <si>
    <t>2026|주말|KTX-이음|승차|14-15</t>
  </si>
  <si>
    <t>2026|주말|KTX-이음|승차|15-16</t>
  </si>
  <si>
    <t>2026|주말|KTX-이음|승차|16-17</t>
  </si>
  <si>
    <t>2026|주말|KTX-이음|승차|17-18</t>
  </si>
  <si>
    <t>2026|주말|KTX-이음|승차|18-19</t>
  </si>
  <si>
    <t>2026|주말|KTX-이음|승차|19-20</t>
  </si>
  <si>
    <t>2026|주말|KTX-이음|승차|20-21</t>
  </si>
  <si>
    <t>2026|주말|KTX-이음|승차|21-22</t>
  </si>
  <si>
    <t>2026|주말|KTX-이음|승차|22-23</t>
  </si>
  <si>
    <t>2026|주말|KTX-이음|승차|23-24</t>
  </si>
  <si>
    <t>2026|주말|KTX-이음|하차|00-01</t>
  </si>
  <si>
    <t>2026|주말|KTX-이음|하차|01-02</t>
  </si>
  <si>
    <t>2026|주말|KTX-이음|하차|02-03</t>
  </si>
  <si>
    <t>2026|주말|KTX-이음|하차|03-04</t>
  </si>
  <si>
    <t>2026|주말|KTX-이음|하차|04-05</t>
  </si>
  <si>
    <t>2026|주말|KTX-이음|하차|05-06</t>
  </si>
  <si>
    <t>2026|주말|KTX-이음|하차|06-07</t>
  </si>
  <si>
    <t>2026|주말|KTX-이음|하차|07-08</t>
  </si>
  <si>
    <t>2026|주말|KTX-이음|하차|08-09</t>
  </si>
  <si>
    <t>2026|주말|KTX-이음|하차|09-10</t>
  </si>
  <si>
    <t>2026|주말|KTX-이음|하차|10-11</t>
  </si>
  <si>
    <t>2026|주말|KTX-이음|하차|11-12</t>
  </si>
  <si>
    <t>2026|주말|KTX-이음|하차|12-13</t>
  </si>
  <si>
    <t>2026|주말|KTX-이음|하차|13-14</t>
  </si>
  <si>
    <t>2026|주말|KTX-이음|하차|14-15</t>
  </si>
  <si>
    <t>2026|주말|KTX-이음|하차|15-16</t>
  </si>
  <si>
    <t>2026|주말|KTX-이음|하차|16-17</t>
  </si>
  <si>
    <t>2026|주말|KTX-이음|하차|17-18</t>
  </si>
  <si>
    <t>2026|주말|KTX-이음|하차|18-19</t>
  </si>
  <si>
    <t>2026|주말|KTX-이음|하차|19-20</t>
  </si>
  <si>
    <t>2026|주말|KTX-이음|하차|20-21</t>
  </si>
  <si>
    <t>2026|주말|KTX-이음|하차|21-22</t>
  </si>
  <si>
    <t>2026|주말|KTX-이음|하차|22-23</t>
  </si>
  <si>
    <t>2026|주말|KTX-이음|하차|23-24</t>
  </si>
  <si>
    <t>2026|주말|무궁화|승차|00-01</t>
  </si>
  <si>
    <t>2026|주말|무궁화|승차|01-02</t>
  </si>
  <si>
    <t>2026|주말|무궁화|승차|02-03</t>
  </si>
  <si>
    <t>2026|주말|무궁화|승차|03-04</t>
  </si>
  <si>
    <t>2026|주말|무궁화|승차|04-05</t>
  </si>
  <si>
    <t>2026|주말|무궁화|승차|05-06</t>
  </si>
  <si>
    <t>2026|주말|무궁화|승차|06-07</t>
  </si>
  <si>
    <t>2026|주말|무궁화|승차|07-08</t>
  </si>
  <si>
    <t>2026|주말|무궁화|승차|08-09</t>
  </si>
  <si>
    <t>2026|주말|무궁화|승차|09-10</t>
  </si>
  <si>
    <t>2026|주말|무궁화|승차|10-11</t>
  </si>
  <si>
    <t>2026|주말|무궁화|승차|11-12</t>
  </si>
  <si>
    <t>2026|주말|무궁화|승차|12-13</t>
  </si>
  <si>
    <t>2026|주말|무궁화|승차|13-14</t>
  </si>
  <si>
    <t>2026|주말|무궁화|승차|14-15</t>
  </si>
  <si>
    <t>2026|주말|무궁화|승차|15-16</t>
  </si>
  <si>
    <t>2026|주말|무궁화|승차|16-17</t>
  </si>
  <si>
    <t>2026|주말|무궁화|승차|17-18</t>
  </si>
  <si>
    <t>2026|주말|무궁화|승차|18-19</t>
  </si>
  <si>
    <t>2026|주말|무궁화|승차|19-20</t>
  </si>
  <si>
    <t>2026|주말|무궁화|승차|20-21</t>
  </si>
  <si>
    <t>2026|주말|무궁화|승차|21-22</t>
  </si>
  <si>
    <t>2026|주말|무궁화|승차|22-23</t>
  </si>
  <si>
    <t>2026|주말|무궁화|승차|23-24</t>
  </si>
  <si>
    <t>2026|주말|무궁화|하차|00-01</t>
  </si>
  <si>
    <t>2026|주말|무궁화|하차|01-02</t>
  </si>
  <si>
    <t>2026|주말|무궁화|하차|02-03</t>
  </si>
  <si>
    <t>2026|주말|무궁화|하차|03-04</t>
  </si>
  <si>
    <t>2026|주말|무궁화|하차|04-05</t>
  </si>
  <si>
    <t>2026|주말|무궁화|하차|05-06</t>
  </si>
  <si>
    <t>2026|주말|무궁화|하차|06-07</t>
  </si>
  <si>
    <t>2026|주말|무궁화|하차|07-08</t>
  </si>
  <si>
    <t>2026|주말|무궁화|하차|08-09</t>
  </si>
  <si>
    <t>2026|주말|무궁화|하차|09-10</t>
  </si>
  <si>
    <t>2026|주말|무궁화|하차|10-11</t>
  </si>
  <si>
    <t>2026|주말|무궁화|하차|11-12</t>
  </si>
  <si>
    <t>2026|주말|무궁화|하차|12-13</t>
  </si>
  <si>
    <t>2026|주말|무궁화|하차|13-14</t>
  </si>
  <si>
    <t>2026|주말|무궁화|하차|14-15</t>
  </si>
  <si>
    <t>2026|주말|무궁화|하차|15-16</t>
  </si>
  <si>
    <t>2026|주말|무궁화|하차|16-17</t>
  </si>
  <si>
    <t>2026|주말|무궁화|하차|17-18</t>
  </si>
  <si>
    <t>2026|주말|무궁화|하차|18-19</t>
  </si>
  <si>
    <t>2026|주말|무궁화|하차|19-20</t>
  </si>
  <si>
    <t>2026|주말|무궁화|하차|20-21</t>
  </si>
  <si>
    <t>2026|주말|무궁화|하차|21-22</t>
  </si>
  <si>
    <t>2026|주말|무궁화|하차|22-23</t>
  </si>
  <si>
    <t>2026|주말|무궁화|하차|23-24</t>
  </si>
  <si>
    <t>2026|주말|새마을|승차|00-01</t>
  </si>
  <si>
    <t>2026|주말|새마을|승차|01-02</t>
  </si>
  <si>
    <t>2026|주말|새마을|승차|02-03</t>
  </si>
  <si>
    <t>2026|주말|새마을|승차|03-04</t>
  </si>
  <si>
    <t>2026|주말|새마을|승차|04-05</t>
  </si>
  <si>
    <t>2026|주말|새마을|승차|05-06</t>
  </si>
  <si>
    <t>2026|주말|새마을|승차|06-07</t>
  </si>
  <si>
    <t>2026|주말|새마을|승차|07-08</t>
  </si>
  <si>
    <t>2026|주말|새마을|승차|08-09</t>
  </si>
  <si>
    <t>2026|주말|새마을|승차|09-10</t>
  </si>
  <si>
    <t>2026|주말|새마을|승차|10-11</t>
  </si>
  <si>
    <t>2026|주말|새마을|승차|11-12</t>
  </si>
  <si>
    <t>2026|주말|새마을|승차|12-13</t>
  </si>
  <si>
    <t>2026|주말|새마을|승차|13-14</t>
  </si>
  <si>
    <t>2026|주말|새마을|승차|14-15</t>
  </si>
  <si>
    <t>2026|주말|새마을|승차|15-16</t>
  </si>
  <si>
    <t>2026|주말|새마을|승차|16-17</t>
  </si>
  <si>
    <t>2026|주말|새마을|승차|17-18</t>
  </si>
  <si>
    <t>2026|주말|새마을|승차|18-19</t>
  </si>
  <si>
    <t>2026|주말|새마을|승차|19-20</t>
  </si>
  <si>
    <t>2026|주말|새마을|승차|20-21</t>
  </si>
  <si>
    <t>2026|주말|새마을|승차|21-22</t>
  </si>
  <si>
    <t>2026|주말|새마을|승차|22-23</t>
  </si>
  <si>
    <t>2026|주말|새마을|승차|23-24</t>
  </si>
  <si>
    <t>2026|주말|새마을|하차|00-01</t>
  </si>
  <si>
    <t>2026|주말|새마을|하차|01-02</t>
  </si>
  <si>
    <t>2026|주말|새마을|하차|02-03</t>
  </si>
  <si>
    <t>2026|주말|새마을|하차|03-04</t>
  </si>
  <si>
    <t>2026|주말|새마을|하차|04-05</t>
  </si>
  <si>
    <t>2026|주말|새마을|하차|05-06</t>
  </si>
  <si>
    <t>2026|주말|새마을|하차|06-07</t>
  </si>
  <si>
    <t>2026|주말|새마을|하차|07-08</t>
  </si>
  <si>
    <t>2026|주말|새마을|하차|08-09</t>
  </si>
  <si>
    <t>2026|주말|새마을|하차|09-10</t>
  </si>
  <si>
    <t>2026|주말|새마을|하차|10-11</t>
  </si>
  <si>
    <t>2026|주말|새마을|하차|11-12</t>
  </si>
  <si>
    <t>2026|주말|새마을|하차|12-13</t>
  </si>
  <si>
    <t>2026|주말|새마을|하차|13-14</t>
  </si>
  <si>
    <t>2026|주말|새마을|하차|14-15</t>
  </si>
  <si>
    <t>2026|주말|새마을|하차|15-16</t>
  </si>
  <si>
    <t>2026|주말|새마을|하차|16-17</t>
  </si>
  <si>
    <t>2026|주말|새마을|하차|17-18</t>
  </si>
  <si>
    <t>2026|주말|새마을|하차|18-19</t>
  </si>
  <si>
    <t>2026|주말|새마을|하차|19-20</t>
  </si>
  <si>
    <t>2026|주말|새마을|하차|20-21</t>
  </si>
  <si>
    <t>2026|주말|새마을|하차|21-22</t>
  </si>
  <si>
    <t>2026|주말|새마을|하차|22-23</t>
  </si>
  <si>
    <t>2026|주말|새마을|하차|23-24</t>
  </si>
  <si>
    <t>2026|평일|KTX-이음|승차|00-01</t>
  </si>
  <si>
    <t>2026|평일|KTX-이음|승차|01-02</t>
  </si>
  <si>
    <t>2026|평일|KTX-이음|승차|02-03</t>
  </si>
  <si>
    <t>2026|평일|KTX-이음|승차|03-04</t>
  </si>
  <si>
    <t>2026|평일|KTX-이음|승차|04-05</t>
  </si>
  <si>
    <t>2026|평일|KTX-이음|승차|05-06</t>
  </si>
  <si>
    <t>2026|평일|KTX-이음|승차|06-07</t>
  </si>
  <si>
    <t>2026|평일|KTX-이음|승차|07-08</t>
  </si>
  <si>
    <t>2026|평일|KTX-이음|승차|08-09</t>
  </si>
  <si>
    <t>2026|평일|KTX-이음|승차|09-10</t>
  </si>
  <si>
    <t>2026|평일|KTX-이음|승차|10-11</t>
  </si>
  <si>
    <t>2026|평일|KTX-이음|승차|11-12</t>
  </si>
  <si>
    <t>2026|평일|KTX-이음|승차|12-13</t>
  </si>
  <si>
    <t>2026|평일|KTX-이음|승차|13-14</t>
  </si>
  <si>
    <t>2026|평일|KTX-이음|승차|14-15</t>
  </si>
  <si>
    <t>2026|평일|KTX-이음|승차|15-16</t>
  </si>
  <si>
    <t>2026|평일|KTX-이음|승차|16-17</t>
  </si>
  <si>
    <t>2026|평일|KTX-이음|승차|17-18</t>
  </si>
  <si>
    <t>2026|평일|KTX-이음|승차|18-19</t>
  </si>
  <si>
    <t>2026|평일|KTX-이음|승차|19-20</t>
  </si>
  <si>
    <t>2026|평일|KTX-이음|승차|20-21</t>
  </si>
  <si>
    <t>2026|평일|KTX-이음|승차|21-22</t>
  </si>
  <si>
    <t>2026|평일|KTX-이음|승차|22-23</t>
  </si>
  <si>
    <t>2026|평일|KTX-이음|승차|23-24</t>
  </si>
  <si>
    <t>2026|평일|KTX-이음|하차|00-01</t>
  </si>
  <si>
    <t>2026|평일|KTX-이음|하차|01-02</t>
  </si>
  <si>
    <t>2026|평일|KTX-이음|하차|02-03</t>
  </si>
  <si>
    <t>2026|평일|KTX-이음|하차|03-04</t>
  </si>
  <si>
    <t>2026|평일|KTX-이음|하차|04-05</t>
  </si>
  <si>
    <t>2026|평일|KTX-이음|하차|05-06</t>
  </si>
  <si>
    <t>2026|평일|KTX-이음|하차|06-07</t>
  </si>
  <si>
    <t>2026|평일|KTX-이음|하차|07-08</t>
  </si>
  <si>
    <t>2026|평일|KTX-이음|하차|08-09</t>
  </si>
  <si>
    <t>2026|평일|KTX-이음|하차|09-10</t>
  </si>
  <si>
    <t>2026|평일|KTX-이음|하차|10-11</t>
  </si>
  <si>
    <t>2026|평일|KTX-이음|하차|11-12</t>
  </si>
  <si>
    <t>2026|평일|KTX-이음|하차|12-13</t>
  </si>
  <si>
    <t>2026|평일|KTX-이음|하차|13-14</t>
  </si>
  <si>
    <t>2026|평일|KTX-이음|하차|14-15</t>
  </si>
  <si>
    <t>2026|평일|KTX-이음|하차|15-16</t>
  </si>
  <si>
    <t>2026|평일|KTX-이음|하차|16-17</t>
  </si>
  <si>
    <t>2026|평일|KTX-이음|하차|17-18</t>
  </si>
  <si>
    <t>2026|평일|KTX-이음|하차|18-19</t>
  </si>
  <si>
    <t>2026|평일|KTX-이음|하차|19-20</t>
  </si>
  <si>
    <t>2026|평일|KTX-이음|하차|20-21</t>
  </si>
  <si>
    <t>2026|평일|KTX-이음|하차|21-22</t>
  </si>
  <si>
    <t>2026|평일|KTX-이음|하차|22-23</t>
  </si>
  <si>
    <t>2026|평일|KTX-이음|하차|23-24</t>
  </si>
  <si>
    <t>2026|평일|무궁화|승차|00-01</t>
  </si>
  <si>
    <t>2026|평일|무궁화|승차|01-02</t>
  </si>
  <si>
    <t>2026|평일|무궁화|승차|02-03</t>
  </si>
  <si>
    <t>2026|평일|무궁화|승차|03-04</t>
  </si>
  <si>
    <t>2026|평일|무궁화|승차|04-05</t>
  </si>
  <si>
    <t>2026|평일|무궁화|승차|05-06</t>
  </si>
  <si>
    <t>2026|평일|무궁화|승차|06-07</t>
  </si>
  <si>
    <t>2026|평일|무궁화|승차|07-08</t>
  </si>
  <si>
    <t>2026|평일|무궁화|승차|08-09</t>
  </si>
  <si>
    <t>2026|평일|무궁화|승차|09-10</t>
  </si>
  <si>
    <t>2026|평일|무궁화|승차|10-11</t>
  </si>
  <si>
    <t>2026|평일|무궁화|승차|11-12</t>
  </si>
  <si>
    <t>2026|평일|무궁화|승차|12-13</t>
  </si>
  <si>
    <t>2026|평일|무궁화|승차|13-14</t>
  </si>
  <si>
    <t>2026|평일|무궁화|승차|14-15</t>
  </si>
  <si>
    <t>2026|평일|무궁화|승차|15-16</t>
  </si>
  <si>
    <t>2026|평일|무궁화|승차|16-17</t>
  </si>
  <si>
    <t>2026|평일|무궁화|승차|17-18</t>
  </si>
  <si>
    <t>2026|평일|무궁화|승차|18-19</t>
  </si>
  <si>
    <t>2026|평일|무궁화|승차|19-20</t>
  </si>
  <si>
    <t>2026|평일|무궁화|승차|20-21</t>
  </si>
  <si>
    <t>2026|평일|무궁화|승차|21-22</t>
  </si>
  <si>
    <t>2026|평일|무궁화|승차|22-23</t>
  </si>
  <si>
    <t>2026|평일|무궁화|승차|23-24</t>
  </si>
  <si>
    <t>2026|평일|무궁화|하차|00-01</t>
  </si>
  <si>
    <t>2026|평일|무궁화|하차|01-02</t>
  </si>
  <si>
    <t>2026|평일|무궁화|하차|02-03</t>
  </si>
  <si>
    <t>2026|평일|무궁화|하차|03-04</t>
  </si>
  <si>
    <t>2026|평일|무궁화|하차|04-05</t>
  </si>
  <si>
    <t>2026|평일|무궁화|하차|05-06</t>
  </si>
  <si>
    <t>2026|평일|무궁화|하차|06-07</t>
  </si>
  <si>
    <t>2026|평일|무궁화|하차|07-08</t>
  </si>
  <si>
    <t>2026|평일|무궁화|하차|08-09</t>
  </si>
  <si>
    <t>2026|평일|무궁화|하차|09-10</t>
  </si>
  <si>
    <t>2026|평일|무궁화|하차|10-11</t>
  </si>
  <si>
    <t>2026|평일|무궁화|하차|11-12</t>
  </si>
  <si>
    <t>2026|평일|무궁화|하차|12-13</t>
  </si>
  <si>
    <t>2026|평일|무궁화|하차|13-14</t>
  </si>
  <si>
    <t>2026|평일|무궁화|하차|14-15</t>
  </si>
  <si>
    <t>2026|평일|무궁화|하차|15-16</t>
  </si>
  <si>
    <t>2026|평일|무궁화|하차|16-17</t>
  </si>
  <si>
    <t>2026|평일|무궁화|하차|17-18</t>
  </si>
  <si>
    <t>2026|평일|무궁화|하차|18-19</t>
  </si>
  <si>
    <t>2026|평일|무궁화|하차|19-20</t>
  </si>
  <si>
    <t>2026|평일|무궁화|하차|20-21</t>
  </si>
  <si>
    <t>2026|평일|무궁화|하차|21-22</t>
  </si>
  <si>
    <t>2026|평일|무궁화|하차|22-23</t>
  </si>
  <si>
    <t>2026|평일|무궁화|하차|23-24</t>
  </si>
  <si>
    <t>2026|평일|새마을|승차|00-01</t>
  </si>
  <si>
    <t>2026|평일|새마을|승차|01-02</t>
  </si>
  <si>
    <t>2026|평일|새마을|승차|02-03</t>
  </si>
  <si>
    <t>2026|평일|새마을|승차|03-04</t>
  </si>
  <si>
    <t>2026|평일|새마을|승차|04-05</t>
  </si>
  <si>
    <t>2026|평일|새마을|승차|05-06</t>
  </si>
  <si>
    <t>2026|평일|새마을|승차|06-07</t>
  </si>
  <si>
    <t>2026|평일|새마을|승차|07-08</t>
  </si>
  <si>
    <t>2026|평일|새마을|승차|08-09</t>
  </si>
  <si>
    <t>2026|평일|새마을|승차|09-10</t>
  </si>
  <si>
    <t>2026|평일|새마을|승차|10-11</t>
  </si>
  <si>
    <t>2026|평일|새마을|승차|11-12</t>
  </si>
  <si>
    <t>2026|평일|새마을|승차|12-13</t>
  </si>
  <si>
    <t>2026|평일|새마을|승차|13-14</t>
  </si>
  <si>
    <t>2026|평일|새마을|승차|14-15</t>
  </si>
  <si>
    <t>2026|평일|새마을|승차|15-16</t>
  </si>
  <si>
    <t>2026|평일|새마을|승차|16-17</t>
  </si>
  <si>
    <t>2026|평일|새마을|승차|17-18</t>
  </si>
  <si>
    <t>2026|평일|새마을|승차|18-19</t>
  </si>
  <si>
    <t>2026|평일|새마을|승차|19-20</t>
  </si>
  <si>
    <t>2026|평일|새마을|승차|20-21</t>
  </si>
  <si>
    <t>2026|평일|새마을|승차|21-22</t>
  </si>
  <si>
    <t>2026|평일|새마을|승차|22-23</t>
  </si>
  <si>
    <t>2026|평일|새마을|승차|23-24</t>
  </si>
  <si>
    <t>2026|평일|새마을|하차|00-01</t>
  </si>
  <si>
    <t>2026|평일|새마을|하차|01-02</t>
  </si>
  <si>
    <t>2026|평일|새마을|하차|02-03</t>
  </si>
  <si>
    <t>2026|평일|새마을|하차|03-04</t>
  </si>
  <si>
    <t>2026|평일|새마을|하차|04-05</t>
  </si>
  <si>
    <t>2026|평일|새마을|하차|05-06</t>
  </si>
  <si>
    <t>2026|평일|새마을|하차|06-07</t>
  </si>
  <si>
    <t>2026|평일|새마을|하차|07-08</t>
  </si>
  <si>
    <t>2026|평일|새마을|하차|08-09</t>
  </si>
  <si>
    <t>2026|평일|새마을|하차|09-10</t>
  </si>
  <si>
    <t>2026|평일|새마을|하차|10-11</t>
  </si>
  <si>
    <t>2026|평일|새마을|하차|11-12</t>
  </si>
  <si>
    <t>2026|평일|새마을|하차|12-13</t>
  </si>
  <si>
    <t>2026|평일|새마을|하차|13-14</t>
  </si>
  <si>
    <t>2026|평일|새마을|하차|14-15</t>
  </si>
  <si>
    <t>2026|평일|새마을|하차|15-16</t>
  </si>
  <si>
    <t>2026|평일|새마을|하차|16-17</t>
  </si>
  <si>
    <t>2026|평일|새마을|하차|17-18</t>
  </si>
  <si>
    <t>2026|평일|새마을|하차|18-19</t>
  </si>
  <si>
    <t>2026|평일|새마을|하차|19-20</t>
  </si>
  <si>
    <t>2026|평일|새마을|하차|20-21</t>
  </si>
  <si>
    <t>2026|평일|새마을|하차|21-22</t>
  </si>
  <si>
    <t>2026|평일|새마을|하차|22-23</t>
  </si>
  <si>
    <t>2026|평일|새마을|하차|23-24</t>
  </si>
  <si>
    <t>2024|공휴일|전체|승차|00-01</t>
  </si>
  <si>
    <t>2024|공휴일|전체|승차|01-02</t>
  </si>
  <si>
    <t>2024|공휴일|전체|승차|02-03</t>
  </si>
  <si>
    <t>2024|공휴일|전체|승차|03-04</t>
  </si>
  <si>
    <t>2024|공휴일|전체|승차|04-05</t>
  </si>
  <si>
    <t>2024|공휴일|전체|승차|05-06</t>
  </si>
  <si>
    <t>2024|공휴일|전체|승차|06-07</t>
  </si>
  <si>
    <t>2024|공휴일|전체|승차|07-08</t>
  </si>
  <si>
    <t>2024|공휴일|전체|승차|08-09</t>
  </si>
  <si>
    <t>2024|공휴일|전체|승차|09-10</t>
  </si>
  <si>
    <t>2024|공휴일|전체|승차|10-11</t>
  </si>
  <si>
    <t>2024|공휴일|전체|승차|11-12</t>
  </si>
  <si>
    <t>2024|공휴일|전체|승차|12-13</t>
  </si>
  <si>
    <t>2024|공휴일|전체|승차|13-14</t>
  </si>
  <si>
    <t>2024|공휴일|전체|승차|14-15</t>
  </si>
  <si>
    <t>2024|공휴일|전체|승차|15-16</t>
  </si>
  <si>
    <t>2024|공휴일|전체|승차|16-17</t>
  </si>
  <si>
    <t>2024|공휴일|전체|승차|17-18</t>
  </si>
  <si>
    <t>2024|공휴일|전체|승차|18-19</t>
  </si>
  <si>
    <t>2024|공휴일|전체|승차|19-20</t>
  </si>
  <si>
    <t>2024|공휴일|전체|승차|20-21</t>
  </si>
  <si>
    <t>2024|공휴일|전체|승차|21-22</t>
  </si>
  <si>
    <t>2024|공휴일|전체|승차|22-23</t>
  </si>
  <si>
    <t>2024|공휴일|전체|승차|23-24</t>
  </si>
  <si>
    <t>2024|공휴일|전체|하차|00-01</t>
  </si>
  <si>
    <t>2024|공휴일|전체|하차|01-02</t>
  </si>
  <si>
    <t>2024|공휴일|전체|하차|02-03</t>
  </si>
  <si>
    <t>2024|공휴일|전체|하차|03-04</t>
  </si>
  <si>
    <t>2024|공휴일|전체|하차|04-05</t>
  </si>
  <si>
    <t>2024|공휴일|전체|하차|05-06</t>
  </si>
  <si>
    <t>2024|공휴일|전체|하차|06-07</t>
  </si>
  <si>
    <t>2024|공휴일|전체|하차|07-08</t>
  </si>
  <si>
    <t>2024|공휴일|전체|하차|08-09</t>
  </si>
  <si>
    <t>2024|공휴일|전체|하차|09-10</t>
  </si>
  <si>
    <t>2024|공휴일|전체|하차|10-11</t>
  </si>
  <si>
    <t>2024|공휴일|전체|하차|11-12</t>
  </si>
  <si>
    <t>2024|공휴일|전체|하차|12-13</t>
  </si>
  <si>
    <t>2024|공휴일|전체|하차|13-14</t>
  </si>
  <si>
    <t>2024|공휴일|전체|하차|14-15</t>
  </si>
  <si>
    <t>2024|공휴일|전체|하차|15-16</t>
  </si>
  <si>
    <t>2024|공휴일|전체|하차|16-17</t>
  </si>
  <si>
    <t>2024|공휴일|전체|하차|17-18</t>
  </si>
  <si>
    <t>2024|공휴일|전체|하차|18-19</t>
  </si>
  <si>
    <t>2024|공휴일|전체|하차|19-20</t>
  </si>
  <si>
    <t>2024|공휴일|전체|하차|20-21</t>
  </si>
  <si>
    <t>2024|공휴일|전체|하차|21-22</t>
  </si>
  <si>
    <t>2024|공휴일|전체|하차|22-23</t>
  </si>
  <si>
    <t>2024|공휴일|전체|하차|23-24</t>
  </si>
  <si>
    <t>2024|명절대수송|전체|승차|00-01</t>
  </si>
  <si>
    <t>2024|명절대수송|전체|승차|01-02</t>
  </si>
  <si>
    <t>2024|명절대수송|전체|승차|02-03</t>
  </si>
  <si>
    <t>2024|명절대수송|전체|승차|03-04</t>
  </si>
  <si>
    <t>2024|명절대수송|전체|승차|04-05</t>
  </si>
  <si>
    <t>2024|명절대수송|전체|승차|05-06</t>
  </si>
  <si>
    <t>2024|명절대수송|전체|승차|06-07</t>
  </si>
  <si>
    <t>2024|명절대수송|전체|승차|07-08</t>
  </si>
  <si>
    <t>2024|명절대수송|전체|승차|08-09</t>
  </si>
  <si>
    <t>2024|명절대수송|전체|승차|09-10</t>
  </si>
  <si>
    <t>2024|명절대수송|전체|승차|10-11</t>
  </si>
  <si>
    <t>2024|명절대수송|전체|승차|11-12</t>
  </si>
  <si>
    <t>2024|명절대수송|전체|승차|12-13</t>
  </si>
  <si>
    <t>2024|명절대수송|전체|승차|13-14</t>
  </si>
  <si>
    <t>2024|명절대수송|전체|승차|14-15</t>
  </si>
  <si>
    <t>2024|명절대수송|전체|승차|15-16</t>
  </si>
  <si>
    <t>2024|명절대수송|전체|승차|16-17</t>
  </si>
  <si>
    <t>2024|명절대수송|전체|승차|17-18</t>
  </si>
  <si>
    <t>2024|명절대수송|전체|승차|18-19</t>
  </si>
  <si>
    <t>2024|명절대수송|전체|승차|19-20</t>
  </si>
  <si>
    <t>2024|명절대수송|전체|승차|20-21</t>
  </si>
  <si>
    <t>2024|명절대수송|전체|승차|21-22</t>
  </si>
  <si>
    <t>2024|명절대수송|전체|승차|22-23</t>
  </si>
  <si>
    <t>2024|명절대수송|전체|승차|23-24</t>
  </si>
  <si>
    <t>2024|명절대수송|전체|하차|00-01</t>
  </si>
  <si>
    <t>2024|명절대수송|전체|하차|01-02</t>
  </si>
  <si>
    <t>2024|명절대수송|전체|하차|02-03</t>
  </si>
  <si>
    <t>2024|명절대수송|전체|하차|03-04</t>
  </si>
  <si>
    <t>2024|명절대수송|전체|하차|04-05</t>
  </si>
  <si>
    <t>2024|명절대수송|전체|하차|05-06</t>
  </si>
  <si>
    <t>2024|명절대수송|전체|하차|06-07</t>
  </si>
  <si>
    <t>2024|명절대수송|전체|하차|07-08</t>
  </si>
  <si>
    <t>2024|명절대수송|전체|하차|08-09</t>
  </si>
  <si>
    <t>2024|명절대수송|전체|하차|09-10</t>
  </si>
  <si>
    <t>2024|명절대수송|전체|하차|10-11</t>
  </si>
  <si>
    <t>2024|명절대수송|전체|하차|11-12</t>
  </si>
  <si>
    <t>2024|명절대수송|전체|하차|12-13</t>
  </si>
  <si>
    <t>2024|명절대수송|전체|하차|13-14</t>
  </si>
  <si>
    <t>2024|명절대수송|전체|하차|14-15</t>
  </si>
  <si>
    <t>2024|명절대수송|전체|하차|15-16</t>
  </si>
  <si>
    <t>2024|명절대수송|전체|하차|16-17</t>
  </si>
  <si>
    <t>2024|명절대수송|전체|하차|17-18</t>
  </si>
  <si>
    <t>2024|명절대수송|전체|하차|18-19</t>
  </si>
  <si>
    <t>2024|명절대수송|전체|하차|19-20</t>
  </si>
  <si>
    <t>2024|명절대수송|전체|하차|20-21</t>
  </si>
  <si>
    <t>2024|명절대수송|전체|하차|21-22</t>
  </si>
  <si>
    <t>2024|명절대수송|전체|하차|22-23</t>
  </si>
  <si>
    <t>2024|명절대수송|전체|하차|23-24</t>
  </si>
  <si>
    <t>2024|주말|전체|승차|00-01</t>
  </si>
  <si>
    <t>2024|주말|전체|승차|01-02</t>
  </si>
  <si>
    <t>2024|주말|전체|승차|02-03</t>
  </si>
  <si>
    <t>2024|주말|전체|승차|03-04</t>
  </si>
  <si>
    <t>2024|주말|전체|승차|04-05</t>
  </si>
  <si>
    <t>2024|주말|전체|승차|05-06</t>
  </si>
  <si>
    <t>2024|주말|전체|승차|06-07</t>
  </si>
  <si>
    <t>2024|주말|전체|승차|07-08</t>
  </si>
  <si>
    <t>2024|주말|전체|승차|08-09</t>
  </si>
  <si>
    <t>2024|주말|전체|승차|09-10</t>
  </si>
  <si>
    <t>2024|주말|전체|승차|10-11</t>
  </si>
  <si>
    <t>2024|주말|전체|승차|11-12</t>
  </si>
  <si>
    <t>2024|주말|전체|승차|12-13</t>
  </si>
  <si>
    <t>2024|주말|전체|승차|13-14</t>
  </si>
  <si>
    <t>2024|주말|전체|승차|14-15</t>
  </si>
  <si>
    <t>2024|주말|전체|승차|15-16</t>
  </si>
  <si>
    <t>2024|주말|전체|승차|16-17</t>
  </si>
  <si>
    <t>2024|주말|전체|승차|17-18</t>
  </si>
  <si>
    <t>2024|주말|전체|승차|18-19</t>
  </si>
  <si>
    <t>2024|주말|전체|승차|19-20</t>
  </si>
  <si>
    <t>2024|주말|전체|승차|20-21</t>
  </si>
  <si>
    <t>2024|주말|전체|승차|21-22</t>
  </si>
  <si>
    <t>2024|주말|전체|승차|22-23</t>
  </si>
  <si>
    <t>2024|주말|전체|승차|23-24</t>
  </si>
  <si>
    <t>2024|주말|전체|하차|00-01</t>
  </si>
  <si>
    <t>2024|주말|전체|하차|01-02</t>
  </si>
  <si>
    <t>2024|주말|전체|하차|02-03</t>
  </si>
  <si>
    <t>2024|주말|전체|하차|03-04</t>
  </si>
  <si>
    <t>2024|주말|전체|하차|04-05</t>
  </si>
  <si>
    <t>2024|주말|전체|하차|05-06</t>
  </si>
  <si>
    <t>2024|주말|전체|하차|06-07</t>
  </si>
  <si>
    <t>2024|주말|전체|하차|07-08</t>
  </si>
  <si>
    <t>2024|주말|전체|하차|08-09</t>
  </si>
  <si>
    <t>2024|주말|전체|하차|09-10</t>
  </si>
  <si>
    <t>2024|주말|전체|하차|10-11</t>
  </si>
  <si>
    <t>2024|주말|전체|하차|11-12</t>
  </si>
  <si>
    <t>2024|주말|전체|하차|12-13</t>
  </si>
  <si>
    <t>2024|주말|전체|하차|13-14</t>
  </si>
  <si>
    <t>2024|주말|전체|하차|14-15</t>
  </si>
  <si>
    <t>2024|주말|전체|하차|15-16</t>
  </si>
  <si>
    <t>2024|주말|전체|하차|16-17</t>
  </si>
  <si>
    <t>2024|주말|전체|하차|17-18</t>
  </si>
  <si>
    <t>2024|주말|전체|하차|18-19</t>
  </si>
  <si>
    <t>2024|주말|전체|하차|19-20</t>
  </si>
  <si>
    <t>2024|주말|전체|하차|20-21</t>
  </si>
  <si>
    <t>2024|주말|전체|하차|21-22</t>
  </si>
  <si>
    <t>2024|주말|전체|하차|22-23</t>
  </si>
  <si>
    <t>2024|주말|전체|하차|23-24</t>
  </si>
  <si>
    <t>2024|평일|전체|승차|00-01</t>
  </si>
  <si>
    <t>2024|평일|전체|승차|01-02</t>
  </si>
  <si>
    <t>2024|평일|전체|승차|02-03</t>
  </si>
  <si>
    <t>2024|평일|전체|승차|03-04</t>
  </si>
  <si>
    <t>2024|평일|전체|승차|04-05</t>
  </si>
  <si>
    <t>2024|평일|전체|승차|05-06</t>
  </si>
  <si>
    <t>2024|평일|전체|승차|06-07</t>
  </si>
  <si>
    <t>2024|평일|전체|승차|07-08</t>
  </si>
  <si>
    <t>2024|평일|전체|승차|08-09</t>
  </si>
  <si>
    <t>2024|평일|전체|승차|09-10</t>
  </si>
  <si>
    <t>2024|평일|전체|승차|10-11</t>
  </si>
  <si>
    <t>2024|평일|전체|승차|11-12</t>
  </si>
  <si>
    <t>2024|평일|전체|승차|12-13</t>
  </si>
  <si>
    <t>2024|평일|전체|승차|13-14</t>
  </si>
  <si>
    <t>2024|평일|전체|승차|14-15</t>
  </si>
  <si>
    <t>2024|평일|전체|승차|15-16</t>
  </si>
  <si>
    <t>2024|평일|전체|승차|16-17</t>
  </si>
  <si>
    <t>2024|평일|전체|승차|17-18</t>
  </si>
  <si>
    <t>2024|평일|전체|승차|18-19</t>
  </si>
  <si>
    <t>2024|평일|전체|승차|19-20</t>
  </si>
  <si>
    <t>2024|평일|전체|승차|20-21</t>
  </si>
  <si>
    <t>2024|평일|전체|승차|21-22</t>
  </si>
  <si>
    <t>2024|평일|전체|승차|22-23</t>
  </si>
  <si>
    <t>2024|평일|전체|승차|23-24</t>
  </si>
  <si>
    <t>2024|평일|전체|하차|00-01</t>
  </si>
  <si>
    <t>2024|평일|전체|하차|01-02</t>
  </si>
  <si>
    <t>2024|평일|전체|하차|02-03</t>
  </si>
  <si>
    <t>2024|평일|전체|하차|03-04</t>
  </si>
  <si>
    <t>2024|평일|전체|하차|04-05</t>
  </si>
  <si>
    <t>2024|평일|전체|하차|05-06</t>
  </si>
  <si>
    <t>2024|평일|전체|하차|06-07</t>
  </si>
  <si>
    <t>2024|평일|전체|하차|07-08</t>
  </si>
  <si>
    <t>2024|평일|전체|하차|08-09</t>
  </si>
  <si>
    <t>2024|평일|전체|하차|09-10</t>
  </si>
  <si>
    <t>2024|평일|전체|하차|10-11</t>
  </si>
  <si>
    <t>2024|평일|전체|하차|11-12</t>
  </si>
  <si>
    <t>2024|평일|전체|하차|12-13</t>
  </si>
  <si>
    <t>2024|평일|전체|하차|13-14</t>
  </si>
  <si>
    <t>2024|평일|전체|하차|14-15</t>
  </si>
  <si>
    <t>2024|평일|전체|하차|15-16</t>
  </si>
  <si>
    <t>2024|평일|전체|하차|16-17</t>
  </si>
  <si>
    <t>2024|평일|전체|하차|17-18</t>
  </si>
  <si>
    <t>2024|평일|전체|하차|18-19</t>
  </si>
  <si>
    <t>2024|평일|전체|하차|19-20</t>
  </si>
  <si>
    <t>2024|평일|전체|하차|20-21</t>
  </si>
  <si>
    <t>2024|평일|전체|하차|21-22</t>
  </si>
  <si>
    <t>2024|평일|전체|하차|22-23</t>
  </si>
  <si>
    <t>2024|평일|전체|하차|23-24</t>
  </si>
  <si>
    <t>2025|공휴일|전체|승차|00-01</t>
  </si>
  <si>
    <t>2025|공휴일|전체|승차|01-02</t>
  </si>
  <si>
    <t>2025|공휴일|전체|승차|02-03</t>
  </si>
  <si>
    <t>2025|공휴일|전체|승차|03-04</t>
  </si>
  <si>
    <t>2025|공휴일|전체|승차|04-05</t>
  </si>
  <si>
    <t>2025|공휴일|전체|승차|05-06</t>
  </si>
  <si>
    <t>2025|공휴일|전체|승차|06-07</t>
  </si>
  <si>
    <t>2025|공휴일|전체|승차|07-08</t>
  </si>
  <si>
    <t>2025|공휴일|전체|승차|08-09</t>
  </si>
  <si>
    <t>2025|공휴일|전체|승차|09-10</t>
  </si>
  <si>
    <t>2025|공휴일|전체|승차|10-11</t>
  </si>
  <si>
    <t>2025|공휴일|전체|승차|11-12</t>
  </si>
  <si>
    <t>2025|공휴일|전체|승차|12-13</t>
  </si>
  <si>
    <t>2025|공휴일|전체|승차|13-14</t>
  </si>
  <si>
    <t>2025|공휴일|전체|승차|14-15</t>
  </si>
  <si>
    <t>2025|공휴일|전체|승차|15-16</t>
  </si>
  <si>
    <t>2025|공휴일|전체|승차|16-17</t>
  </si>
  <si>
    <t>2025|공휴일|전체|승차|17-18</t>
  </si>
  <si>
    <t>2025|공휴일|전체|승차|18-19</t>
  </si>
  <si>
    <t>2025|공휴일|전체|승차|19-20</t>
  </si>
  <si>
    <t>2025|공휴일|전체|승차|20-21</t>
  </si>
  <si>
    <t>2025|공휴일|전체|승차|21-22</t>
  </si>
  <si>
    <t>2025|공휴일|전체|승차|22-23</t>
  </si>
  <si>
    <t>2025|공휴일|전체|승차|23-24</t>
  </si>
  <si>
    <t>2025|공휴일|전체|하차|00-01</t>
  </si>
  <si>
    <t>2025|공휴일|전체|하차|01-02</t>
  </si>
  <si>
    <t>2025|공휴일|전체|하차|02-03</t>
  </si>
  <si>
    <t>2025|공휴일|전체|하차|03-04</t>
  </si>
  <si>
    <t>2025|공휴일|전체|하차|04-05</t>
  </si>
  <si>
    <t>2025|공휴일|전체|하차|05-06</t>
  </si>
  <si>
    <t>2025|공휴일|전체|하차|06-07</t>
  </si>
  <si>
    <t>2025|공휴일|전체|하차|07-08</t>
  </si>
  <si>
    <t>2025|공휴일|전체|하차|08-09</t>
  </si>
  <si>
    <t>2025|공휴일|전체|하차|09-10</t>
  </si>
  <si>
    <t>2025|공휴일|전체|하차|10-11</t>
  </si>
  <si>
    <t>2025|공휴일|전체|하차|11-12</t>
  </si>
  <si>
    <t>2025|공휴일|전체|하차|12-13</t>
  </si>
  <si>
    <t>2025|공휴일|전체|하차|13-14</t>
  </si>
  <si>
    <t>2025|공휴일|전체|하차|14-15</t>
  </si>
  <si>
    <t>2025|공휴일|전체|하차|15-16</t>
  </si>
  <si>
    <t>2025|공휴일|전체|하차|16-17</t>
  </si>
  <si>
    <t>2025|공휴일|전체|하차|17-18</t>
  </si>
  <si>
    <t>2025|공휴일|전체|하차|18-19</t>
  </si>
  <si>
    <t>2025|공휴일|전체|하차|19-20</t>
  </si>
  <si>
    <t>2025|공휴일|전체|하차|20-21</t>
  </si>
  <si>
    <t>2025|공휴일|전체|하차|21-22</t>
  </si>
  <si>
    <t>2025|공휴일|전체|하차|22-23</t>
  </si>
  <si>
    <t>2025|공휴일|전체|하차|23-24</t>
  </si>
  <si>
    <t>2025|명절대수송|전체|승차|00-01</t>
  </si>
  <si>
    <t>2025|명절대수송|전체|승차|01-02</t>
  </si>
  <si>
    <t>2025|명절대수송|전체|승차|02-03</t>
  </si>
  <si>
    <t>2025|명절대수송|전체|승차|03-04</t>
  </si>
  <si>
    <t>2025|명절대수송|전체|승차|04-05</t>
  </si>
  <si>
    <t>2025|명절대수송|전체|승차|05-06</t>
  </si>
  <si>
    <t>2025|명절대수송|전체|승차|06-07</t>
  </si>
  <si>
    <t>2025|명절대수송|전체|승차|07-08</t>
  </si>
  <si>
    <t>2025|명절대수송|전체|승차|08-09</t>
  </si>
  <si>
    <t>2025|명절대수송|전체|승차|09-10</t>
  </si>
  <si>
    <t>2025|명절대수송|전체|승차|10-11</t>
  </si>
  <si>
    <t>2025|명절대수송|전체|승차|11-12</t>
  </si>
  <si>
    <t>2025|명절대수송|전체|승차|12-13</t>
  </si>
  <si>
    <t>2025|명절대수송|전체|승차|13-14</t>
  </si>
  <si>
    <t>2025|명절대수송|전체|승차|14-15</t>
  </si>
  <si>
    <t>2025|명절대수송|전체|승차|15-16</t>
  </si>
  <si>
    <t>2025|명절대수송|전체|승차|16-17</t>
  </si>
  <si>
    <t>2025|명절대수송|전체|승차|17-18</t>
  </si>
  <si>
    <t>2025|명절대수송|전체|승차|18-19</t>
  </si>
  <si>
    <t>2025|명절대수송|전체|승차|19-20</t>
  </si>
  <si>
    <t>2025|명절대수송|전체|승차|20-21</t>
  </si>
  <si>
    <t>2025|명절대수송|전체|승차|21-22</t>
  </si>
  <si>
    <t>2025|명절대수송|전체|승차|22-23</t>
  </si>
  <si>
    <t>2025|명절대수송|전체|승차|23-24</t>
  </si>
  <si>
    <t>2025|명절대수송|전체|하차|00-01</t>
  </si>
  <si>
    <t>2025|명절대수송|전체|하차|01-02</t>
  </si>
  <si>
    <t>2025|명절대수송|전체|하차|02-03</t>
  </si>
  <si>
    <t>2025|명절대수송|전체|하차|03-04</t>
  </si>
  <si>
    <t>2025|명절대수송|전체|하차|04-05</t>
  </si>
  <si>
    <t>2025|명절대수송|전체|하차|05-06</t>
  </si>
  <si>
    <t>2025|명절대수송|전체|하차|06-07</t>
  </si>
  <si>
    <t>2025|명절대수송|전체|하차|07-08</t>
  </si>
  <si>
    <t>2025|명절대수송|전체|하차|08-09</t>
  </si>
  <si>
    <t>2025|명절대수송|전체|하차|09-10</t>
  </si>
  <si>
    <t>2025|명절대수송|전체|하차|10-11</t>
  </si>
  <si>
    <t>2025|명절대수송|전체|하차|11-12</t>
  </si>
  <si>
    <t>2025|명절대수송|전체|하차|12-13</t>
  </si>
  <si>
    <t>2025|명절대수송|전체|하차|13-14</t>
  </si>
  <si>
    <t>2025|명절대수송|전체|하차|14-15</t>
  </si>
  <si>
    <t>2025|명절대수송|전체|하차|15-16</t>
  </si>
  <si>
    <t>2025|명절대수송|전체|하차|16-17</t>
  </si>
  <si>
    <t>2025|명절대수송|전체|하차|17-18</t>
  </si>
  <si>
    <t>2025|명절대수송|전체|하차|18-19</t>
  </si>
  <si>
    <t>2025|명절대수송|전체|하차|19-20</t>
  </si>
  <si>
    <t>2025|명절대수송|전체|하차|20-21</t>
  </si>
  <si>
    <t>2025|명절대수송|전체|하차|21-22</t>
  </si>
  <si>
    <t>2025|명절대수송|전체|하차|22-23</t>
  </si>
  <si>
    <t>2025|명절대수송|전체|하차|23-24</t>
  </si>
  <si>
    <t>2025|주말|전체|승차|00-01</t>
  </si>
  <si>
    <t>2025|주말|전체|승차|01-02</t>
  </si>
  <si>
    <t>2025|주말|전체|승차|02-03</t>
  </si>
  <si>
    <t>2025|주말|전체|승차|03-04</t>
  </si>
  <si>
    <t>2025|주말|전체|승차|04-05</t>
  </si>
  <si>
    <t>2025|주말|전체|승차|05-06</t>
  </si>
  <si>
    <t>2025|주말|전체|승차|06-07</t>
  </si>
  <si>
    <t>2025|주말|전체|승차|07-08</t>
  </si>
  <si>
    <t>2025|주말|전체|승차|08-09</t>
  </si>
  <si>
    <t>2025|주말|전체|승차|09-10</t>
  </si>
  <si>
    <t>2025|주말|전체|승차|10-11</t>
  </si>
  <si>
    <t>2025|주말|전체|승차|11-12</t>
  </si>
  <si>
    <t>2025|주말|전체|승차|12-13</t>
  </si>
  <si>
    <t>2025|주말|전체|승차|13-14</t>
  </si>
  <si>
    <t>2025|주말|전체|승차|14-15</t>
  </si>
  <si>
    <t>2025|주말|전체|승차|15-16</t>
  </si>
  <si>
    <t>2025|주말|전체|승차|16-17</t>
  </si>
  <si>
    <t>2025|주말|전체|승차|17-18</t>
  </si>
  <si>
    <t>2025|주말|전체|승차|18-19</t>
  </si>
  <si>
    <t>2025|주말|전체|승차|19-20</t>
  </si>
  <si>
    <t>2025|주말|전체|승차|20-21</t>
  </si>
  <si>
    <t>2025|주말|전체|승차|21-22</t>
  </si>
  <si>
    <t>2025|주말|전체|승차|22-23</t>
  </si>
  <si>
    <t>2025|주말|전체|승차|23-24</t>
  </si>
  <si>
    <t>2025|주말|전체|하차|00-01</t>
  </si>
  <si>
    <t>2025|주말|전체|하차|01-02</t>
  </si>
  <si>
    <t>2025|주말|전체|하차|02-03</t>
  </si>
  <si>
    <t>2025|주말|전체|하차|03-04</t>
  </si>
  <si>
    <t>2025|주말|전체|하차|04-05</t>
  </si>
  <si>
    <t>2025|주말|전체|하차|05-06</t>
  </si>
  <si>
    <t>2025|주말|전체|하차|06-07</t>
  </si>
  <si>
    <t>2025|주말|전체|하차|07-08</t>
  </si>
  <si>
    <t>2025|주말|전체|하차|08-09</t>
  </si>
  <si>
    <t>2025|주말|전체|하차|09-10</t>
  </si>
  <si>
    <t>2025|주말|전체|하차|10-11</t>
  </si>
  <si>
    <t>2025|주말|전체|하차|11-12</t>
  </si>
  <si>
    <t>2025|주말|전체|하차|12-13</t>
  </si>
  <si>
    <t>2025|주말|전체|하차|13-14</t>
  </si>
  <si>
    <t>2025|주말|전체|하차|14-15</t>
  </si>
  <si>
    <t>2025|주말|전체|하차|15-16</t>
  </si>
  <si>
    <t>2025|주말|전체|하차|16-17</t>
  </si>
  <si>
    <t>2025|주말|전체|하차|17-18</t>
  </si>
  <si>
    <t>2025|주말|전체|하차|18-19</t>
  </si>
  <si>
    <t>2025|주말|전체|하차|19-20</t>
  </si>
  <si>
    <t>2025|주말|전체|하차|20-21</t>
  </si>
  <si>
    <t>2025|주말|전체|하차|21-22</t>
  </si>
  <si>
    <t>2025|주말|전체|하차|22-23</t>
  </si>
  <si>
    <t>2025|주말|전체|하차|23-24</t>
  </si>
  <si>
    <t>2025|평일|전체|승차|00-01</t>
  </si>
  <si>
    <t>2025|평일|전체|승차|01-02</t>
  </si>
  <si>
    <t>2025|평일|전체|승차|02-03</t>
  </si>
  <si>
    <t>2025|평일|전체|승차|03-04</t>
  </si>
  <si>
    <t>2025|평일|전체|승차|04-05</t>
  </si>
  <si>
    <t>2025|평일|전체|승차|05-06</t>
  </si>
  <si>
    <t>2025|평일|전체|승차|06-07</t>
  </si>
  <si>
    <t>2025|평일|전체|승차|07-08</t>
  </si>
  <si>
    <t>2025|평일|전체|승차|08-09</t>
  </si>
  <si>
    <t>2025|평일|전체|승차|09-10</t>
  </si>
  <si>
    <t>2025|평일|전체|승차|10-11</t>
  </si>
  <si>
    <t>2025|평일|전체|승차|11-12</t>
  </si>
  <si>
    <t>2025|평일|전체|승차|12-13</t>
  </si>
  <si>
    <t>2025|평일|전체|승차|13-14</t>
  </si>
  <si>
    <t>2025|평일|전체|승차|14-15</t>
  </si>
  <si>
    <t>2025|평일|전체|승차|15-16</t>
  </si>
  <si>
    <t>2025|평일|전체|승차|16-17</t>
  </si>
  <si>
    <t>2025|평일|전체|승차|17-18</t>
  </si>
  <si>
    <t>2025|평일|전체|승차|18-19</t>
  </si>
  <si>
    <t>2025|평일|전체|승차|19-20</t>
  </si>
  <si>
    <t>2025|평일|전체|승차|20-21</t>
  </si>
  <si>
    <t>2025|평일|전체|승차|21-22</t>
  </si>
  <si>
    <t>2025|평일|전체|승차|22-23</t>
  </si>
  <si>
    <t>2025|평일|전체|승차|23-24</t>
  </si>
  <si>
    <t>2025|평일|전체|하차|00-01</t>
  </si>
  <si>
    <t>2025|평일|전체|하차|01-02</t>
  </si>
  <si>
    <t>2025|평일|전체|하차|02-03</t>
  </si>
  <si>
    <t>2025|평일|전체|하차|03-04</t>
  </si>
  <si>
    <t>2025|평일|전체|하차|04-05</t>
  </si>
  <si>
    <t>2025|평일|전체|하차|05-06</t>
  </si>
  <si>
    <t>2025|평일|전체|하차|06-07</t>
  </si>
  <si>
    <t>2025|평일|전체|하차|07-08</t>
  </si>
  <si>
    <t>2025|평일|전체|하차|08-09</t>
  </si>
  <si>
    <t>2025|평일|전체|하차|09-10</t>
  </si>
  <si>
    <t>2025|평일|전체|하차|10-11</t>
  </si>
  <si>
    <t>2025|평일|전체|하차|11-12</t>
  </si>
  <si>
    <t>2025|평일|전체|하차|12-13</t>
  </si>
  <si>
    <t>2025|평일|전체|하차|13-14</t>
  </si>
  <si>
    <t>2025|평일|전체|하차|14-15</t>
  </si>
  <si>
    <t>2025|평일|전체|하차|15-16</t>
  </si>
  <si>
    <t>2025|평일|전체|하차|16-17</t>
  </si>
  <si>
    <t>2025|평일|전체|하차|17-18</t>
  </si>
  <si>
    <t>2025|평일|전체|하차|18-19</t>
  </si>
  <si>
    <t>2025|평일|전체|하차|19-20</t>
  </si>
  <si>
    <t>2025|평일|전체|하차|20-21</t>
  </si>
  <si>
    <t>2025|평일|전체|하차|21-22</t>
  </si>
  <si>
    <t>2025|평일|전체|하차|22-23</t>
  </si>
  <si>
    <t>2025|평일|전체|하차|23-24</t>
  </si>
  <si>
    <t>2026|공휴일|전체|승차|00-01</t>
  </si>
  <si>
    <t>2026|공휴일|전체|승차|01-02</t>
  </si>
  <si>
    <t>2026|공휴일|전체|승차|02-03</t>
  </si>
  <si>
    <t>2026|공휴일|전체|승차|03-04</t>
  </si>
  <si>
    <t>2026|공휴일|전체|승차|04-05</t>
  </si>
  <si>
    <t>2026|공휴일|전체|승차|05-06</t>
  </si>
  <si>
    <t>2026|공휴일|전체|승차|06-07</t>
  </si>
  <si>
    <t>2026|공휴일|전체|승차|07-08</t>
  </si>
  <si>
    <t>2026|공휴일|전체|승차|08-09</t>
  </si>
  <si>
    <t>2026|공휴일|전체|승차|09-10</t>
  </si>
  <si>
    <t>2026|공휴일|전체|승차|10-11</t>
  </si>
  <si>
    <t>2026|공휴일|전체|승차|11-12</t>
  </si>
  <si>
    <t>2026|공휴일|전체|승차|12-13</t>
  </si>
  <si>
    <t>2026|공휴일|전체|승차|13-14</t>
  </si>
  <si>
    <t>2026|공휴일|전체|승차|14-15</t>
  </si>
  <si>
    <t>2026|공휴일|전체|승차|15-16</t>
  </si>
  <si>
    <t>2026|공휴일|전체|승차|16-17</t>
  </si>
  <si>
    <t>2026|공휴일|전체|승차|17-18</t>
  </si>
  <si>
    <t>2026|공휴일|전체|승차|18-19</t>
  </si>
  <si>
    <t>2026|공휴일|전체|승차|19-20</t>
  </si>
  <si>
    <t>2026|공휴일|전체|승차|20-21</t>
  </si>
  <si>
    <t>2026|공휴일|전체|승차|21-22</t>
  </si>
  <si>
    <t>2026|공휴일|전체|승차|22-23</t>
  </si>
  <si>
    <t>2026|공휴일|전체|승차|23-24</t>
  </si>
  <si>
    <t>2026|공휴일|전체|하차|00-01</t>
  </si>
  <si>
    <t>2026|공휴일|전체|하차|01-02</t>
  </si>
  <si>
    <t>2026|공휴일|전체|하차|02-03</t>
  </si>
  <si>
    <t>2026|공휴일|전체|하차|03-04</t>
  </si>
  <si>
    <t>2026|공휴일|전체|하차|04-05</t>
  </si>
  <si>
    <t>2026|공휴일|전체|하차|05-06</t>
  </si>
  <si>
    <t>2026|공휴일|전체|하차|06-07</t>
  </si>
  <si>
    <t>2026|공휴일|전체|하차|07-08</t>
  </si>
  <si>
    <t>2026|공휴일|전체|하차|08-09</t>
  </si>
  <si>
    <t>2026|공휴일|전체|하차|09-10</t>
  </si>
  <si>
    <t>2026|공휴일|전체|하차|10-11</t>
  </si>
  <si>
    <t>2026|공휴일|전체|하차|11-12</t>
  </si>
  <si>
    <t>2026|공휴일|전체|하차|12-13</t>
  </si>
  <si>
    <t>2026|공휴일|전체|하차|13-14</t>
  </si>
  <si>
    <t>2026|공휴일|전체|하차|14-15</t>
  </si>
  <si>
    <t>2026|공휴일|전체|하차|15-16</t>
  </si>
  <si>
    <t>2026|공휴일|전체|하차|16-17</t>
  </si>
  <si>
    <t>2026|공휴일|전체|하차|17-18</t>
  </si>
  <si>
    <t>2026|공휴일|전체|하차|18-19</t>
  </si>
  <si>
    <t>2026|공휴일|전체|하차|19-20</t>
  </si>
  <si>
    <t>2026|공휴일|전체|하차|20-21</t>
  </si>
  <si>
    <t>2026|공휴일|전체|하차|21-22</t>
  </si>
  <si>
    <t>2026|공휴일|전체|하차|22-23</t>
  </si>
  <si>
    <t>2026|공휴일|전체|하차|23-24</t>
  </si>
  <si>
    <t>2026|명절대수송|전체|승차|00-01</t>
  </si>
  <si>
    <t>2026|명절대수송|전체|승차|01-02</t>
  </si>
  <si>
    <t>2026|명절대수송|전체|승차|02-03</t>
  </si>
  <si>
    <t>2026|명절대수송|전체|승차|03-04</t>
  </si>
  <si>
    <t>2026|명절대수송|전체|승차|04-05</t>
  </si>
  <si>
    <t>2026|명절대수송|전체|승차|05-06</t>
  </si>
  <si>
    <t>2026|명절대수송|전체|승차|06-07</t>
  </si>
  <si>
    <t>2026|명절대수송|전체|승차|07-08</t>
  </si>
  <si>
    <t>2026|명절대수송|전체|승차|08-09</t>
  </si>
  <si>
    <t>2026|명절대수송|전체|승차|09-10</t>
  </si>
  <si>
    <t>2026|명절대수송|전체|승차|10-11</t>
  </si>
  <si>
    <t>2026|명절대수송|전체|승차|11-12</t>
  </si>
  <si>
    <t>2026|명절대수송|전체|승차|12-13</t>
  </si>
  <si>
    <t>2026|명절대수송|전체|승차|13-14</t>
  </si>
  <si>
    <t>2026|명절대수송|전체|승차|14-15</t>
  </si>
  <si>
    <t>2026|명절대수송|전체|승차|15-16</t>
  </si>
  <si>
    <t>2026|명절대수송|전체|승차|16-17</t>
  </si>
  <si>
    <t>2026|명절대수송|전체|승차|17-18</t>
  </si>
  <si>
    <t>2026|명절대수송|전체|승차|18-19</t>
  </si>
  <si>
    <t>2026|명절대수송|전체|승차|19-20</t>
  </si>
  <si>
    <t>2026|명절대수송|전체|승차|20-21</t>
  </si>
  <si>
    <t>2026|명절대수송|전체|승차|21-22</t>
  </si>
  <si>
    <t>2026|명절대수송|전체|승차|22-23</t>
  </si>
  <si>
    <t>2026|명절대수송|전체|승차|23-24</t>
  </si>
  <si>
    <t>2026|명절대수송|전체|하차|00-01</t>
  </si>
  <si>
    <t>2026|명절대수송|전체|하차|01-02</t>
  </si>
  <si>
    <t>2026|명절대수송|전체|하차|02-03</t>
  </si>
  <si>
    <t>2026|명절대수송|전체|하차|03-04</t>
  </si>
  <si>
    <t>2026|명절대수송|전체|하차|04-05</t>
  </si>
  <si>
    <t>2026|명절대수송|전체|하차|05-06</t>
  </si>
  <si>
    <t>2026|명절대수송|전체|하차|06-07</t>
  </si>
  <si>
    <t>2026|명절대수송|전체|하차|07-08</t>
  </si>
  <si>
    <t>2026|명절대수송|전체|하차|08-09</t>
  </si>
  <si>
    <t>2026|명절대수송|전체|하차|09-10</t>
  </si>
  <si>
    <t>2026|명절대수송|전체|하차|10-11</t>
  </si>
  <si>
    <t>2026|명절대수송|전체|하차|11-12</t>
  </si>
  <si>
    <t>2026|명절대수송|전체|하차|12-13</t>
  </si>
  <si>
    <t>2026|명절대수송|전체|하차|13-14</t>
  </si>
  <si>
    <t>2026|명절대수송|전체|하차|14-15</t>
  </si>
  <si>
    <t>2026|명절대수송|전체|하차|15-16</t>
  </si>
  <si>
    <t>2026|명절대수송|전체|하차|16-17</t>
  </si>
  <si>
    <t>2026|명절대수송|전체|하차|17-18</t>
  </si>
  <si>
    <t>2026|명절대수송|전체|하차|18-19</t>
  </si>
  <si>
    <t>2026|명절대수송|전체|하차|19-20</t>
  </si>
  <si>
    <t>2026|명절대수송|전체|하차|20-21</t>
  </si>
  <si>
    <t>2026|명절대수송|전체|하차|21-22</t>
  </si>
  <si>
    <t>2026|명절대수송|전체|하차|22-23</t>
  </si>
  <si>
    <t>2026|명절대수송|전체|하차|23-24</t>
  </si>
  <si>
    <t>2026|주말|전체|승차|00-01</t>
  </si>
  <si>
    <t>2026|주말|전체|승차|01-02</t>
  </si>
  <si>
    <t>2026|주말|전체|승차|02-03</t>
  </si>
  <si>
    <t>2026|주말|전체|승차|03-04</t>
  </si>
  <si>
    <t>2026|주말|전체|승차|04-05</t>
  </si>
  <si>
    <t>2026|주말|전체|승차|05-06</t>
  </si>
  <si>
    <t>2026|주말|전체|승차|06-07</t>
  </si>
  <si>
    <t>2026|주말|전체|승차|07-08</t>
  </si>
  <si>
    <t>2026|주말|전체|승차|08-09</t>
  </si>
  <si>
    <t>2026|주말|전체|승차|09-10</t>
  </si>
  <si>
    <t>2026|주말|전체|승차|10-11</t>
  </si>
  <si>
    <t>2026|주말|전체|승차|11-12</t>
  </si>
  <si>
    <t>2026|주말|전체|승차|12-13</t>
  </si>
  <si>
    <t>2026|주말|전체|승차|13-14</t>
  </si>
  <si>
    <t>2026|주말|전체|승차|14-15</t>
  </si>
  <si>
    <t>2026|주말|전체|승차|15-16</t>
  </si>
  <si>
    <t>2026|주말|전체|승차|16-17</t>
  </si>
  <si>
    <t>2026|주말|전체|승차|17-18</t>
  </si>
  <si>
    <t>2026|주말|전체|승차|18-19</t>
  </si>
  <si>
    <t>2026|주말|전체|승차|19-20</t>
  </si>
  <si>
    <t>2026|주말|전체|승차|20-21</t>
  </si>
  <si>
    <t>2026|주말|전체|승차|21-22</t>
  </si>
  <si>
    <t>2026|주말|전체|승차|22-23</t>
  </si>
  <si>
    <t>2026|주말|전체|승차|23-24</t>
  </si>
  <si>
    <t>2026|주말|전체|하차|00-01</t>
  </si>
  <si>
    <t>2026|주말|전체|하차|01-02</t>
  </si>
  <si>
    <t>2026|주말|전체|하차|02-03</t>
  </si>
  <si>
    <t>2026|주말|전체|하차|03-04</t>
  </si>
  <si>
    <t>2026|주말|전체|하차|04-05</t>
  </si>
  <si>
    <t>2026|주말|전체|하차|05-06</t>
  </si>
  <si>
    <t>2026|주말|전체|하차|06-07</t>
  </si>
  <si>
    <t>2026|주말|전체|하차|07-08</t>
  </si>
  <si>
    <t>2026|주말|전체|하차|08-09</t>
  </si>
  <si>
    <t>2026|주말|전체|하차|09-10</t>
  </si>
  <si>
    <t>2026|주말|전체|하차|10-11</t>
  </si>
  <si>
    <t>2026|주말|전체|하차|11-12</t>
  </si>
  <si>
    <t>2026|주말|전체|하차|12-13</t>
  </si>
  <si>
    <t>2026|주말|전체|하차|13-14</t>
  </si>
  <si>
    <t>2026|주말|전체|하차|14-15</t>
  </si>
  <si>
    <t>2026|주말|전체|하차|15-16</t>
  </si>
  <si>
    <t>2026|주말|전체|하차|16-17</t>
  </si>
  <si>
    <t>2026|주말|전체|하차|17-18</t>
  </si>
  <si>
    <t>2026|주말|전체|하차|18-19</t>
  </si>
  <si>
    <t>2026|주말|전체|하차|19-20</t>
  </si>
  <si>
    <t>2026|주말|전체|하차|20-21</t>
  </si>
  <si>
    <t>2026|주말|전체|하차|21-22</t>
  </si>
  <si>
    <t>2026|주말|전체|하차|22-23</t>
  </si>
  <si>
    <t>2026|주말|전체|하차|23-24</t>
  </si>
  <si>
    <t>2026|평일|전체|승차|00-01</t>
  </si>
  <si>
    <t>2026|평일|전체|승차|01-02</t>
  </si>
  <si>
    <t>2026|평일|전체|승차|02-03</t>
  </si>
  <si>
    <t>2026|평일|전체|승차|03-04</t>
  </si>
  <si>
    <t>2026|평일|전체|승차|04-05</t>
  </si>
  <si>
    <t>2026|평일|전체|승차|05-06</t>
  </si>
  <si>
    <t>2026|평일|전체|승차|06-07</t>
  </si>
  <si>
    <t>2026|평일|전체|승차|07-08</t>
  </si>
  <si>
    <t>2026|평일|전체|승차|08-09</t>
  </si>
  <si>
    <t>2026|평일|전체|승차|09-10</t>
  </si>
  <si>
    <t>2026|평일|전체|승차|10-11</t>
  </si>
  <si>
    <t>2026|평일|전체|승차|11-12</t>
  </si>
  <si>
    <t>2026|평일|전체|승차|12-13</t>
  </si>
  <si>
    <t>2026|평일|전체|승차|13-14</t>
  </si>
  <si>
    <t>2026|평일|전체|승차|14-15</t>
  </si>
  <si>
    <t>2026|평일|전체|승차|15-16</t>
  </si>
  <si>
    <t>2026|평일|전체|승차|16-17</t>
  </si>
  <si>
    <t>2026|평일|전체|승차|17-18</t>
  </si>
  <si>
    <t>2026|평일|전체|승차|18-19</t>
  </si>
  <si>
    <t>2026|평일|전체|승차|19-20</t>
  </si>
  <si>
    <t>2026|평일|전체|승차|20-21</t>
  </si>
  <si>
    <t>2026|평일|전체|승차|21-22</t>
  </si>
  <si>
    <t>2026|평일|전체|승차|22-23</t>
  </si>
  <si>
    <t>2026|평일|전체|승차|23-24</t>
  </si>
  <si>
    <t>2026|평일|전체|하차|00-01</t>
  </si>
  <si>
    <t>2026|평일|전체|하차|01-02</t>
  </si>
  <si>
    <t>2026|평일|전체|하차|02-03</t>
  </si>
  <si>
    <t>2026|평일|전체|하차|03-04</t>
  </si>
  <si>
    <t>2026|평일|전체|하차|04-05</t>
  </si>
  <si>
    <t>2026|평일|전체|하차|05-06</t>
  </si>
  <si>
    <t>2026|평일|전체|하차|06-07</t>
  </si>
  <si>
    <t>2026|평일|전체|하차|07-08</t>
  </si>
  <si>
    <t>2026|평일|전체|하차|08-09</t>
  </si>
  <si>
    <t>2026|평일|전체|하차|09-10</t>
  </si>
  <si>
    <t>2026|평일|전체|하차|10-11</t>
  </si>
  <si>
    <t>2026|평일|전체|하차|11-12</t>
  </si>
  <si>
    <t>2026|평일|전체|하차|12-13</t>
  </si>
  <si>
    <t>2026|평일|전체|하차|13-14</t>
  </si>
  <si>
    <t>2026|평일|전체|하차|14-15</t>
  </si>
  <si>
    <t>2026|평일|전체|하차|15-16</t>
  </si>
  <si>
    <t>2026|평일|전체|하차|16-17</t>
  </si>
  <si>
    <t>2026|평일|전체|하차|17-18</t>
  </si>
  <si>
    <t>2026|평일|전체|하차|18-19</t>
  </si>
  <si>
    <t>2026|평일|전체|하차|19-20</t>
  </si>
  <si>
    <t>2026|평일|전체|하차|20-21</t>
  </si>
  <si>
    <t>2026|평일|전체|하차|21-22</t>
  </si>
  <si>
    <t>2026|평일|전체|하차|22-23</t>
  </si>
  <si>
    <t>2026|평일|전체|하차|23-24</t>
  </si>
  <si>
    <t>시</t>
  </si>
  <si>
    <t>창 안 승차</t>
  </si>
  <si>
    <t>창 밖 승차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</si>
  <si>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</si>
  <si>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</si>
  <si>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</si>
  <si>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</si>
  <si>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</si>
  <si>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</si>
  <si>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</si>
  <si>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</si>
  <si>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</si>
  <si>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</si>
  <si>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</si>
  <si>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</si>
  <si>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</si>
  <si>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</si>
  <si>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</si>
  <si>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</si>
  <si>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</si>
  <si>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</si>
  <si>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</si>
  <si>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회</t>
  </si>
  <si>
    <t>110|평일|6</t>
  </si>
  <si>
    <t>110|평일|7</t>
  </si>
  <si>
    <t>110|평일|8</t>
  </si>
  <si>
    <t>110|평일|9</t>
  </si>
  <si>
    <t>110|평일|10</t>
  </si>
  <si>
    <t>110|평일|11</t>
  </si>
  <si>
    <t>110|평일|12</t>
  </si>
  <si>
    <t>110|평일|13</t>
  </si>
  <si>
    <t>110|평일|14</t>
  </si>
  <si>
    <t>110|평일|15</t>
  </si>
  <si>
    <t>110|평일|16</t>
  </si>
  <si>
    <t>110|평일|17</t>
  </si>
  <si>
    <t>110|평일|18</t>
  </si>
  <si>
    <t>110|평일|19</t>
  </si>
  <si>
    <t>110|평일|20</t>
  </si>
  <si>
    <t>110|평일|21</t>
  </si>
  <si>
    <t>110|평일|22</t>
  </si>
  <si>
    <t>111|공휴일(일요일)|6</t>
  </si>
  <si>
    <t>111|공휴일(일요일)|7</t>
  </si>
  <si>
    <t>111|공휴일(일요일)|8</t>
  </si>
  <si>
    <t>111|공휴일(일요일)|9</t>
  </si>
  <si>
    <t>111|공휴일(일요일)|10</t>
  </si>
  <si>
    <t>111|공휴일(일요일)|11</t>
  </si>
  <si>
    <t>111|공휴일(일요일)|12</t>
  </si>
  <si>
    <t>111|공휴일(일요일)|13</t>
  </si>
  <si>
    <t>111|공휴일(일요일)|14</t>
  </si>
  <si>
    <t>111|공휴일(일요일)|15</t>
  </si>
  <si>
    <t>111|공휴일(일요일)|16</t>
  </si>
  <si>
    <t>111|공휴일(일요일)|17</t>
  </si>
  <si>
    <t>111|공휴일(일요일)|18</t>
  </si>
  <si>
    <t>111|공휴일(일요일)|19</t>
  </si>
  <si>
    <t>111|공휴일(일요일)|20</t>
  </si>
  <si>
    <t>111|공휴일(일요일)|21</t>
  </si>
  <si>
    <t>111|공휴일(일요일)|22</t>
  </si>
  <si>
    <t>111|평일|6</t>
  </si>
  <si>
    <t>111|평일|7</t>
  </si>
  <si>
    <t>111|평일|8</t>
  </si>
  <si>
    <t>111|평일|9</t>
  </si>
  <si>
    <t>111|평일|10</t>
  </si>
  <si>
    <t>111|평일|11</t>
  </si>
  <si>
    <t>111|평일|12</t>
  </si>
  <si>
    <t>111|평일|13</t>
  </si>
  <si>
    <t>111|평일|14</t>
  </si>
  <si>
    <t>111|평일|15</t>
  </si>
  <si>
    <t>111|평일|16</t>
  </si>
  <si>
    <t>111|평일|17</t>
  </si>
  <si>
    <t>111|평일|18</t>
  </si>
  <si>
    <t>111|평일|19</t>
  </si>
  <si>
    <t>111|평일|20</t>
  </si>
  <si>
    <t>111|평일|21</t>
  </si>
  <si>
    <t>111|평일|22</t>
  </si>
  <si>
    <t>112|평일|7</t>
  </si>
  <si>
    <t>112|평일|8</t>
  </si>
  <si>
    <t>112|평일|10</t>
  </si>
  <si>
    <t>112|평일|12</t>
  </si>
  <si>
    <t>112|평일|16</t>
  </si>
  <si>
    <t>112|평일|17</t>
  </si>
  <si>
    <t>112|평일|18</t>
  </si>
  <si>
    <t>112|평일|19</t>
  </si>
  <si>
    <t>113|평일|6</t>
  </si>
  <si>
    <t>113|평일|7</t>
  </si>
  <si>
    <t>113|평일|9</t>
  </si>
  <si>
    <t>113|평일|11</t>
  </si>
  <si>
    <t>113|평일|13</t>
  </si>
  <si>
    <t>113|평일|14</t>
  </si>
  <si>
    <t>113|평일|15</t>
  </si>
  <si>
    <t>113|평일|17</t>
  </si>
  <si>
    <t>114|평일|7</t>
  </si>
  <si>
    <t>114|평일|8</t>
  </si>
  <si>
    <t>114|평일|10</t>
  </si>
  <si>
    <t>114|평일|12</t>
  </si>
  <si>
    <t>114|평일|14</t>
  </si>
  <si>
    <t>114|평일|15</t>
  </si>
  <si>
    <t>114|평일|16</t>
  </si>
  <si>
    <t>210|평일|6</t>
  </si>
  <si>
    <t>210|평일|7</t>
  </si>
  <si>
    <t>210|평일|8</t>
  </si>
  <si>
    <t>210|평일|9</t>
  </si>
  <si>
    <t>210|평일|10</t>
  </si>
  <si>
    <t>210|평일|11</t>
  </si>
  <si>
    <t>210|평일|12</t>
  </si>
  <si>
    <t>210|평일|13</t>
  </si>
  <si>
    <t>210|평일|14</t>
  </si>
  <si>
    <t>210|평일|15</t>
  </si>
  <si>
    <t>210|평일|16</t>
  </si>
  <si>
    <t>210|평일|17</t>
  </si>
  <si>
    <t>210|평일|18</t>
  </si>
  <si>
    <t>211|평일|6</t>
  </si>
  <si>
    <t>211|평일|7</t>
  </si>
  <si>
    <t>211|평일|8</t>
  </si>
  <si>
    <t>211|평일|9</t>
  </si>
  <si>
    <t>211|평일|10</t>
  </si>
  <si>
    <t>211|평일|11</t>
  </si>
  <si>
    <t>211|평일|12</t>
  </si>
  <si>
    <t>211|평일|13</t>
  </si>
  <si>
    <t>211|평일|14</t>
  </si>
  <si>
    <t>211|평일|15</t>
  </si>
  <si>
    <t>211|평일|16</t>
  </si>
  <si>
    <t>211|평일|17</t>
  </si>
  <si>
    <t>211|평일|18</t>
  </si>
  <si>
    <t>211|평일|19</t>
  </si>
  <si>
    <t>211|평일|21</t>
  </si>
  <si>
    <t>212|평일|6</t>
  </si>
  <si>
    <t>212|평일|7</t>
  </si>
  <si>
    <t>212|평일|8</t>
  </si>
  <si>
    <t>212|평일|9</t>
  </si>
  <si>
    <t>212|평일|10</t>
  </si>
  <si>
    <t>212|평일|11</t>
  </si>
  <si>
    <t>212|평일|12</t>
  </si>
  <si>
    <t>212|평일|13</t>
  </si>
  <si>
    <t>212|평일|14</t>
  </si>
  <si>
    <t>212|평일|15</t>
  </si>
  <si>
    <t>212|평일|16</t>
  </si>
  <si>
    <t>212|평일|17</t>
  </si>
  <si>
    <t>212|평일|18</t>
  </si>
  <si>
    <t>212|평일|19</t>
  </si>
  <si>
    <t>212|평일|20</t>
  </si>
  <si>
    <t>212|평일|21</t>
  </si>
  <si>
    <t>212|평일|22</t>
  </si>
  <si>
    <t>213|평일|6</t>
  </si>
  <si>
    <t>213|평일|7</t>
  </si>
  <si>
    <t>213|평일|9</t>
  </si>
  <si>
    <t>213|평일|14</t>
  </si>
  <si>
    <t>213|평일|17</t>
  </si>
  <si>
    <t>213|평일|18</t>
  </si>
  <si>
    <t>310|평일|6</t>
  </si>
  <si>
    <t>310|평일|8</t>
  </si>
  <si>
    <t>310|평일|9</t>
  </si>
  <si>
    <t>310|평일|10</t>
  </si>
  <si>
    <t>310|평일|11</t>
  </si>
  <si>
    <t>310|평일|13</t>
  </si>
  <si>
    <t>310|평일|14</t>
  </si>
  <si>
    <t>310|평일|16</t>
  </si>
  <si>
    <t>310|평일|17</t>
  </si>
  <si>
    <t>310|평일|19</t>
  </si>
  <si>
    <t>311|평일|5</t>
  </si>
  <si>
    <t>311|평일|6</t>
  </si>
  <si>
    <t>311|평일|7</t>
  </si>
  <si>
    <t>311|평일|8</t>
  </si>
  <si>
    <t>311|평일|9</t>
  </si>
  <si>
    <t>311|평일|10</t>
  </si>
  <si>
    <t>311|평일|11</t>
  </si>
  <si>
    <t>311|평일|12</t>
  </si>
  <si>
    <t>311|평일|13</t>
  </si>
  <si>
    <t>311|평일|14</t>
  </si>
  <si>
    <t>311|평일|15</t>
  </si>
  <si>
    <t>311|평일|16</t>
  </si>
  <si>
    <t>311|평일|17</t>
  </si>
  <si>
    <t>311|평일|18</t>
  </si>
  <si>
    <t>311|평일|19</t>
  </si>
  <si>
    <t>312|평일|6</t>
  </si>
  <si>
    <t>312|평일|9</t>
  </si>
  <si>
    <t>312|평일|13</t>
  </si>
  <si>
    <t>312|평일|14</t>
  </si>
  <si>
    <t>312|평일|18</t>
  </si>
  <si>
    <t>313|평일|6</t>
  </si>
  <si>
    <t>313|평일|10</t>
  </si>
  <si>
    <t>313|평일|11</t>
  </si>
  <si>
    <t>313|평일|14</t>
  </si>
  <si>
    <t>313|평일|17</t>
  </si>
  <si>
    <t>313|평일|18</t>
  </si>
  <si>
    <t>410|평일|6</t>
  </si>
  <si>
    <t>410|평일|7</t>
  </si>
  <si>
    <t>410|평일|8</t>
  </si>
  <si>
    <t>410|평일|9</t>
  </si>
  <si>
    <t>410|평일|10</t>
  </si>
  <si>
    <t>410|평일|11</t>
  </si>
  <si>
    <t>410|평일|12</t>
  </si>
  <si>
    <t>410|평일|13</t>
  </si>
  <si>
    <t>410|평일|14</t>
  </si>
  <si>
    <t>410|평일|15</t>
  </si>
  <si>
    <t>410|평일|16</t>
  </si>
  <si>
    <t>410|평일|17</t>
  </si>
  <si>
    <t>410|평일|18</t>
  </si>
  <si>
    <t>410|평일|19</t>
  </si>
  <si>
    <t>411|평일|6</t>
  </si>
  <si>
    <t>411|평일|8</t>
  </si>
  <si>
    <t>411|평일|9</t>
  </si>
  <si>
    <t>411|평일|11</t>
  </si>
  <si>
    <t>411|평일|12</t>
  </si>
  <si>
    <t>411|평일|13</t>
  </si>
  <si>
    <t>411|평일|14</t>
  </si>
  <si>
    <t>411|평일|15</t>
  </si>
  <si>
    <t>411|평일|16</t>
  </si>
  <si>
    <t>411|평일|17</t>
  </si>
  <si>
    <t>411|평일|18</t>
  </si>
  <si>
    <t>411|평일|19</t>
  </si>
  <si>
    <t>412|평일|6</t>
  </si>
  <si>
    <t>412|평일|8</t>
  </si>
  <si>
    <t>412|평일|9</t>
  </si>
  <si>
    <t>412|평일|10</t>
  </si>
  <si>
    <t>412|평일|12</t>
  </si>
  <si>
    <t>412|평일|14</t>
  </si>
  <si>
    <t>412|평일|15</t>
  </si>
  <si>
    <t>412|평일|18</t>
  </si>
  <si>
    <t>412|평일|19</t>
  </si>
  <si>
    <t>413|평일|6</t>
  </si>
  <si>
    <t>413|평일|8</t>
  </si>
  <si>
    <t>413|평일|9</t>
  </si>
  <si>
    <t>413|평일|10</t>
  </si>
  <si>
    <t>413|평일|16</t>
  </si>
  <si>
    <t>413|평일|18</t>
  </si>
  <si>
    <t>510|평일|5</t>
  </si>
  <si>
    <t>510|평일|6</t>
  </si>
  <si>
    <t>510|평일|7</t>
  </si>
  <si>
    <t>510|평일|8</t>
  </si>
  <si>
    <t>510|평일|9</t>
  </si>
  <si>
    <t>510|평일|10</t>
  </si>
  <si>
    <t>510|평일|11</t>
  </si>
  <si>
    <t>510|평일|12</t>
  </si>
  <si>
    <t>510|평일|13</t>
  </si>
  <si>
    <t>510|평일|14</t>
  </si>
  <si>
    <t>510|평일|15</t>
  </si>
  <si>
    <t>510|평일|16</t>
  </si>
  <si>
    <t>510|평일|17</t>
  </si>
  <si>
    <t>510|평일|18</t>
  </si>
  <si>
    <t>510|평일|19</t>
  </si>
  <si>
    <t>511|평일|5</t>
  </si>
  <si>
    <t>511|평일|6</t>
  </si>
  <si>
    <t>511|평일|7</t>
  </si>
  <si>
    <t>511|평일|9</t>
  </si>
  <si>
    <t>511|평일|10</t>
  </si>
  <si>
    <t>511|평일|11</t>
  </si>
  <si>
    <t>511|평일|12</t>
  </si>
  <si>
    <t>511|평일|13</t>
  </si>
  <si>
    <t>511|평일|14</t>
  </si>
  <si>
    <t>511|평일|15</t>
  </si>
  <si>
    <t>511|평일|16</t>
  </si>
  <si>
    <t>511|평일|17</t>
  </si>
  <si>
    <t>511|평일|18</t>
  </si>
  <si>
    <t>511|평일|19</t>
  </si>
  <si>
    <t>512|평일|5</t>
  </si>
  <si>
    <t>512|평일|6</t>
  </si>
  <si>
    <t>512|평일|7</t>
  </si>
  <si>
    <t>512|평일|8</t>
  </si>
  <si>
    <t>512|평일|10</t>
  </si>
  <si>
    <t>512|평일|11</t>
  </si>
  <si>
    <t>512|평일|12</t>
  </si>
  <si>
    <t>512|평일|13</t>
  </si>
  <si>
    <t>512|평일|14</t>
  </si>
  <si>
    <t>512|평일|15</t>
  </si>
  <si>
    <t>512|평일|16</t>
  </si>
  <si>
    <t>512|평일|17</t>
  </si>
  <si>
    <t>512|평일|18</t>
  </si>
  <si>
    <t>512|평일|19</t>
  </si>
  <si>
    <t>513|평일|6</t>
  </si>
  <si>
    <t>513|평일|8</t>
  </si>
  <si>
    <t>513|평일|10</t>
  </si>
  <si>
    <t>513|평일|13</t>
  </si>
  <si>
    <t>513|평일|16</t>
  </si>
  <si>
    <t>514|평일|7</t>
  </si>
  <si>
    <t>514|평일|8</t>
  </si>
  <si>
    <t>514|평일|10</t>
  </si>
  <si>
    <t>514|평일|14</t>
  </si>
  <si>
    <t>514|평일|17</t>
  </si>
  <si>
    <t>610|평일|5</t>
  </si>
  <si>
    <t>610|평일|6</t>
  </si>
  <si>
    <t>610|평일|7</t>
  </si>
  <si>
    <t>610|평일|8</t>
  </si>
  <si>
    <t>610|평일|9</t>
  </si>
  <si>
    <t>610|평일|10</t>
  </si>
  <si>
    <t>610|평일|11</t>
  </si>
  <si>
    <t>610|평일|12</t>
  </si>
  <si>
    <t>610|평일|13</t>
  </si>
  <si>
    <t>610|평일|14</t>
  </si>
  <si>
    <t>610|평일|15</t>
  </si>
  <si>
    <t>610|평일|16</t>
  </si>
  <si>
    <t>610|평일|17</t>
  </si>
  <si>
    <t>610|평일|18</t>
  </si>
  <si>
    <t>610|평일|19</t>
  </si>
  <si>
    <t>610|평일|20</t>
  </si>
  <si>
    <t>611|평일|6</t>
  </si>
  <si>
    <t>611|평일|7</t>
  </si>
  <si>
    <t>611|평일|8</t>
  </si>
  <si>
    <t>611|평일|9</t>
  </si>
  <si>
    <t>611|평일|10</t>
  </si>
  <si>
    <t>611|평일|11</t>
  </si>
  <si>
    <t>611|평일|12</t>
  </si>
  <si>
    <t>611|평일|13</t>
  </si>
  <si>
    <t>611|평일|14</t>
  </si>
  <si>
    <t>611|평일|15</t>
  </si>
  <si>
    <t>611|평일|16</t>
  </si>
  <si>
    <t>611|평일|18</t>
  </si>
  <si>
    <t>611|평일|19</t>
  </si>
  <si>
    <t>612|평일|6</t>
  </si>
  <si>
    <t>612|평일|15</t>
  </si>
  <si>
    <t>612|평일|16</t>
  </si>
  <si>
    <t>급행1|공휴일(일요일)|7</t>
  </si>
  <si>
    <t>급행1|공휴일(일요일)|8</t>
  </si>
  <si>
    <t>급행1|공휴일(일요일)|9</t>
  </si>
  <si>
    <t>급행1|공휴일(일요일)|10</t>
  </si>
  <si>
    <t>급행1|공휴일(일요일)|11</t>
  </si>
  <si>
    <t>급행1|공휴일(일요일)|12</t>
  </si>
  <si>
    <t>급행1|공휴일(일요일)|13</t>
  </si>
  <si>
    <t>급행1|공휴일(일요일)|14</t>
  </si>
  <si>
    <t>급행1|공휴일(일요일)|15</t>
  </si>
  <si>
    <t>급행1|공휴일(일요일)|16</t>
  </si>
  <si>
    <t>급행1|공휴일(일요일)|17</t>
  </si>
  <si>
    <t>급행1|공휴일(일요일)|18</t>
  </si>
  <si>
    <t>급행1|평일|7</t>
  </si>
  <si>
    <t>급행1|평일|8</t>
  </si>
  <si>
    <t>급행1|평일|9</t>
  </si>
  <si>
    <t>급행1|평일|10</t>
  </si>
  <si>
    <t>급행1|평일|11</t>
  </si>
  <si>
    <t>급행1|평일|12</t>
  </si>
  <si>
    <t>급행1|평일|13</t>
  </si>
  <si>
    <t>급행1|평일|14</t>
  </si>
  <si>
    <t>급행1|평일|15</t>
  </si>
  <si>
    <t>급행1|평일|16</t>
  </si>
  <si>
    <t>급행1|평일|17</t>
  </si>
  <si>
    <t>급행1|평일|18</t>
  </si>
  <si>
    <t>급행1|평일|19</t>
  </si>
  <si>
    <t>급행2|평일|7</t>
  </si>
  <si>
    <t>급행2|평일|8</t>
  </si>
  <si>
    <t>급행2|평일|10</t>
  </si>
  <si>
    <t>급행2|평일|11</t>
  </si>
  <si>
    <t>급행2|평일|12</t>
  </si>
  <si>
    <t>급행2|평일|13</t>
  </si>
  <si>
    <t>급행2|평일|14</t>
  </si>
  <si>
    <t>급행2|평일|15</t>
  </si>
  <si>
    <t>급행2|평일|16</t>
  </si>
  <si>
    <t>급행2|평일|17</t>
  </si>
  <si>
    <t>급행2|평일|18</t>
  </si>
  <si>
    <t>급행3|평일|6</t>
  </si>
  <si>
    <t>급행3|평일|7</t>
  </si>
  <si>
    <t>급행3|평일|8</t>
  </si>
  <si>
    <t>급행3|평일|9</t>
  </si>
  <si>
    <t>급행3|평일|11</t>
  </si>
  <si>
    <t>급행3|평일|12</t>
  </si>
  <si>
    <t>급행3|평일|13</t>
  </si>
  <si>
    <t>급행3|평일|14</t>
  </si>
  <si>
    <t>급행3|평일|16</t>
  </si>
  <si>
    <t>급행3|평일|17</t>
  </si>
  <si>
    <t>급행3|평일|19</t>
  </si>
  <si>
    <t>길안1|평일|6</t>
  </si>
  <si>
    <t>길안1|평일|7</t>
  </si>
  <si>
    <t>길안1|평일|9</t>
  </si>
  <si>
    <t>길안1|평일|10</t>
  </si>
  <si>
    <t>길안1|평일|12</t>
  </si>
  <si>
    <t>길안1|평일|13</t>
  </si>
  <si>
    <t>길안1|평일|14</t>
  </si>
  <si>
    <t>길안1|평일|16</t>
  </si>
  <si>
    <t>길안1|평일|17</t>
  </si>
  <si>
    <t>길안1|평일|18</t>
  </si>
  <si>
    <t>길안1|평일|19</t>
  </si>
  <si>
    <t>녹전1|평일|7</t>
  </si>
  <si>
    <t>녹전1|평일|8</t>
  </si>
  <si>
    <t>녹전1|평일|10</t>
  </si>
  <si>
    <t>북후1|평일|7</t>
  </si>
  <si>
    <t>북후1|평일|9</t>
  </si>
  <si>
    <t>북후1|평일|10</t>
  </si>
  <si>
    <t>북후1|평일|11</t>
  </si>
  <si>
    <t>순환1|평일|6</t>
  </si>
  <si>
    <t>순환1|평일|7</t>
  </si>
  <si>
    <t>순환1|평일|8</t>
  </si>
  <si>
    <t>순환1|평일|9</t>
  </si>
  <si>
    <t>순환1|평일|10</t>
  </si>
  <si>
    <t>순환1|평일|11</t>
  </si>
  <si>
    <t>순환1|평일|12</t>
  </si>
  <si>
    <t>순환1|평일|13</t>
  </si>
  <si>
    <t>순환1|평일|14</t>
  </si>
  <si>
    <t>순환1|평일|15</t>
  </si>
  <si>
    <t>순환1|평일|16</t>
  </si>
  <si>
    <t>순환1|평일|17</t>
  </si>
  <si>
    <t>순환1|평일|18</t>
  </si>
  <si>
    <t>순환1|평일|19</t>
  </si>
  <si>
    <t>순환1|평일|20</t>
  </si>
  <si>
    <t>순환1|평일|21</t>
  </si>
  <si>
    <t>순환1-1|평일|6</t>
  </si>
  <si>
    <t>순환1-1|평일|7</t>
  </si>
  <si>
    <t>순환1-1|평일|8</t>
  </si>
  <si>
    <t>순환1-1|평일|9</t>
  </si>
  <si>
    <t>순환1-1|평일|10</t>
  </si>
  <si>
    <t>순환1-1|평일|11</t>
  </si>
  <si>
    <t>순환1-1|평일|12</t>
  </si>
  <si>
    <t>순환1-1|평일|13</t>
  </si>
  <si>
    <t>순환1-1|평일|14</t>
  </si>
  <si>
    <t>순환1-1|평일|15</t>
  </si>
  <si>
    <t>순환1-1|평일|16</t>
  </si>
  <si>
    <t>순환1-1|평일|17</t>
  </si>
  <si>
    <t>순환1-1|평일|18</t>
  </si>
  <si>
    <t>순환1-1|평일|19</t>
  </si>
  <si>
    <t>순환1-1|평일|20</t>
  </si>
  <si>
    <t>순환1-1|평일|21</t>
  </si>
  <si>
    <t>순환2|공휴일(일요일)|6</t>
  </si>
  <si>
    <t>순환2|공휴일(일요일)|7</t>
  </si>
  <si>
    <t>순환2|공휴일(일요일)|8</t>
  </si>
  <si>
    <t>순환2|공휴일(일요일)|9</t>
  </si>
  <si>
    <t>순환2|공휴일(일요일)|10</t>
  </si>
  <si>
    <t>순환2|공휴일(일요일)|11</t>
  </si>
  <si>
    <t>순환2|공휴일(일요일)|12</t>
  </si>
  <si>
    <t>순환2|공휴일(일요일)|13</t>
  </si>
  <si>
    <t>순환2|공휴일(일요일)|14</t>
  </si>
  <si>
    <t>순환2|공휴일(일요일)|15</t>
  </si>
  <si>
    <t>순환2|공휴일(일요일)|16</t>
  </si>
  <si>
    <t>순환2|공휴일(일요일)|17</t>
  </si>
  <si>
    <t>순환2|공휴일(일요일)|18</t>
  </si>
  <si>
    <t>순환2|공휴일(일요일)|19</t>
  </si>
  <si>
    <t>순환2|공휴일(일요일)|20</t>
  </si>
  <si>
    <t>순환2|공휴일(일요일)|21</t>
  </si>
  <si>
    <t>순환2|공휴일(일요일)|22</t>
  </si>
  <si>
    <t>순환2|평일|6</t>
  </si>
  <si>
    <t>순환2|평일|7</t>
  </si>
  <si>
    <t>순환2|평일|8</t>
  </si>
  <si>
    <t>순환2|평일|9</t>
  </si>
  <si>
    <t>순환2|평일|10</t>
  </si>
  <si>
    <t>순환2|평일|11</t>
  </si>
  <si>
    <t>순환2|평일|12</t>
  </si>
  <si>
    <t>순환2|평일|13</t>
  </si>
  <si>
    <t>순환2|평일|14</t>
  </si>
  <si>
    <t>순환2|평일|15</t>
  </si>
  <si>
    <t>순환2|평일|16</t>
  </si>
  <si>
    <t>순환2|평일|17</t>
  </si>
  <si>
    <t>순환2|평일|18</t>
  </si>
  <si>
    <t>순환2|평일|19</t>
  </si>
  <si>
    <t>순환2|평일|20</t>
  </si>
  <si>
    <t>순환2|평일|21</t>
  </si>
  <si>
    <t>순환2|평일|22</t>
  </si>
  <si>
    <t>순환2-1|공휴일(일요일)|6</t>
  </si>
  <si>
    <t>순환2-1|공휴일(일요일)|7</t>
  </si>
  <si>
    <t>순환2-1|공휴일(일요일)|8</t>
  </si>
  <si>
    <t>순환2-1|공휴일(일요일)|9</t>
  </si>
  <si>
    <t>순환2-1|공휴일(일요일)|10</t>
  </si>
  <si>
    <t>순환2-1|공휴일(일요일)|11</t>
  </si>
  <si>
    <t>순환2-1|공휴일(일요일)|12</t>
  </si>
  <si>
    <t>순환2-1|공휴일(일요일)|13</t>
  </si>
  <si>
    <t>순환2-1|공휴일(일요일)|14</t>
  </si>
  <si>
    <t>순환2-1|공휴일(일요일)|15</t>
  </si>
  <si>
    <t>순환2-1|공휴일(일요일)|16</t>
  </si>
  <si>
    <t>순환2-1|공휴일(일요일)|17</t>
  </si>
  <si>
    <t>순환2-1|공휴일(일요일)|18</t>
  </si>
  <si>
    <t>순환2-1|공휴일(일요일)|19</t>
  </si>
  <si>
    <t>순환2-1|공휴일(일요일)|20</t>
  </si>
  <si>
    <t>순환2-1|공휴일(일요일)|21</t>
  </si>
  <si>
    <t>순환2-1|공휴일(일요일)|22</t>
  </si>
  <si>
    <t>순환2-1|평일|6</t>
  </si>
  <si>
    <t>순환2-1|평일|7</t>
  </si>
  <si>
    <t>순환2-1|평일|8</t>
  </si>
  <si>
    <t>순환2-1|평일|9</t>
  </si>
  <si>
    <t>순환2-1|평일|10</t>
  </si>
  <si>
    <t>순환2-1|평일|11</t>
  </si>
  <si>
    <t>순환2-1|평일|12</t>
  </si>
  <si>
    <t>순환2-1|평일|13</t>
  </si>
  <si>
    <t>순환2-1|평일|14</t>
  </si>
  <si>
    <t>순환2-1|평일|15</t>
  </si>
  <si>
    <t>순환2-1|평일|16</t>
  </si>
  <si>
    <t>순환2-1|평일|17</t>
  </si>
  <si>
    <t>순환2-1|평일|18</t>
  </si>
  <si>
    <t>순환2-1|평일|19</t>
  </si>
  <si>
    <t>순환2-1|평일|20</t>
  </si>
  <si>
    <t>순환2-1|평일|21</t>
  </si>
  <si>
    <t>순환2-1|평일|22</t>
  </si>
  <si>
    <t>순환3|공휴일(일요일)|7</t>
  </si>
  <si>
    <t>순환3|평일|7</t>
  </si>
  <si>
    <t>순환3|평일|9</t>
  </si>
  <si>
    <t>순환3|평일|10</t>
  </si>
  <si>
    <t>순환3|평일|11</t>
  </si>
  <si>
    <t>순환3|평일|13</t>
  </si>
  <si>
    <t>순환3|평일|15</t>
  </si>
  <si>
    <t>순환3|평일|16</t>
  </si>
  <si>
    <t>순환3|평일|18</t>
  </si>
  <si>
    <t>순환3-1|평일|7</t>
  </si>
  <si>
    <t>순환3-1|평일|8</t>
  </si>
  <si>
    <t>순환3-1|평일|10</t>
  </si>
  <si>
    <t>순환3-1|평일|11</t>
  </si>
  <si>
    <t>순환3-1|평일|13</t>
  </si>
  <si>
    <t>순환3-1|평일|14</t>
  </si>
  <si>
    <t>순환3-1|평일|15</t>
  </si>
  <si>
    <t>순환3-1|평일|16</t>
  </si>
  <si>
    <t>순환3-1|평일|18</t>
  </si>
  <si>
    <t>예안1|평일|7</t>
  </si>
  <si>
    <t>예안1|평일|8</t>
  </si>
  <si>
    <t>예안1|평일|13</t>
  </si>
  <si>
    <t>예안1|평일|14</t>
  </si>
  <si>
    <t>예안1|평일|15</t>
  </si>
  <si>
    <t>예안2|평일|9</t>
  </si>
  <si>
    <t>예안2|평일|10</t>
  </si>
  <si>
    <t>예안2|평일|13</t>
  </si>
  <si>
    <t>예안2|평일|14</t>
  </si>
  <si>
    <t>임동1|평일|7</t>
  </si>
  <si>
    <t>임동1|평일|9</t>
  </si>
  <si>
    <t>임동1|평일|10</t>
  </si>
  <si>
    <t>임동1|평일|12</t>
  </si>
  <si>
    <t>임동1|평일|13</t>
  </si>
  <si>
    <t>임동1|평일|15</t>
  </si>
  <si>
    <t>임동1|평일|16</t>
  </si>
  <si>
    <t>풍산1|평일|6</t>
  </si>
  <si>
    <t>풍산1|평일|8</t>
  </si>
  <si>
    <t>풍산1|평일|13</t>
  </si>
  <si>
    <t>풍산1|평일|16</t>
  </si>
  <si>
    <t>풍산1|평일|18</t>
  </si>
  <si>
    <t>풍산1|평일|19</t>
  </si>
  <si>
    <t>풍산2|평일|6</t>
  </si>
  <si>
    <t>풍산2|평일|7</t>
  </si>
  <si>
    <t>풍산2|평일|9</t>
  </si>
  <si>
    <t>풍산2|평일|10</t>
  </si>
  <si>
    <t>풍산2|평일|11</t>
  </si>
  <si>
    <t>풍산2|평일|14</t>
  </si>
  <si>
    <t>풍산2|평일|15</t>
  </si>
  <si>
    <t>풍산2|평일|17</t>
  </si>
  <si>
    <t>풍천1|평일|7</t>
  </si>
  <si>
    <t>풍천1|평일|8</t>
  </si>
  <si>
    <t>풍천1|평일|9</t>
  </si>
  <si>
    <t>풍천1|평일|10</t>
  </si>
  <si>
    <t>풍천1|평일|12</t>
  </si>
  <si>
    <t>풍천1|평일|13</t>
  </si>
  <si>
    <t>풍천1|평일|15</t>
  </si>
  <si>
    <t>풍천1|평일|16</t>
  </si>
  <si>
    <t>풍천1|평일|18</t>
  </si>
  <si>
    <t>풍천2|평일|8</t>
  </si>
  <si>
    <t>풍천2|평일|9</t>
  </si>
  <si>
    <t>풍천2|평일|10</t>
  </si>
  <si>
    <t>풍천2|평일|12</t>
  </si>
  <si>
    <t>풍천2|평일|14</t>
  </si>
  <si>
    <t>풍천2|평일|15</t>
  </si>
  <si>
    <t>풍천2|평일|16</t>
  </si>
  <si>
    <t>풍천2|평일|17</t>
  </si>
  <si>
    <t>풍천2|평일|21</t>
  </si>
  <si>
    <t>풍천3|평일|8</t>
  </si>
  <si>
    <t>풍천3|평일|11</t>
  </si>
  <si>
    <t>풍천3|평일|14</t>
  </si>
  <si>
    <t>풍천3|평일|16</t>
  </si>
  <si>
    <t>풍천3|평일|18</t>
  </si>
  <si>
    <t>풍천3-1|평일|7</t>
  </si>
  <si>
    <t>풍천3-1|평일|10</t>
  </si>
  <si>
    <t>풍천3-1|평일|12</t>
  </si>
  <si>
    <t>풍천3-1|평일|15</t>
  </si>
  <si>
    <t>풍천3-1|평일|17</t>
  </si>
  <si>
    <t>노선번호</t>
  </si>
  <si>
    <t>시간표 구분</t>
  </si>
  <si>
    <t>시각값</t>
  </si>
  <si>
    <t>선택 노선 시각</t>
  </si>
  <si>
    <t>110</t>
  </si>
  <si>
    <t>111</t>
  </si>
  <si>
    <t>공휴일(일요일)</t>
  </si>
  <si>
    <t>113</t>
  </si>
  <si>
    <t>114</t>
  </si>
  <si>
    <t>210</t>
  </si>
  <si>
    <t>211</t>
  </si>
  <si>
    <t>212</t>
  </si>
  <si>
    <t>213</t>
  </si>
  <si>
    <t>310</t>
  </si>
  <si>
    <t>311</t>
  </si>
  <si>
    <t>312</t>
  </si>
  <si>
    <t>313</t>
  </si>
  <si>
    <t>410</t>
  </si>
  <si>
    <t>411</t>
  </si>
  <si>
    <t>412</t>
  </si>
  <si>
    <t>413</t>
  </si>
  <si>
    <t>510</t>
  </si>
  <si>
    <t>511</t>
  </si>
  <si>
    <t>512</t>
  </si>
  <si>
    <t>513</t>
  </si>
  <si>
    <t>514</t>
  </si>
  <si>
    <t>610</t>
  </si>
  <si>
    <t>611</t>
  </si>
  <si>
    <t>612</t>
  </si>
  <si>
    <t>급행1</t>
  </si>
  <si>
    <t>급행2</t>
  </si>
  <si>
    <t>급행3</t>
  </si>
  <si>
    <t>길안1</t>
  </si>
  <si>
    <t>녹전1</t>
  </si>
  <si>
    <t>북후1</t>
  </si>
  <si>
    <t>순환1</t>
  </si>
  <si>
    <t>순환1-1</t>
  </si>
  <si>
    <t>순환2</t>
  </si>
  <si>
    <t>순환2-1</t>
  </si>
  <si>
    <t>순환3</t>
  </si>
  <si>
    <t>순환3-1</t>
  </si>
  <si>
    <t>예안1</t>
  </si>
  <si>
    <t>예안2</t>
  </si>
  <si>
    <t>임동1</t>
  </si>
  <si>
    <t>풍산1</t>
  </si>
  <si>
    <t>풍산2</t>
  </si>
  <si>
    <t>풍천1</t>
  </si>
  <si>
    <t>풍천2</t>
  </si>
  <si>
    <t>풍천3</t>
  </si>
  <si>
    <t>풍천3-1</t>
  </si>
  <si>
    <t>노선</t>
  </si>
  <si>
    <t>선택 노선</t>
  </si>
  <si>
    <t>원도심→월영교</t>
  </si>
  <si>
    <t>월영교→원도심</t>
  </si>
  <si>
    <t>안동역→월영교</t>
  </si>
  <si>
    <t>월영교→안동역</t>
  </si>
  <si>
    <t>관광지명</t>
  </si>
  <si>
    <t>방문점유율_pct</t>
  </si>
  <si>
    <t>방문객소비건수점유율_pct</t>
  </si>
  <si>
    <t>소비방문배율</t>
  </si>
  <si>
    <t>안동문화관광단지</t>
  </si>
  <si>
    <t>안동하회마을</t>
  </si>
  <si>
    <t>낙강물길공원</t>
  </si>
  <si>
    <t>만휴정</t>
  </si>
  <si>
    <t>봉정사</t>
  </si>
  <si>
    <t>도산서원</t>
  </si>
  <si>
    <t>병산서원</t>
  </si>
  <si>
    <t>권정생동화나라</t>
  </si>
  <si>
    <t>안동민속촌</t>
  </si>
  <si>
    <t>유교문화박물관</t>
  </si>
  <si>
    <t>안동포마을</t>
  </si>
  <si>
    <t>독립운동기념관</t>
  </si>
  <si>
    <t>암산유원지</t>
  </si>
  <si>
    <t>임하호레저타운</t>
  </si>
  <si>
    <t>안동중앙신시장</t>
  </si>
  <si>
    <t>옥동신도시</t>
  </si>
  <si>
    <t>경북도청</t>
  </si>
  <si>
    <t>안동문화의거리</t>
  </si>
  <si>
    <t>영업 종료(시)</t>
  </si>
  <si>
    <t>식사 가능</t>
  </si>
  <si>
    <t>21시 전 종료</t>
  </si>
  <si>
    <t>21시 이후</t>
  </si>
  <si>
    <t>팝업 부스</t>
  </si>
  <si>
    <t>팝업</t>
  </si>
  <si>
    <t>월영교 1km</t>
  </si>
  <si>
    <t>원도심 1km</t>
  </si>
  <si>
    <t>기타</t>
  </si>
  <si>
    <t>방문</t>
  </si>
  <si>
    <t>이동</t>
  </si>
  <si>
    <t>버스주이용</t>
  </si>
  <si>
    <t>Q3</t>
  </si>
  <si>
    <t>포기_외곽</t>
  </si>
  <si>
    <t>포기_월영교</t>
  </si>
  <si>
    <t>포기_원도심</t>
  </si>
  <si>
    <t>포기_없음</t>
  </si>
  <si>
    <t>Q4응답</t>
  </si>
  <si>
    <t>Q9</t>
  </si>
  <si>
    <t>Q11</t>
  </si>
  <si>
    <t>Q13</t>
  </si>
  <si>
    <t>Q6</t>
  </si>
  <si>
    <t>Q8</t>
  </si>
  <si>
    <t>Q10</t>
  </si>
  <si>
    <t>Q12</t>
  </si>
  <si>
    <t>예</t>
  </si>
  <si>
    <t>차 없음</t>
  </si>
  <si>
    <t>불편했다</t>
  </si>
  <si>
    <t>충분</t>
  </si>
  <si>
    <t>줄·예약 불편</t>
  </si>
  <si>
    <t>18시 이전</t>
  </si>
  <si>
    <t>자가용</t>
  </si>
  <si>
    <t>이용하지 않았다 / 잘 모르겠다</t>
  </si>
  <si>
    <t>가격 부담</t>
  </si>
  <si>
    <t>정보 부족</t>
  </si>
  <si>
    <t>20-22시(막차)</t>
  </si>
  <si>
    <t>18-20시</t>
  </si>
  <si>
    <t>아니오</t>
  </si>
  <si>
    <t>부족</t>
  </si>
  <si>
    <t>이동 시간 부족</t>
  </si>
  <si>
    <t>미응답</t>
  </si>
  <si>
    <t>불편하지 않았다</t>
  </si>
  <si>
    <t>방문 조건</t>
  </si>
  <si>
    <t>망설임 이유</t>
  </si>
  <si>
    <t>이동 조건</t>
  </si>
  <si>
    <t>체험 쿠폰(영수증 인증)</t>
  </si>
  <si>
    <t>외곽 관광지(하회·도산)</t>
  </si>
  <si>
    <t>고른 응답자 수</t>
  </si>
  <si>
    <t>야간 택시·셔틀(18:30~21:00)</t>
  </si>
  <si>
    <t>야간 명소(월영교)</t>
  </si>
  <si>
    <t>월영교 야간 팝업(21~23시)</t>
  </si>
  <si>
    <t>원도심 밤 가게·식당</t>
  </si>
  <si>
    <t>축제 혜택(영수증)</t>
  </si>
  <si>
    <t>없음(모두 방문)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</si>
</sst>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"/>
    <numFmt numFmtId="177" formatCode="\+0.0%;\−0.0%;0.0%"/>
    <numFmt numFmtId="178" formatCode="0.00&quot;일&quot;"/>
    <numFmt numFmtId="179" formatCode="0.0%"/>
    <numFmt numFmtId="180" formatCode="0.0&quot;시간&quot;"/>
    <numFmt numFmtId="181" formatCode="0&quot;회&quot;"/>
    <numFmt numFmtId="182" formatCode="#,##0&quot;곳&quot;"/>
    <numFmt numFmtId="183" formatCode="0&quot;개&quot;"/>
    <numFmt numFmtId="184" formatCode="0&quot;시&quot;"/>
    <numFmt numFmtId="185" formatCode="0&quot;곳&quot;"/>
    <numFmt numFmtId="186" formatCode="0.00&quot;%&quot;"/>
    <numFmt numFmtId="187" formatCode="\+0.0%;\−0.0%"/>
    <numFmt numFmtId="188" formatCode="0.0&quot;원&quot;"/>
  </numFmts>
  <fonts count="52">
    <font>
      <sz val="11"/>
      <color theme="1"/>
      <name val="맑은 고딕"/>
      <family val="2"/>
      <scheme val="minor"/>
    </font>
    <font>
      <b/>
      <sz val="10"/>
      <color rgb="FF1A4FA8"/>
      <name val="맑은 고딕"/>
      <family val="2"/>
      <charset val="129"/>
    </font>
    <font>
      <b/>
      <sz val="22"/>
      <color rgb="FF34383C"/>
      <name val="맑은 고딕"/>
      <family val="2"/>
      <charset val="129"/>
    </font>
    <font>
      <sz val="10.5"/>
      <color rgb="FF6B7075"/>
      <name val="맑은 고딕"/>
      <family val="2"/>
      <charset val="129"/>
    </font>
    <font>
      <b/>
      <sz val="9"/>
      <color rgb="FF6B7075"/>
      <name val="맑은 고딕"/>
      <family val="2"/>
      <charset val="129"/>
    </font>
    <font>
      <b/>
      <sz val="9.5"/>
      <color rgb="FF1A4FA8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b/>
      <sz val="9.5"/>
      <color rgb="FF6B7075"/>
      <name val="맑은 고딕"/>
      <family val="2"/>
      <charset val="129"/>
    </font>
    <font>
      <b/>
      <sz val="12"/>
      <color rgb="FF1A4FA8"/>
      <name val="맑은 고딕"/>
      <family val="2"/>
      <charset val="129"/>
    </font>
    <font>
      <b/>
      <sz val="10"/>
      <color rgb="FF34383C"/>
      <name val="맑은 고딕"/>
      <family val="2"/>
      <charset val="129"/>
    </font>
    <font>
      <b/>
      <sz val="24"/>
      <color rgb="FF1A4FA8"/>
      <name val="맑은 고딕"/>
      <family val="2"/>
      <charset val="129"/>
    </font>
    <font>
      <sz val="9"/>
      <color rgb="FF6B7075"/>
      <name val="맑은 고딕"/>
      <family val="2"/>
      <charset val="129"/>
    </font>
    <font>
      <b/>
      <sz val="24"/>
      <color rgb="FFE03C31"/>
      <name val="맑은 고딕"/>
      <family val="2"/>
      <charset val="129"/>
    </font>
    <font>
      <b/>
      <sz val="24"/>
      <color rgb="FF34383C"/>
      <name val="맑은 고딕"/>
      <family val="2"/>
      <charset val="129"/>
    </font>
    <font>
      <b/>
      <sz val="15"/>
      <color rgb="FFE03C31"/>
      <name val="맑은 고딕"/>
      <family val="2"/>
      <charset val="129"/>
    </font>
    <font>
      <sz val="10.5"/>
      <color rgb="FF34383C"/>
      <name val="맑은 고딕"/>
      <family val="2"/>
      <charset val="129"/>
    </font>
    <font>
      <sz val="8.5"/>
      <color rgb="FF6B7075"/>
      <name val="맑은 고딕"/>
      <family val="2"/>
      <charset val="129"/>
    </font>
    <font>
      <b/>
      <sz val="11"/>
      <color rgb="FF34383C"/>
      <name val="맑은 고딕"/>
      <family val="2"/>
      <charset val="129"/>
    </font>
    <font>
      <sz val="9.5"/>
      <color rgb="FF6B7075"/>
      <name val="맑은 고딕"/>
      <family val="2"/>
      <charset val="129"/>
    </font>
    <font>
      <sz val="8"/>
      <color rgb="FFFFFFFF"/>
      <name val="맑은 고딕"/>
      <family val="2"/>
      <charset val="129"/>
    </font>
    <font>
      <sz val="10"/>
      <color rgb="FF6B7075"/>
      <name val="맑은 고딕"/>
      <family val="2"/>
      <charset val="129"/>
    </font>
    <font>
      <b/>
      <sz val="10.5"/>
      <color rgb="FF34383C"/>
      <name val="맑은 고딕"/>
      <family val="2"/>
      <charset val="129"/>
    </font>
    <font>
      <sz val="10"/>
      <color rgb="FF34383C"/>
      <name val="맑은 고딕"/>
      <family val="2"/>
      <charset val="129"/>
    </font>
    <font>
      <b/>
      <sz val="24"/>
      <color rgb="FF2D6BD9"/>
      <name val="맑은 고딕"/>
      <family val="2"/>
      <charset val="129"/>
    </font>
    <font>
      <b/>
      <sz val="10"/>
      <color rgb="FFE03C31"/>
      <name val="맑은 고딕"/>
      <family val="2"/>
      <charset val="129"/>
    </font>
    <font>
      <b/>
      <sz val="10.5"/>
      <color rgb="FFE03C31"/>
      <name val="맑은 고딕"/>
      <family val="2"/>
      <charset val="129"/>
    </font>
    <font>
      <b/>
      <sz val="30"/>
      <color rgb="FFE03C31"/>
      <name val="맑은 고딕"/>
      <family val="2"/>
      <charset val="129"/>
    </font>
    <font>
      <b/>
      <sz val="10.5"/>
      <color rgb="FF1A4FA8"/>
      <name val="맑은 고딕"/>
      <family val="2"/>
      <charset val="129"/>
    </font>
    <font>
      <b/>
      <sz val="30"/>
      <color rgb="FF2D6BD9"/>
      <name val="맑은 고딕"/>
      <family val="2"/>
      <charset val="129"/>
    </font>
    <font>
      <b/>
      <sz val="28"/>
      <color rgb="FF7FA6EC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8"/>
      <color rgb="FF2D6BD9"/>
      <name val="맑은 고딕"/>
      <family val="2"/>
      <charset val="129"/>
    </font>
    <font>
      <sz val="9.5"/>
      <color rgb="FF34383C"/>
      <name val="맑은 고딕"/>
      <family val="2"/>
      <charset val="129"/>
    </font>
    <font>
      <b/>
      <sz val="18"/>
      <color rgb="FFE03C31"/>
      <name val="맑은 고딕"/>
      <family val="2"/>
      <charset val="129"/>
    </font>
    <font>
      <b/>
      <sz val="18"/>
      <color rgb="FF1A4FA8"/>
      <name val="맑은 고딕"/>
      <family val="2"/>
      <charset val="129"/>
    </font>
    <font>
      <b/>
      <sz val="22"/>
      <color rgb="FF2D6BD9"/>
      <name val="맑은 고딕"/>
      <family val="2"/>
      <charset val="129"/>
    </font>
    <font>
      <b/>
      <sz val="8.5"/>
      <color rgb="FF6B7075"/>
      <name val="맑은 고딕"/>
      <family val="2"/>
      <charset val="129"/>
    </font>
    <font>
      <b/>
      <sz val="10"/>
      <color rgb="FF2D6BD9"/>
      <name val="맑은 고딕"/>
      <family val="2"/>
      <charset val="129"/>
    </font>
    <font>
      <b/>
      <sz val="10"/>
      <color rgb="FFC9CED3"/>
      <name val="맑은 고딕"/>
      <family val="2"/>
      <charset val="129"/>
    </font>
    <font>
      <b/>
      <sz val="9.5"/>
      <color rgb="FF34383C"/>
      <name val="맑은 고딕"/>
      <family val="2"/>
      <charset val="129"/>
    </font>
    <font>
      <b/>
      <sz val="11"/>
      <color rgb="FF1A4FA8"/>
      <name val="맑은 고딕"/>
      <family val="2"/>
      <charset val="129"/>
    </font>
    <font>
      <sz val="9"/>
      <color rgb="FFE03C31"/>
      <name val="맑은 고딕"/>
      <family val="2"/>
      <charset val="129"/>
    </font>
    <font>
      <b/>
      <sz val="10"/>
      <color rgb="FFD5D9DC"/>
      <name val="맑은 고딕"/>
      <family val="2"/>
      <charset val="129"/>
    </font>
    <font>
      <b/>
      <sz val="22"/>
      <color rgb="FFE03C31"/>
      <name val="맑은 고딕"/>
      <family val="2"/>
      <charset val="129"/>
    </font>
    <font>
      <b/>
      <sz val="10"/>
      <color rgb="FF9AA1A8"/>
      <name val="맑은 고딕"/>
      <family val="2"/>
      <charset val="129"/>
    </font>
    <font>
      <b/>
      <sz val="10"/>
      <color rgb="FFA9C8EC"/>
      <name val="맑은 고딕"/>
      <family val="2"/>
      <charset val="129"/>
    </font>
    <font>
      <b/>
      <sz val="10"/>
      <color rgb="FFF2A7A1"/>
      <name val="맑은 고딕"/>
      <family val="2"/>
      <charset val="129"/>
    </font>
    <font>
      <b/>
      <sz val="10"/>
      <color rgb="FF7FA6EC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0.5"/>
      <color rgb="FF34383C"/>
      <name val="맑은 고딕"/>
      <family val="2"/>
      <charset val="129"/>
    </font>
    <font>
      <sz val="10.5"/>
      <color rgb="FF34383C"/>
      <name val="맑은 고딕"/>
      <family val="2"/>
      <charset val="129"/>
    </font>
    <font>
      <sz val="10"/>
      <color rgb="FF6B7075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D6BD9"/>
      </patternFill>
    </fill>
    <fill>
      <patternFill patternType="solid">
        <fgColor rgb="FFEAF1FC"/>
      </patternFill>
    </fill>
    <fill>
      <patternFill patternType="solid">
        <fgColor rgb="FFE3F1FB"/>
      </patternFill>
    </fill>
    <fill>
      <patternFill patternType="solid">
        <fgColor rgb="FFFFFFFF"/>
      </patternFill>
    </fill>
    <fill>
      <patternFill patternType="solid">
        <fgColor rgb="FFFFCB5C"/>
      </patternFill>
    </fill>
    <fill>
      <patternFill patternType="solid">
        <fgColor rgb="FFFFF7E3"/>
      </patternFill>
    </fill>
    <fill>
      <patternFill patternType="solid">
        <fgColor rgb="FFE03C31"/>
      </patternFill>
    </fill>
    <fill>
      <patternFill patternType="solid">
        <fgColor rgb="FFE3F1FB"/>
        <bgColor indexed="64"/>
      </patternFill>
    </fill>
  </fills>
  <borders count="13">
    <border>
      <left/>
      <right/>
      <top/>
      <bottom/>
      <diagonal/>
    </border>
    <border>
      <left style="medium">
        <color rgb="FF2D6BD9"/>
      </left>
      <right/>
      <top style="medium">
        <color rgb="FF2D6BD9"/>
      </top>
      <bottom style="medium">
        <color rgb="FF2D6BD9"/>
      </bottom>
      <diagonal/>
    </border>
    <border>
      <left/>
      <right/>
      <top style="medium">
        <color rgb="FF2D6BD9"/>
      </top>
      <bottom style="medium">
        <color rgb="FF2D6BD9"/>
      </bottom>
      <diagonal/>
    </border>
    <border>
      <left/>
      <right style="medium">
        <color rgb="FF2D6BD9"/>
      </right>
      <top style="medium">
        <color rgb="FF2D6BD9"/>
      </top>
      <bottom style="medium">
        <color rgb="FF2D6BD9"/>
      </bottom>
      <diagonal/>
    </border>
    <border>
      <left style="thick">
        <color rgb="FFE3F1FB"/>
      </left>
      <right/>
      <top/>
      <bottom/>
      <diagonal/>
    </border>
    <border>
      <left/>
      <right style="thick">
        <color rgb="FFE3F1FB"/>
      </right>
      <top/>
      <bottom/>
      <diagonal/>
    </border>
    <border>
      <left/>
      <right/>
      <top/>
      <bottom style="medium">
        <color rgb="FF2D6BD9"/>
      </bottom>
      <diagonal/>
    </border>
    <border>
      <left/>
      <right/>
      <top/>
      <bottom style="thin">
        <color rgb="FFECEEF0"/>
      </bottom>
      <diagonal/>
    </border>
    <border>
      <left/>
      <right/>
      <top/>
      <bottom style="thin">
        <color rgb="FFF3E3B5"/>
      </bottom>
      <diagonal/>
    </border>
    <border>
      <left style="thick">
        <color rgb="FFE3F1FB"/>
      </left>
      <right/>
      <top/>
      <bottom/>
      <diagonal/>
    </border>
    <border>
      <left/>
      <right style="thick">
        <color rgb="FFE3F1FB"/>
      </right>
      <top/>
      <bottom/>
      <diagonal/>
    </border>
    <border>
      <left/>
      <right/>
      <top/>
      <bottom style="medium">
        <color rgb="FF2D6BD9"/>
      </bottom>
      <diagonal/>
    </border>
    <border>
      <left/>
      <right/>
      <top/>
      <bottom style="thin">
        <color rgb="FFE3E8EE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0" xfId="0" applyFill="1"/>
    <xf numFmtId="0" fontId="0" fillId="4" borderId="0" xfId="0" applyFill="1"/>
    <xf numFmtId="0" fontId="29" fillId="4" borderId="0" xfId="0" applyFont="1" applyFill="1" applyAlignment="1">
      <alignment horizontal="center" vertical="center"/>
    </xf>
    <xf numFmtId="0" fontId="0" fillId="5" borderId="7" xfId="0" applyFill="1" applyBorder="1"/>
    <xf numFmtId="0" fontId="0" fillId="5" borderId="0" xfId="0" applyFill="1"/>
    <xf numFmtId="0" fontId="30" fillId="2" borderId="0" xfId="0" applyFont="1" applyFill="1" applyAlignment="1">
      <alignment horizontal="center" vertical="center"/>
    </xf>
    <xf numFmtId="0" fontId="19" fillId="0" borderId="0" xfId="0" applyFont="1"/>
    <xf numFmtId="0" fontId="0" fillId="0" borderId="6" xfId="0" applyBorder="1"/>
    <xf numFmtId="0" fontId="0" fillId="0" borderId="7" xfId="0" applyBorder="1"/>
    <xf numFmtId="0" fontId="0" fillId="8" borderId="0" xfId="0" applyFill="1"/>
    <xf numFmtId="1" fontId="0" fillId="0" borderId="0" xfId="0" applyNumberFormat="1"/>
    <xf numFmtId="9" fontId="0" fillId="0" borderId="0" xfId="0" applyNumberFormat="1"/>
    <xf numFmtId="0" fontId="27" fillId="5" borderId="0" xfId="0" applyFont="1" applyFill="1" applyAlignment="1">
      <alignment horizontal="left" indent="1"/>
    </xf>
    <xf numFmtId="0" fontId="0" fillId="0" borderId="0" xfId="0"/>
    <xf numFmtId="0" fontId="15" fillId="0" borderId="0" xfId="0" applyFont="1" applyAlignment="1">
      <alignment horizontal="left" vertical="center"/>
    </xf>
    <xf numFmtId="0" fontId="16" fillId="5" borderId="9" xfId="0" applyFont="1" applyFill="1" applyBorder="1" applyAlignment="1">
      <alignment horizontal="left" vertical="center" indent="1"/>
    </xf>
    <xf numFmtId="0" fontId="0" fillId="0" borderId="10" xfId="0" applyBorder="1"/>
    <xf numFmtId="0" fontId="25" fillId="5" borderId="0" xfId="0" applyFont="1" applyFill="1" applyAlignment="1">
      <alignment horizontal="left" indent="1"/>
    </xf>
    <xf numFmtId="0" fontId="15" fillId="5" borderId="0" xfId="0" applyFont="1" applyFill="1" applyAlignment="1">
      <alignment horizontal="left" vertical="center" indent="1"/>
    </xf>
    <xf numFmtId="0" fontId="27" fillId="5" borderId="9" xfId="0" applyFont="1" applyFill="1" applyBorder="1" applyAlignment="1">
      <alignment horizontal="left" indent="1"/>
    </xf>
    <xf numFmtId="0" fontId="20" fillId="5" borderId="0" xfId="0" applyFont="1" applyFill="1" applyAlignment="1">
      <alignment horizontal="left" vertical="center" indent="1"/>
    </xf>
    <xf numFmtId="0" fontId="32" fillId="5" borderId="9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right" vertical="center" indent="1"/>
    </xf>
    <xf numFmtId="0" fontId="34" fillId="5" borderId="9" xfId="0" applyFont="1" applyFill="1" applyBorder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31" fillId="5" borderId="9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/>
    </xf>
    <xf numFmtId="0" fontId="18" fillId="5" borderId="0" xfId="0" applyFont="1" applyFill="1" applyAlignment="1">
      <alignment horizontal="left" vertical="center" wrapText="1" indent="1"/>
    </xf>
    <xf numFmtId="0" fontId="33" fillId="5" borderId="9" xfId="0" applyFont="1" applyFill="1" applyBorder="1" applyAlignment="1">
      <alignment horizontal="left" vertical="center" indent="1"/>
    </xf>
    <xf numFmtId="0" fontId="15" fillId="3" borderId="0" xfId="0" applyFont="1" applyFill="1" applyAlignment="1">
      <alignment horizontal="left" vertical="center" wrapText="1" indent="1"/>
    </xf>
    <xf numFmtId="0" fontId="21" fillId="0" borderId="0" xfId="0" applyFont="1" applyAlignment="1">
      <alignment horizontal="left" vertical="center" wrapText="1"/>
    </xf>
    <xf numFmtId="185" fontId="28" fillId="5" borderId="0" xfId="0" applyNumberFormat="1" applyFont="1" applyFill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187" fontId="26" fillId="5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188" fontId="28" fillId="5" borderId="0" xfId="0" applyNumberFormat="1" applyFont="1" applyFill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2" fontId="22" fillId="0" borderId="7" xfId="0" applyNumberFormat="1" applyFont="1" applyBorder="1" applyAlignment="1">
      <alignment horizontal="right" vertical="center"/>
    </xf>
    <xf numFmtId="0" fontId="0" fillId="0" borderId="7" xfId="0" applyBorder="1"/>
    <xf numFmtId="176" fontId="22" fillId="0" borderId="7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/>
    <xf numFmtId="1" fontId="22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22" fillId="0" borderId="7" xfId="0" applyFont="1" applyBorder="1" applyAlignment="1">
      <alignment horizontal="left" vertical="center"/>
    </xf>
    <xf numFmtId="177" fontId="22" fillId="0" borderId="7" xfId="0" applyNumberFormat="1" applyFont="1" applyBorder="1" applyAlignment="1">
      <alignment horizontal="right" vertical="center"/>
    </xf>
    <xf numFmtId="179" fontId="22" fillId="0" borderId="7" xfId="0" applyNumberFormat="1" applyFont="1" applyBorder="1" applyAlignment="1">
      <alignment horizontal="right" vertical="center"/>
    </xf>
    <xf numFmtId="0" fontId="22" fillId="7" borderId="8" xfId="0" applyFont="1" applyFill="1" applyBorder="1" applyAlignment="1">
      <alignment horizontal="left" vertical="center" wrapText="1"/>
    </xf>
    <xf numFmtId="0" fontId="0" fillId="0" borderId="8" xfId="0" applyBorder="1"/>
    <xf numFmtId="0" fontId="6" fillId="2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9" fillId="7" borderId="8" xfId="0" applyFont="1" applyFill="1" applyBorder="1" applyAlignment="1">
      <alignment horizontal="left" vertical="center" wrapText="1" indent="1"/>
    </xf>
    <xf numFmtId="0" fontId="9" fillId="5" borderId="4" xfId="0" applyFont="1" applyFill="1" applyBorder="1" applyAlignment="1">
      <alignment horizontal="left" indent="1"/>
    </xf>
    <xf numFmtId="0" fontId="0" fillId="0" borderId="5" xfId="0" applyBorder="1"/>
    <xf numFmtId="0" fontId="20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top" wrapText="1" inden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176" fontId="15" fillId="0" borderId="7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177" fontId="13" fillId="5" borderId="4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right" vertical="center"/>
    </xf>
    <xf numFmtId="176" fontId="8" fillId="3" borderId="1" xfId="0" applyNumberFormat="1" applyFont="1" applyFill="1" applyBorder="1" applyAlignment="1">
      <alignment horizontal="center" vertical="center"/>
    </xf>
    <xf numFmtId="178" fontId="13" fillId="5" borderId="4" xfId="0" applyNumberFormat="1" applyFont="1" applyFill="1" applyBorder="1" applyAlignment="1">
      <alignment horizontal="left" vertical="center" indent="1"/>
    </xf>
    <xf numFmtId="49" fontId="14" fillId="5" borderId="4" xfId="0" applyNumberFormat="1" applyFont="1" applyFill="1" applyBorder="1" applyAlignment="1">
      <alignment horizontal="left" vertical="center" indent="1"/>
    </xf>
    <xf numFmtId="0" fontId="4" fillId="0" borderId="6" xfId="0" applyFont="1" applyBorder="1" applyAlignment="1">
      <alignment horizontal="right" vertical="center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176" fontId="10" fillId="5" borderId="4" xfId="0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15" fillId="6" borderId="0" xfId="0" applyFont="1" applyFill="1" applyAlignment="1">
      <alignment horizontal="left" vertical="center" indent="1"/>
    </xf>
    <xf numFmtId="3" fontId="22" fillId="0" borderId="7" xfId="0" applyNumberFormat="1" applyFont="1" applyBorder="1" applyAlignment="1">
      <alignment horizontal="right" vertical="center"/>
    </xf>
    <xf numFmtId="179" fontId="23" fillId="5" borderId="4" xfId="0" applyNumberFormat="1" applyFont="1" applyFill="1" applyBorder="1" applyAlignment="1">
      <alignment horizontal="left" vertical="center" indent="1"/>
    </xf>
    <xf numFmtId="0" fontId="15" fillId="0" borderId="0" xfId="0" applyFont="1" applyAlignment="1">
      <alignment horizontal="right" vertical="center" wrapText="1"/>
    </xf>
    <xf numFmtId="180" fontId="10" fillId="5" borderId="4" xfId="0" applyNumberFormat="1" applyFont="1" applyFill="1" applyBorder="1" applyAlignment="1">
      <alignment horizontal="left" vertical="center" indent="1"/>
    </xf>
    <xf numFmtId="0" fontId="15" fillId="0" borderId="0" xfId="0" applyFont="1" applyAlignment="1">
      <alignment horizontal="right" vertical="center"/>
    </xf>
    <xf numFmtId="49" fontId="12" fillId="5" borderId="4" xfId="0" applyNumberFormat="1" applyFont="1" applyFill="1" applyBorder="1" applyAlignment="1">
      <alignment horizontal="left" vertical="center" indent="1"/>
    </xf>
    <xf numFmtId="49" fontId="23" fillId="5" borderId="4" xfId="0" applyNumberFormat="1" applyFont="1" applyFill="1" applyBorder="1" applyAlignment="1">
      <alignment horizontal="left" vertical="center" indent="1"/>
    </xf>
    <xf numFmtId="0" fontId="9" fillId="0" borderId="0" xfId="0" applyFont="1" applyAlignment="1">
      <alignment horizontal="left"/>
    </xf>
    <xf numFmtId="181" fontId="23" fillId="5" borderId="4" xfId="0" applyNumberFormat="1" applyFont="1" applyFill="1" applyBorder="1" applyAlignment="1">
      <alignment horizontal="left" vertical="center" inden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/>
    </xf>
    <xf numFmtId="181" fontId="8" fillId="3" borderId="1" xfId="0" applyNumberFormat="1" applyFont="1" applyFill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left" vertical="center" indent="1"/>
    </xf>
    <xf numFmtId="181" fontId="12" fillId="5" borderId="4" xfId="0" applyNumberFormat="1" applyFont="1" applyFill="1" applyBorder="1" applyAlignment="1">
      <alignment horizontal="left" vertical="center" indent="1"/>
    </xf>
    <xf numFmtId="181" fontId="10" fillId="5" borderId="4" xfId="0" applyNumberFormat="1" applyFont="1" applyFill="1" applyBorder="1" applyAlignment="1">
      <alignment horizontal="left" vertical="center" indent="1"/>
    </xf>
    <xf numFmtId="186" fontId="22" fillId="0" borderId="7" xfId="0" applyNumberFormat="1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2" fontId="13" fillId="5" borderId="4" xfId="0" applyNumberFormat="1" applyFont="1" applyFill="1" applyBorder="1" applyAlignment="1">
      <alignment horizontal="left" vertical="center" indent="1"/>
    </xf>
    <xf numFmtId="184" fontId="8" fillId="3" borderId="1" xfId="0" applyNumberFormat="1" applyFont="1" applyFill="1" applyBorder="1" applyAlignment="1">
      <alignment horizontal="center" vertical="center"/>
    </xf>
    <xf numFmtId="185" fontId="12" fillId="5" borderId="4" xfId="0" applyNumberFormat="1" applyFont="1" applyFill="1" applyBorder="1" applyAlignment="1">
      <alignment horizontal="left" vertical="center" indent="1"/>
    </xf>
    <xf numFmtId="183" fontId="8" fillId="3" borderId="1" xfId="0" applyNumberFormat="1" applyFont="1" applyFill="1" applyBorder="1" applyAlignment="1">
      <alignment horizontal="center" vertical="center"/>
    </xf>
    <xf numFmtId="9" fontId="22" fillId="0" borderId="7" xfId="0" applyNumberFormat="1" applyFont="1" applyBorder="1" applyAlignment="1">
      <alignment horizontal="right" vertical="center"/>
    </xf>
    <xf numFmtId="9" fontId="12" fillId="5" borderId="4" xfId="0" applyNumberFormat="1" applyFont="1" applyFill="1" applyBorder="1" applyAlignment="1">
      <alignment horizontal="left" vertical="center" indent="1"/>
    </xf>
    <xf numFmtId="9" fontId="10" fillId="5" borderId="4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49" fillId="9" borderId="11" xfId="0" applyFont="1" applyFill="1" applyBorder="1" applyAlignment="1">
      <alignment vertical="center" indent="1"/>
    </xf>
    <xf numFmtId="0" fontId="50" fillId="0" borderId="12" xfId="0" applyFont="1" applyBorder="1" applyAlignment="1">
      <alignment vertical="center" wrapText="1" indent="1"/>
    </xf>
    <xf numFmtId="0" fontId="51" fillId="0" borderId="0" xfId="0" applyFont="1" applyAlignment="1">
      <alignment vertical="center"/>
    </xf>
  </cellXfs>
  <cellStyles count="1">
    <cellStyle name="표준" xfId="0" builtinId="0"/>
  </cellStyles>
  <dxfs count="10"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2D6BD9"/>
        <name val="맑은 고딕"/>
      </font>
    </dxf>
    <dxf>
      <font>
        <b/>
        <color rgb="FF2D6BD9"/>
        <name val="맑은 고딕"/>
      </font>
    </dxf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E03C31"/>
        <name val="맑은 고딕"/>
      </font>
    </dxf>
    <dxf>
      <font>
        <b/>
        <color rgb="FF1A4FA8"/>
        <name val="맑은 고딕"/>
      </font>
      <fill>
        <patternFill patternType="solid">
          <fgColor rgb="FFEAF1FC"/>
          <bgColor rgb="FFEAF1F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Chulcheo" Type="http://schemas.openxmlformats.org/officeDocument/2006/relationships/worksheet" Target="worksheets/sheet_chulcheo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고른 시·군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A4FA8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d_진단비교!$A$2:$A$5</c:f>
              <c:strCache>
                <c:ptCount val="4"/>
                <c:pt idx="0">
                  <c:v>체험·문화</c:v>
                </c:pt>
                <c:pt idx="1">
                  <c:v>숙박일수</c:v>
                </c:pt>
                <c:pt idx="2">
                  <c:v>저녁 전환</c:v>
                </c:pt>
                <c:pt idx="3">
                  <c:v>야간 방문</c:v>
                </c:pt>
              </c:strCache>
            </c:strRef>
          </c:cat>
          <c:val>
            <c:numRef>
              <c:f>d_진단비교!$B$2:$B$5</c:f>
              <c:numCache>
                <c:formatCode>0</c:formatCode>
                <c:ptCount val="4"/>
                <c:pt idx="0">
                  <c:v>84.722222222222214</c:v>
                </c:pt>
                <c:pt idx="1">
                  <c:v>82.638888888888886</c:v>
                </c:pt>
                <c:pt idx="2">
                  <c:v>25.694444444444443</c:v>
                </c:pt>
                <c:pt idx="3">
                  <c:v>22.916666666666664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3-4044-A51A-609831B3A664}"/>
            </c:ext>
          </c:extLst>
        </c:ser>
        <c:ser>
          <c:idx val="1"/>
          <c:order val="1"/>
          <c:tx>
            <c:v>안동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cat>
            <c:strRef>
              <c:f>d_진단비교!$A$2:$A$5</c:f>
              <c:strCache>
                <c:ptCount val="4"/>
                <c:pt idx="0">
                  <c:v>체험·문화</c:v>
                </c:pt>
                <c:pt idx="1">
                  <c:v>숙박일수</c:v>
                </c:pt>
                <c:pt idx="2">
                  <c:v>저녁 전환</c:v>
                </c:pt>
                <c:pt idx="3">
                  <c:v>야간 방문</c:v>
                </c:pt>
              </c:strCache>
            </c:strRef>
          </c:cat>
          <c:val>
            <c:numRef>
              <c:f>d_진단비교!$C$2:$C$5</c:f>
              <c:numCache>
                <c:formatCode>0</c:formatCode>
                <c:ptCount val="4"/>
                <c:pt idx="0">
                  <c:v>84.722222222222214</c:v>
                </c:pt>
                <c:pt idx="1">
                  <c:v>82.638888888888886</c:v>
                </c:pt>
                <c:pt idx="2">
                  <c:v>25.694444444444443</c:v>
                </c:pt>
                <c:pt idx="3">
                  <c:v>22.916666666666664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3-4044-A51A-609831B3A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  <c:majorUnit val="25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시·군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9CED3"/>
              </a:solidFill>
              <a:ln w="9525">
                <a:solidFill>
                  <a:srgbClr val="C9CED3"/>
                </a:solidFill>
                <a:prstDash val="solid"/>
              </a:ln>
            </c:spPr>
          </c:marker>
          <c:xVal>
            <c:numRef>
              <c:f>d_진단!$B$2:$B$145</c:f>
              <c:numCache>
                <c:formatCode>General</c:formatCode>
                <c:ptCount val="144"/>
                <c:pt idx="0">
                  <c:v>-0.17069615102352889</c:v>
                </c:pt>
                <c:pt idx="1">
                  <c:v>-0.41449100854237347</c:v>
                </c:pt>
                <c:pt idx="2">
                  <c:v>-0.2304073922611381</c:v>
                </c:pt>
                <c:pt idx="3">
                  <c:v>-8.5887649205052694E-2</c:v>
                </c:pt>
                <c:pt idx="4">
                  <c:v>-0.12739607122342131</c:v>
                </c:pt>
                <c:pt idx="5">
                  <c:v>-0.34887626295632579</c:v>
                </c:pt>
                <c:pt idx="6">
                  <c:v>-0.38094578568065218</c:v>
                </c:pt>
                <c:pt idx="7">
                  <c:v>-0.11446924910594421</c:v>
                </c:pt>
                <c:pt idx="8">
                  <c:v>0.1257271329722697</c:v>
                </c:pt>
                <c:pt idx="9">
                  <c:v>-0.115953259770461</c:v>
                </c:pt>
                <c:pt idx="10">
                  <c:v>-0.1557073320265801</c:v>
                </c:pt>
                <c:pt idx="11">
                  <c:v>-9.67363498199688E-2</c:v>
                </c:pt>
                <c:pt idx="12">
                  <c:v>0.1127859237031798</c:v>
                </c:pt>
                <c:pt idx="13">
                  <c:v>0.15482950207936241</c:v>
                </c:pt>
                <c:pt idx="14">
                  <c:v>-0.14275355339853329</c:v>
                </c:pt>
                <c:pt idx="15">
                  <c:v>-0.1184701290448608</c:v>
                </c:pt>
                <c:pt idx="16">
                  <c:v>-0.27913176976453069</c:v>
                </c:pt>
                <c:pt idx="17">
                  <c:v>1.9154919034416891</c:v>
                </c:pt>
                <c:pt idx="18">
                  <c:v>7.0657289934012907E-2</c:v>
                </c:pt>
                <c:pt idx="19">
                  <c:v>-0.27329137791728231</c:v>
                </c:pt>
                <c:pt idx="20">
                  <c:v>-0.21094743120392631</c:v>
                </c:pt>
                <c:pt idx="21">
                  <c:v>5.8185203022466901E-2</c:v>
                </c:pt>
                <c:pt idx="22">
                  <c:v>-7.6926043088922799E-2</c:v>
                </c:pt>
                <c:pt idx="23">
                  <c:v>-0.10585474079955801</c:v>
                </c:pt>
                <c:pt idx="24">
                  <c:v>-5.83671344652213E-2</c:v>
                </c:pt>
                <c:pt idx="25">
                  <c:v>-9.7788070995580803E-2</c:v>
                </c:pt>
                <c:pt idx="26">
                  <c:v>-0.1185640116007107</c:v>
                </c:pt>
                <c:pt idx="27">
                  <c:v>3.1150852845191299E-2</c:v>
                </c:pt>
                <c:pt idx="28">
                  <c:v>-0.24593867936641889</c:v>
                </c:pt>
                <c:pt idx="29">
                  <c:v>-0.40901929726670561</c:v>
                </c:pt>
                <c:pt idx="30">
                  <c:v>-3.0407857351873499E-2</c:v>
                </c:pt>
                <c:pt idx="31">
                  <c:v>-2.0713251777050402E-2</c:v>
                </c:pt>
                <c:pt idx="32">
                  <c:v>0.23198098388741051</c:v>
                </c:pt>
                <c:pt idx="33">
                  <c:v>-0.18138863819857809</c:v>
                </c:pt>
                <c:pt idx="34">
                  <c:v>6.25939227533161E-2</c:v>
                </c:pt>
                <c:pt idx="35">
                  <c:v>-4.2328009642522098E-2</c:v>
                </c:pt>
                <c:pt idx="36">
                  <c:v>1.059401913408639</c:v>
                </c:pt>
                <c:pt idx="37">
                  <c:v>-0.21621032699068449</c:v>
                </c:pt>
                <c:pt idx="38">
                  <c:v>-0.1639310387468399</c:v>
                </c:pt>
                <c:pt idx="39">
                  <c:v>-0.1082457506465961</c:v>
                </c:pt>
                <c:pt idx="40">
                  <c:v>2.6013686491017001E-3</c:v>
                </c:pt>
                <c:pt idx="41">
                  <c:v>0.37334165584002149</c:v>
                </c:pt>
                <c:pt idx="42">
                  <c:v>-8.2145021137390001E-2</c:v>
                </c:pt>
                <c:pt idx="43">
                  <c:v>-0.12751134741295639</c:v>
                </c:pt>
                <c:pt idx="44">
                  <c:v>0.21711276900379081</c:v>
                </c:pt>
                <c:pt idx="45">
                  <c:v>-5.0010826506613697E-2</c:v>
                </c:pt>
                <c:pt idx="46">
                  <c:v>-0.52077364435063067</c:v>
                </c:pt>
                <c:pt idx="47">
                  <c:v>0.63435205728603572</c:v>
                </c:pt>
                <c:pt idx="48">
                  <c:v>4.8907167069869003E-3</c:v>
                </c:pt>
                <c:pt idx="49">
                  <c:v>-7.1774920426065106E-2</c:v>
                </c:pt>
                <c:pt idx="50">
                  <c:v>-0.12771352827226989</c:v>
                </c:pt>
                <c:pt idx="51">
                  <c:v>-4.7412134022171398E-2</c:v>
                </c:pt>
                <c:pt idx="52">
                  <c:v>-0.53918032157257934</c:v>
                </c:pt>
                <c:pt idx="53">
                  <c:v>-2.86839103897122E-2</c:v>
                </c:pt>
                <c:pt idx="54">
                  <c:v>9.3688161411211501E-2</c:v>
                </c:pt>
                <c:pt idx="55">
                  <c:v>-6.3350457173665803E-2</c:v>
                </c:pt>
                <c:pt idx="56">
                  <c:v>-0.16790570949358949</c:v>
                </c:pt>
                <c:pt idx="57">
                  <c:v>0.64414018388431127</c:v>
                </c:pt>
                <c:pt idx="58">
                  <c:v>0.45654041865377692</c:v>
                </c:pt>
                <c:pt idx="59">
                  <c:v>-1.53639221127804E-2</c:v>
                </c:pt>
                <c:pt idx="60">
                  <c:v>-0.1180795103377381</c:v>
                </c:pt>
                <c:pt idx="61">
                  <c:v>-0.279902090473028</c:v>
                </c:pt>
                <c:pt idx="62">
                  <c:v>-0.1347588716917322</c:v>
                </c:pt>
                <c:pt idx="63">
                  <c:v>-0.20432088513410709</c:v>
                </c:pt>
                <c:pt idx="64">
                  <c:v>0.10148973844596761</c:v>
                </c:pt>
                <c:pt idx="65">
                  <c:v>0.12733457164952261</c:v>
                </c:pt>
                <c:pt idx="66">
                  <c:v>-6.2191625729361898E-2</c:v>
                </c:pt>
                <c:pt idx="67">
                  <c:v>-2.0261864287943701E-2</c:v>
                </c:pt>
                <c:pt idx="68">
                  <c:v>-2.2502512500403402E-2</c:v>
                </c:pt>
                <c:pt idx="69">
                  <c:v>-0.24364010548996759</c:v>
                </c:pt>
                <c:pt idx="70">
                  <c:v>7.7462899392836099E-2</c:v>
                </c:pt>
                <c:pt idx="71">
                  <c:v>0.27875952088911871</c:v>
                </c:pt>
                <c:pt idx="72">
                  <c:v>-6.2715042256696399E-2</c:v>
                </c:pt>
                <c:pt idx="73">
                  <c:v>7.7339125757129E-3</c:v>
                </c:pt>
                <c:pt idx="74">
                  <c:v>-9.4575798945825996E-3</c:v>
                </c:pt>
                <c:pt idx="75">
                  <c:v>0.12905080460799939</c:v>
                </c:pt>
                <c:pt idx="76">
                  <c:v>13.428677478497191</c:v>
                </c:pt>
                <c:pt idx="77">
                  <c:v>-7.4274627505913807E-2</c:v>
                </c:pt>
                <c:pt idx="78">
                  <c:v>-1.39921049233137E-2</c:v>
                </c:pt>
                <c:pt idx="79">
                  <c:v>0.79384022670144616</c:v>
                </c:pt>
                <c:pt idx="80">
                  <c:v>-9.5855448949180799E-2</c:v>
                </c:pt>
                <c:pt idx="81">
                  <c:v>-3.3467880996143902E-2</c:v>
                </c:pt>
                <c:pt idx="82">
                  <c:v>-0.14848000865295591</c:v>
                </c:pt>
                <c:pt idx="83">
                  <c:v>-2.4974171009385399E-2</c:v>
                </c:pt>
                <c:pt idx="84">
                  <c:v>-9.5798397306280494E-2</c:v>
                </c:pt>
                <c:pt idx="85">
                  <c:v>-0.24058173236203881</c:v>
                </c:pt>
                <c:pt idx="86">
                  <c:v>2.50423490780784E-2</c:v>
                </c:pt>
                <c:pt idx="87">
                  <c:v>-0.14139400076658901</c:v>
                </c:pt>
                <c:pt idx="88">
                  <c:v>2.6997991205796899E-2</c:v>
                </c:pt>
                <c:pt idx="89">
                  <c:v>-4.9216401415298101E-2</c:v>
                </c:pt>
                <c:pt idx="90">
                  <c:v>0.100750488764491</c:v>
                </c:pt>
                <c:pt idx="91">
                  <c:v>-0.28984345457545968</c:v>
                </c:pt>
                <c:pt idx="92">
                  <c:v>0.26417193739693512</c:v>
                </c:pt>
                <c:pt idx="93">
                  <c:v>-0.15582950563515161</c:v>
                </c:pt>
                <c:pt idx="94">
                  <c:v>-0.1252572405924427</c:v>
                </c:pt>
                <c:pt idx="95">
                  <c:v>0.14519710145131981</c:v>
                </c:pt>
                <c:pt idx="96">
                  <c:v>1.6613615880296501E-2</c:v>
                </c:pt>
                <c:pt idx="97">
                  <c:v>-3.03751815156891E-2</c:v>
                </c:pt>
                <c:pt idx="98">
                  <c:v>-4.8099583088363998E-2</c:v>
                </c:pt>
                <c:pt idx="99">
                  <c:v>0.19565290387882719</c:v>
                </c:pt>
                <c:pt idx="100">
                  <c:v>-1.6915259289045199E-2</c:v>
                </c:pt>
                <c:pt idx="101">
                  <c:v>0.70466229868609576</c:v>
                </c:pt>
                <c:pt idx="102">
                  <c:v>-3.4450844007641299E-2</c:v>
                </c:pt>
                <c:pt idx="103">
                  <c:v>-1.6457425378208601E-2</c:v>
                </c:pt>
                <c:pt idx="104">
                  <c:v>0.17372570633291051</c:v>
                </c:pt>
                <c:pt idx="105">
                  <c:v>-5.9646552631586601E-2</c:v>
                </c:pt>
                <c:pt idx="106">
                  <c:v>-3.7634997787654501E-2</c:v>
                </c:pt>
                <c:pt idx="107">
                  <c:v>0.52980008353895602</c:v>
                </c:pt>
                <c:pt idx="108">
                  <c:v>-1.3976208688075999E-2</c:v>
                </c:pt>
                <c:pt idx="109">
                  <c:v>0.42943151661897128</c:v>
                </c:pt>
                <c:pt idx="110">
                  <c:v>0.31559400914252927</c:v>
                </c:pt>
                <c:pt idx="111">
                  <c:v>-0.1190541794021663</c:v>
                </c:pt>
                <c:pt idx="112">
                  <c:v>9.4700410064564006E-2</c:v>
                </c:pt>
                <c:pt idx="113">
                  <c:v>0.2399003174971206</c:v>
                </c:pt>
                <c:pt idx="114">
                  <c:v>0.16440256140385379</c:v>
                </c:pt>
                <c:pt idx="115">
                  <c:v>0.1023476874097479</c:v>
                </c:pt>
                <c:pt idx="116">
                  <c:v>0.32533148314798321</c:v>
                </c:pt>
                <c:pt idx="117">
                  <c:v>7.4197049831629294E-2</c:v>
                </c:pt>
                <c:pt idx="118">
                  <c:v>-4.3941738183027802E-2</c:v>
                </c:pt>
                <c:pt idx="119">
                  <c:v>0.21119534086968489</c:v>
                </c:pt>
                <c:pt idx="120">
                  <c:v>-0.18601263339026641</c:v>
                </c:pt>
                <c:pt idx="121">
                  <c:v>-0.2047893935828432</c:v>
                </c:pt>
                <c:pt idx="122">
                  <c:v>1.90013948427794E-2</c:v>
                </c:pt>
                <c:pt idx="123">
                  <c:v>-4.7389157571239099E-2</c:v>
                </c:pt>
                <c:pt idx="124">
                  <c:v>-4.7052200807311002E-3</c:v>
                </c:pt>
                <c:pt idx="125">
                  <c:v>-4.5697320509670999E-2</c:v>
                </c:pt>
                <c:pt idx="126">
                  <c:v>2.3337926369473499E-2</c:v>
                </c:pt>
                <c:pt idx="127">
                  <c:v>0.36720748820150079</c:v>
                </c:pt>
                <c:pt idx="128">
                  <c:v>0.1163986871333333</c:v>
                </c:pt>
                <c:pt idx="129">
                  <c:v>2.0296784888687601E-2</c:v>
                </c:pt>
                <c:pt idx="130">
                  <c:v>7.7798350470813696E-2</c:v>
                </c:pt>
                <c:pt idx="131">
                  <c:v>4.8684899443358597E-2</c:v>
                </c:pt>
                <c:pt idx="132">
                  <c:v>0.36899056952385401</c:v>
                </c:pt>
                <c:pt idx="133">
                  <c:v>1.6820626569411901E-2</c:v>
                </c:pt>
                <c:pt idx="134">
                  <c:v>8.3799456607736397E-2</c:v>
                </c:pt>
                <c:pt idx="135">
                  <c:v>9.2059470264820295E-2</c:v>
                </c:pt>
                <c:pt idx="136">
                  <c:v>4.3498831770454299E-2</c:v>
                </c:pt>
                <c:pt idx="137">
                  <c:v>0.13697549794818009</c:v>
                </c:pt>
                <c:pt idx="138">
                  <c:v>0.3362704539941932</c:v>
                </c:pt>
                <c:pt idx="139">
                  <c:v>0.34213182491760019</c:v>
                </c:pt>
                <c:pt idx="140">
                  <c:v>0.1782781495339269</c:v>
                </c:pt>
                <c:pt idx="141">
                  <c:v>0.14376067008462101</c:v>
                </c:pt>
                <c:pt idx="142">
                  <c:v>0.84115637051427083</c:v>
                </c:pt>
                <c:pt idx="143">
                  <c:v>0.65902343119421825</c:v>
                </c:pt>
              </c:numCache>
            </c:numRef>
          </c:xVal>
          <c:yVal>
            <c:numRef>
              <c:f>d_진단!$C$2:$C$145</c:f>
              <c:numCache>
                <c:formatCode>General</c:formatCode>
                <c:ptCount val="144"/>
                <c:pt idx="0">
                  <c:v>3.0458333333333329</c:v>
                </c:pt>
                <c:pt idx="1">
                  <c:v>3.4691666666666658</c:v>
                </c:pt>
                <c:pt idx="2">
                  <c:v>3.4224999999999999</c:v>
                </c:pt>
                <c:pt idx="3">
                  <c:v>3.2658333333333331</c:v>
                </c:pt>
                <c:pt idx="4">
                  <c:v>3.5483333333333329</c:v>
                </c:pt>
                <c:pt idx="5">
                  <c:v>3.6625000000000001</c:v>
                </c:pt>
                <c:pt idx="6">
                  <c:v>3.5741666666666672</c:v>
                </c:pt>
                <c:pt idx="7">
                  <c:v>3.5775000000000001</c:v>
                </c:pt>
                <c:pt idx="8">
                  <c:v>3.3641666666666659</c:v>
                </c:pt>
                <c:pt idx="9">
                  <c:v>3.5333333333333332</c:v>
                </c:pt>
                <c:pt idx="10">
                  <c:v>3.4725000000000001</c:v>
                </c:pt>
                <c:pt idx="11">
                  <c:v>2.7383333333333328</c:v>
                </c:pt>
                <c:pt idx="12">
                  <c:v>2.9841666666666669</c:v>
                </c:pt>
                <c:pt idx="13">
                  <c:v>3.394166666666667</c:v>
                </c:pt>
                <c:pt idx="14">
                  <c:v>3.9424999999999999</c:v>
                </c:pt>
                <c:pt idx="15">
                  <c:v>3.8191666666666659</c:v>
                </c:pt>
                <c:pt idx="16">
                  <c:v>3.504166666666666</c:v>
                </c:pt>
                <c:pt idx="17">
                  <c:v>2.9691666666666672</c:v>
                </c:pt>
                <c:pt idx="18">
                  <c:v>3.4866666666666668</c:v>
                </c:pt>
                <c:pt idx="19">
                  <c:v>3.8591666666666669</c:v>
                </c:pt>
                <c:pt idx="20">
                  <c:v>2.9116666666666662</c:v>
                </c:pt>
                <c:pt idx="21">
                  <c:v>3.2483333333333331</c:v>
                </c:pt>
                <c:pt idx="22">
                  <c:v>3.5724999999999998</c:v>
                </c:pt>
                <c:pt idx="23">
                  <c:v>3.36</c:v>
                </c:pt>
                <c:pt idx="24">
                  <c:v>3.9283333333333328</c:v>
                </c:pt>
                <c:pt idx="25">
                  <c:v>3.5933333333333328</c:v>
                </c:pt>
                <c:pt idx="26">
                  <c:v>3.37</c:v>
                </c:pt>
                <c:pt idx="27">
                  <c:v>3.5716666666666672</c:v>
                </c:pt>
                <c:pt idx="28">
                  <c:v>2.5575000000000001</c:v>
                </c:pt>
                <c:pt idx="29">
                  <c:v>3.8233333333333328</c:v>
                </c:pt>
                <c:pt idx="30">
                  <c:v>2.9033333333333342</c:v>
                </c:pt>
                <c:pt idx="31">
                  <c:v>4.0258333333333338</c:v>
                </c:pt>
                <c:pt idx="32">
                  <c:v>3.6433333333333331</c:v>
                </c:pt>
                <c:pt idx="33">
                  <c:v>3.754166666666666</c:v>
                </c:pt>
                <c:pt idx="34">
                  <c:v>3.3433333333333328</c:v>
                </c:pt>
                <c:pt idx="35">
                  <c:v>3.6766666666666659</c:v>
                </c:pt>
                <c:pt idx="36">
                  <c:v>3.5116666666666672</c:v>
                </c:pt>
                <c:pt idx="37">
                  <c:v>3.583333333333333</c:v>
                </c:pt>
                <c:pt idx="38">
                  <c:v>4.3758333333333326</c:v>
                </c:pt>
                <c:pt idx="39">
                  <c:v>3.129166666666666</c:v>
                </c:pt>
                <c:pt idx="40">
                  <c:v>3.0316666666666672</c:v>
                </c:pt>
                <c:pt idx="41">
                  <c:v>3.5091666666666672</c:v>
                </c:pt>
                <c:pt idx="42">
                  <c:v>3.0791666666666671</c:v>
                </c:pt>
                <c:pt idx="43">
                  <c:v>3.6549999999999998</c:v>
                </c:pt>
                <c:pt idx="44">
                  <c:v>3.1416666666666671</c:v>
                </c:pt>
                <c:pt idx="45">
                  <c:v>3.4841666666666669</c:v>
                </c:pt>
                <c:pt idx="46">
                  <c:v>2.624166666666667</c:v>
                </c:pt>
                <c:pt idx="47">
                  <c:v>3.564166666666666</c:v>
                </c:pt>
                <c:pt idx="48">
                  <c:v>2.7683333333333331</c:v>
                </c:pt>
                <c:pt idx="49">
                  <c:v>3.3266666666666671</c:v>
                </c:pt>
                <c:pt idx="50">
                  <c:v>3.36</c:v>
                </c:pt>
                <c:pt idx="51">
                  <c:v>2.4725000000000001</c:v>
                </c:pt>
                <c:pt idx="52">
                  <c:v>3.0575000000000001</c:v>
                </c:pt>
                <c:pt idx="53">
                  <c:v>3.5891666666666668</c:v>
                </c:pt>
                <c:pt idx="54">
                  <c:v>3.9941666666666662</c:v>
                </c:pt>
                <c:pt idx="55">
                  <c:v>3.808333333333334</c:v>
                </c:pt>
                <c:pt idx="56">
                  <c:v>3.065833333333333</c:v>
                </c:pt>
                <c:pt idx="57">
                  <c:v>3.1549999999999998</c:v>
                </c:pt>
                <c:pt idx="58">
                  <c:v>3.5566666666666662</c:v>
                </c:pt>
                <c:pt idx="59">
                  <c:v>3.5375000000000001</c:v>
                </c:pt>
                <c:pt idx="60">
                  <c:v>3.496666666666667</c:v>
                </c:pt>
                <c:pt idx="61">
                  <c:v>4.0824999999999996</c:v>
                </c:pt>
                <c:pt idx="62">
                  <c:v>3.3233333333333341</c:v>
                </c:pt>
                <c:pt idx="63">
                  <c:v>3.1891666666666669</c:v>
                </c:pt>
                <c:pt idx="64">
                  <c:v>3.6425000000000001</c:v>
                </c:pt>
                <c:pt idx="65">
                  <c:v>4.2383333333333333</c:v>
                </c:pt>
                <c:pt idx="66">
                  <c:v>3.4866666666666668</c:v>
                </c:pt>
                <c:pt idx="67">
                  <c:v>3.05</c:v>
                </c:pt>
                <c:pt idx="68">
                  <c:v>2.8725000000000001</c:v>
                </c:pt>
                <c:pt idx="69">
                  <c:v>3.4424999999999999</c:v>
                </c:pt>
                <c:pt idx="70">
                  <c:v>3.2850000000000001</c:v>
                </c:pt>
                <c:pt idx="71">
                  <c:v>3.4824999999999999</c:v>
                </c:pt>
                <c:pt idx="72">
                  <c:v>3.8408333333333329</c:v>
                </c:pt>
                <c:pt idx="73">
                  <c:v>4.0324999999999998</c:v>
                </c:pt>
                <c:pt idx="74">
                  <c:v>3.7324999999999999</c:v>
                </c:pt>
                <c:pt idx="75">
                  <c:v>3.5891666666666668</c:v>
                </c:pt>
                <c:pt idx="76">
                  <c:v>3.6541666666666668</c:v>
                </c:pt>
                <c:pt idx="77">
                  <c:v>3.7041666666666671</c:v>
                </c:pt>
                <c:pt idx="78">
                  <c:v>3.9091666666666671</c:v>
                </c:pt>
                <c:pt idx="79">
                  <c:v>3.9233333333333338</c:v>
                </c:pt>
                <c:pt idx="80">
                  <c:v>2.605833333333333</c:v>
                </c:pt>
                <c:pt idx="81">
                  <c:v>3.7366666666666668</c:v>
                </c:pt>
                <c:pt idx="82">
                  <c:v>2.8658333333333328</c:v>
                </c:pt>
                <c:pt idx="83">
                  <c:v>3.5375000000000001</c:v>
                </c:pt>
                <c:pt idx="84">
                  <c:v>3.7808333333333342</c:v>
                </c:pt>
                <c:pt idx="85">
                  <c:v>4.0925000000000002</c:v>
                </c:pt>
                <c:pt idx="86">
                  <c:v>3.754166666666666</c:v>
                </c:pt>
                <c:pt idx="87">
                  <c:v>3.625833333333333</c:v>
                </c:pt>
                <c:pt idx="88">
                  <c:v>3.4083333333333332</c:v>
                </c:pt>
                <c:pt idx="89">
                  <c:v>3.5308333333333328</c:v>
                </c:pt>
                <c:pt idx="90">
                  <c:v>3.5691666666666659</c:v>
                </c:pt>
                <c:pt idx="91">
                  <c:v>3.563333333333333</c:v>
                </c:pt>
                <c:pt idx="92">
                  <c:v>2.9116666666666662</c:v>
                </c:pt>
                <c:pt idx="93">
                  <c:v>3.6891666666666669</c:v>
                </c:pt>
                <c:pt idx="94">
                  <c:v>3.808333333333334</c:v>
                </c:pt>
                <c:pt idx="95">
                  <c:v>3.9066666666666658</c:v>
                </c:pt>
                <c:pt idx="96">
                  <c:v>3.0649999999999999</c:v>
                </c:pt>
                <c:pt idx="97">
                  <c:v>3.604166666666667</c:v>
                </c:pt>
                <c:pt idx="98">
                  <c:v>3.4816666666666669</c:v>
                </c:pt>
                <c:pt idx="99">
                  <c:v>3.6549999999999998</c:v>
                </c:pt>
                <c:pt idx="100">
                  <c:v>3.5141666666666671</c:v>
                </c:pt>
                <c:pt idx="101">
                  <c:v>3.71</c:v>
                </c:pt>
                <c:pt idx="102">
                  <c:v>3.9016666666666668</c:v>
                </c:pt>
                <c:pt idx="103">
                  <c:v>3.7183333333333342</c:v>
                </c:pt>
                <c:pt idx="104">
                  <c:v>3.6541666666666668</c:v>
                </c:pt>
                <c:pt idx="105">
                  <c:v>3.061666666666667</c:v>
                </c:pt>
                <c:pt idx="106">
                  <c:v>2.5708333333333329</c:v>
                </c:pt>
                <c:pt idx="107">
                  <c:v>3.4075000000000002</c:v>
                </c:pt>
                <c:pt idx="108">
                  <c:v>2.6625000000000001</c:v>
                </c:pt>
                <c:pt idx="109">
                  <c:v>3.66</c:v>
                </c:pt>
                <c:pt idx="110">
                  <c:v>3.05</c:v>
                </c:pt>
                <c:pt idx="111">
                  <c:v>3.6691666666666669</c:v>
                </c:pt>
                <c:pt idx="112">
                  <c:v>3.7791666666666668</c:v>
                </c:pt>
                <c:pt idx="113">
                  <c:v>3.145</c:v>
                </c:pt>
                <c:pt idx="114">
                  <c:v>3.5891666666666668</c:v>
                </c:pt>
                <c:pt idx="115">
                  <c:v>3.9350000000000001</c:v>
                </c:pt>
                <c:pt idx="116">
                  <c:v>3.524166666666666</c:v>
                </c:pt>
                <c:pt idx="117">
                  <c:v>2.565833333333333</c:v>
                </c:pt>
                <c:pt idx="118">
                  <c:v>3.5733333333333341</c:v>
                </c:pt>
                <c:pt idx="119">
                  <c:v>3.129166666666666</c:v>
                </c:pt>
                <c:pt idx="120">
                  <c:v>4.0633333333333326</c:v>
                </c:pt>
                <c:pt idx="121">
                  <c:v>3.6891666666666669</c:v>
                </c:pt>
                <c:pt idx="122">
                  <c:v>2.835</c:v>
                </c:pt>
                <c:pt idx="123">
                  <c:v>3.683333333333334</c:v>
                </c:pt>
                <c:pt idx="124">
                  <c:v>3.6391666666666662</c:v>
                </c:pt>
                <c:pt idx="125">
                  <c:v>3.8808333333333338</c:v>
                </c:pt>
                <c:pt idx="126">
                  <c:v>3.9008333333333338</c:v>
                </c:pt>
                <c:pt idx="127">
                  <c:v>3.5674999999999999</c:v>
                </c:pt>
                <c:pt idx="128">
                  <c:v>3.4716666666666658</c:v>
                </c:pt>
                <c:pt idx="129">
                  <c:v>3.2749999999999999</c:v>
                </c:pt>
                <c:pt idx="130">
                  <c:v>3.22</c:v>
                </c:pt>
                <c:pt idx="131">
                  <c:v>3.6541666666666668</c:v>
                </c:pt>
                <c:pt idx="132">
                  <c:v>3.0783333333333331</c:v>
                </c:pt>
                <c:pt idx="133">
                  <c:v>3.7591666666666672</c:v>
                </c:pt>
                <c:pt idx="134">
                  <c:v>3.5733333333333341</c:v>
                </c:pt>
                <c:pt idx="135">
                  <c:v>3.3424999999999998</c:v>
                </c:pt>
                <c:pt idx="136">
                  <c:v>3.6741666666666668</c:v>
                </c:pt>
                <c:pt idx="137">
                  <c:v>3.6433333333333331</c:v>
                </c:pt>
                <c:pt idx="138">
                  <c:v>3.2650000000000001</c:v>
                </c:pt>
                <c:pt idx="139">
                  <c:v>3.5575000000000001</c:v>
                </c:pt>
                <c:pt idx="140">
                  <c:v>4.0233333333333334</c:v>
                </c:pt>
                <c:pt idx="141">
                  <c:v>3.6675</c:v>
                </c:pt>
                <c:pt idx="142">
                  <c:v>3.57</c:v>
                </c:pt>
                <c:pt idx="143">
                  <c:v>4.081666666666667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F-A844-BD46-97652F50C221}"/>
            </c:ext>
          </c:extLst>
        </c:ser>
        <c:ser>
          <c:idx val="1"/>
          <c:order val="1"/>
          <c:tx>
            <c:v>안동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E03C31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xVal>
            <c:numRef>
              <c:f>d_진단비교!$B$9</c:f>
              <c:numCache>
                <c:formatCode>General</c:formatCode>
                <c:ptCount val="1"/>
                <c:pt idx="0">
                  <c:v>-0.16790570949358949</c:v>
                </c:pt>
              </c:numCache>
            </c:numRef>
          </c:xVal>
          <c:yVal>
            <c:numRef>
              <c:f>d_진단비교!$C$9</c:f>
              <c:numCache>
                <c:formatCode>General</c:formatCode>
                <c:ptCount val="1"/>
                <c:pt idx="0">
                  <c:v>3.065833333333333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F-A844-BD46-97652F50C221}"/>
            </c:ext>
          </c:extLst>
        </c:ser>
        <c:ser>
          <c:idx val="2"/>
          <c:order val="2"/>
          <c:tx>
            <c:v>고른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2D6BD9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xVal>
            <c:numRef>
              <c:f>d_진단비교!$B$8</c:f>
              <c:numCache>
                <c:formatCode>General</c:formatCode>
                <c:ptCount val="1"/>
                <c:pt idx="0">
                  <c:v>-0.16790570949358949</c:v>
                </c:pt>
              </c:numCache>
            </c:numRef>
          </c:xVal>
          <c:yVal>
            <c:numRef>
              <c:f>d_진단비교!$C$8</c:f>
              <c:numCache>
                <c:formatCode>General</c:formatCode>
                <c:ptCount val="1"/>
                <c:pt idx="0">
                  <c:v>3.065833333333333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7F-A844-BD46-97652F50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-0.6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20"/>
        <c:crosses val="autoZero"/>
        <c:crossBetween val="midCat"/>
        <c:majorUnit val="0.2"/>
      </c:valAx>
      <c:valAx>
        <c:axId val="20"/>
        <c:scaling>
          <c:orientation val="minMax"/>
          <c:max val="5.5"/>
          <c:min val="2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midCat"/>
        <c:majorUnit val="0.5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창 밖</c:v>
          </c:tx>
          <c:spPr>
            <a:solidFill>
              <a:srgbClr val="D5D9DC"/>
            </a:solidFill>
            <a:ln>
              <a:noFill/>
              <a:prstDash val="solid"/>
            </a:ln>
          </c:spPr>
          <c:invertIfNegative val="0"/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d_역계산!$F$2:$F$20</c:f>
              <c:numCache>
                <c:formatCode>General</c:formatCode>
                <c:ptCount val="19"/>
                <c:pt idx="0">
                  <c:v>0</c:v>
                </c:pt>
                <c:pt idx="1">
                  <c:v>5297</c:v>
                </c:pt>
                <c:pt idx="2">
                  <c:v>12235</c:v>
                </c:pt>
                <c:pt idx="3">
                  <c:v>3846</c:v>
                </c:pt>
                <c:pt idx="4">
                  <c:v>2752</c:v>
                </c:pt>
                <c:pt idx="5">
                  <c:v>12336</c:v>
                </c:pt>
                <c:pt idx="6">
                  <c:v>4638</c:v>
                </c:pt>
                <c:pt idx="7">
                  <c:v>7289</c:v>
                </c:pt>
                <c:pt idx="8">
                  <c:v>4325</c:v>
                </c:pt>
                <c:pt idx="9">
                  <c:v>13740</c:v>
                </c:pt>
                <c:pt idx="10">
                  <c:v>14770</c:v>
                </c:pt>
                <c:pt idx="11">
                  <c:v>10803</c:v>
                </c:pt>
                <c:pt idx="12">
                  <c:v>2217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7110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0-7249-80CE-0DFABCA13E7A}"/>
            </c:ext>
          </c:extLst>
        </c:ser>
        <c:ser>
          <c:idx val="1"/>
          <c:order val="1"/>
          <c:tx>
            <c:v>창 안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d_역계산!$E$2:$E$20</c:f>
              <c:numCache>
                <c:formatCode>General</c:formatCode>
                <c:ptCount val="1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13454</c:v>
                </c:pt>
                <c:pt idx="14">
                  <c:v>7110</c:v>
                </c:pt>
                <c:pt idx="15">
                  <c:v>2625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0-7249-80CE-0DFABCA13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하차</c:v>
          </c:tx>
          <c:spPr>
            <a:ln w="28575">
              <a:solidFill>
                <a:srgbClr val="1A4FA8"/>
              </a:solidFill>
              <a:prstDash val="solid"/>
            </a:ln>
          </c:spPr>
          <c:marker>
            <c:symbol val="none"/>
          </c:marker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4122</c:v>
                </c:pt>
                <c:pt idx="3">
                  <c:v>3282</c:v>
                </c:pt>
                <c:pt idx="4">
                  <c:v>3329</c:v>
                </c:pt>
                <c:pt idx="5">
                  <c:v>7001</c:v>
                </c:pt>
                <c:pt idx="6">
                  <c:v>9270</c:v>
                </c:pt>
                <c:pt idx="7">
                  <c:v>4272</c:v>
                </c:pt>
                <c:pt idx="8">
                  <c:v>9693</c:v>
                </c:pt>
                <c:pt idx="9">
                  <c:v>5056</c:v>
                </c:pt>
                <c:pt idx="10">
                  <c:v>15957</c:v>
                </c:pt>
                <c:pt idx="11">
                  <c:v>10304</c:v>
                </c:pt>
                <c:pt idx="12">
                  <c:v>3371</c:v>
                </c:pt>
                <c:pt idx="13">
                  <c:v>13982</c:v>
                </c:pt>
                <c:pt idx="14">
                  <c:v>6962</c:v>
                </c:pt>
                <c:pt idx="15">
                  <c:v>10943</c:v>
                </c:pt>
                <c:pt idx="16">
                  <c:v>7087</c:v>
                </c:pt>
                <c:pt idx="17">
                  <c:v>0</c:v>
                </c:pt>
                <c:pt idx="18">
                  <c:v>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1-E84D-ACB4-CE74556E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고른 노선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d_버스계산!$B$2:$B$20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0-9643-9073-2C192902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원도심→안동역</c:v>
          </c:tx>
          <c:spPr>
            <a:ln w="28575">
              <a:solidFill>
                <a:srgbClr val="D5D9DC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d_버스계산!$D$2:$D$20</c:f>
              <c:numCache>
                <c:formatCode>General</c:formatCode>
                <c:ptCount val="19"/>
                <c:pt idx="0">
                  <c:v>0</c:v>
                </c:pt>
                <c:pt idx="1">
                  <c:v>47</c:v>
                </c:pt>
                <c:pt idx="2">
                  <c:v>47</c:v>
                </c:pt>
                <c:pt idx="3">
                  <c:v>36</c:v>
                </c:pt>
                <c:pt idx="4">
                  <c:v>38</c:v>
                </c:pt>
                <c:pt idx="5">
                  <c:v>39</c:v>
                </c:pt>
                <c:pt idx="6">
                  <c:v>36</c:v>
                </c:pt>
                <c:pt idx="7">
                  <c:v>36</c:v>
                </c:pt>
                <c:pt idx="8">
                  <c:v>40</c:v>
                </c:pt>
                <c:pt idx="9">
                  <c:v>38</c:v>
                </c:pt>
                <c:pt idx="10">
                  <c:v>36</c:v>
                </c:pt>
                <c:pt idx="11">
                  <c:v>45</c:v>
                </c:pt>
                <c:pt idx="12">
                  <c:v>30</c:v>
                </c:pt>
                <c:pt idx="13">
                  <c:v>33</c:v>
                </c:pt>
                <c:pt idx="14">
                  <c:v>24</c:v>
                </c:pt>
                <c:pt idx="15">
                  <c:v>19</c:v>
                </c:pt>
                <c:pt idx="16">
                  <c:v>11</c:v>
                </c:pt>
                <c:pt idx="17">
                  <c:v>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1-3B4D-83AB-D23E7DAFF248}"/>
            </c:ext>
          </c:extLst>
        </c:ser>
        <c:ser>
          <c:idx val="1"/>
          <c:order val="1"/>
          <c:tx>
            <c:v>안동역→원도심</c:v>
          </c:tx>
          <c:spPr>
            <a:ln w="28575">
              <a:solidFill>
                <a:srgbClr val="9AA1A8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d_버스계산!$C$2:$C$20</c:f>
              <c:numCache>
                <c:formatCode>General</c:formatCode>
                <c:ptCount val="19"/>
                <c:pt idx="0">
                  <c:v>0</c:v>
                </c:pt>
                <c:pt idx="1">
                  <c:v>22</c:v>
                </c:pt>
                <c:pt idx="2">
                  <c:v>38</c:v>
                </c:pt>
                <c:pt idx="3">
                  <c:v>39</c:v>
                </c:pt>
                <c:pt idx="4">
                  <c:v>37</c:v>
                </c:pt>
                <c:pt idx="5">
                  <c:v>39</c:v>
                </c:pt>
                <c:pt idx="6">
                  <c:v>35</c:v>
                </c:pt>
                <c:pt idx="7">
                  <c:v>34</c:v>
                </c:pt>
                <c:pt idx="8">
                  <c:v>34</c:v>
                </c:pt>
                <c:pt idx="9">
                  <c:v>38</c:v>
                </c:pt>
                <c:pt idx="10">
                  <c:v>39</c:v>
                </c:pt>
                <c:pt idx="11">
                  <c:v>37</c:v>
                </c:pt>
                <c:pt idx="12">
                  <c:v>36</c:v>
                </c:pt>
                <c:pt idx="13">
                  <c:v>37</c:v>
                </c:pt>
                <c:pt idx="14">
                  <c:v>25</c:v>
                </c:pt>
                <c:pt idx="15">
                  <c:v>18</c:v>
                </c:pt>
                <c:pt idx="16">
                  <c:v>18</c:v>
                </c:pt>
                <c:pt idx="17">
                  <c:v>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1-3B4D-83AB-D23E7DAFF248}"/>
            </c:ext>
          </c:extLst>
        </c:ser>
        <c:ser>
          <c:idx val="2"/>
          <c:order val="2"/>
          <c:tx>
            <c:v>원도심→월영교</c:v>
          </c:tx>
          <c:spPr>
            <a:ln w="34925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d_버스계산!$I$2:$I$20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1-3B4D-83AB-D23E7DAF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21시 전</c:v>
          </c:tx>
          <c:spPr>
            <a:solidFill>
              <a:srgbClr val="F2A7A1"/>
            </a:solidFill>
            <a:ln>
              <a:noFill/>
              <a:prstDash val="solid"/>
            </a:ln>
          </c:spPr>
          <c:invertIfNegative val="0"/>
          <c:cat>
            <c:strRef>
              <c:f>d_월영교!$A$2:$A$18</c:f>
              <c:strCache>
                <c:ptCount val="17"/>
                <c:pt idx="0">
                  <c:v>안동댐간고등어직영식당</c:v>
                </c:pt>
                <c:pt idx="1">
                  <c:v>맛50년헛제사밥</c:v>
                </c:pt>
                <c:pt idx="2">
                  <c:v>호반정</c:v>
                </c:pt>
                <c:pt idx="3">
                  <c:v>옛날촌동네</c:v>
                </c:pt>
                <c:pt idx="4">
                  <c:v>삼일가든</c:v>
                </c:pt>
                <c:pt idx="5">
                  <c:v>이정식당</c:v>
                </c:pt>
                <c:pt idx="6">
                  <c:v>고센피제리아안동댐점</c:v>
                </c:pt>
                <c:pt idx="7">
                  <c:v>안동김대감</c:v>
                </c:pt>
                <c:pt idx="8">
                  <c:v>와룡가든</c:v>
                </c:pt>
                <c:pt idx="9">
                  <c:v>라라룬</c:v>
                </c:pt>
                <c:pt idx="10">
                  <c:v>월영당</c:v>
                </c:pt>
                <c:pt idx="11">
                  <c:v>카페구름마루</c:v>
                </c:pt>
                <c:pt idx="12">
                  <c:v>콩깍지</c:v>
                </c:pt>
                <c:pt idx="13">
                  <c:v>월영교달방</c:v>
                </c:pt>
                <c:pt idx="14">
                  <c:v>핸즈안동댐점</c:v>
                </c:pt>
                <c:pt idx="15">
                  <c:v>나우커피안동댐점</c:v>
                </c:pt>
                <c:pt idx="16">
                  <c:v>팝업 부스</c:v>
                </c:pt>
              </c:strCache>
            </c:strRef>
          </c:cat>
          <c:val>
            <c:numRef>
              <c:f>d_월영교!$E$2:$E$18</c:f>
              <c:numCache>
                <c:formatCode>General</c:formatCode>
                <c:ptCount val="1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6-B24E-876E-87B172C3D6EC}"/>
            </c:ext>
          </c:extLst>
        </c:ser>
        <c:ser>
          <c:idx val="1"/>
          <c:order val="1"/>
          <c:tx>
            <c:v>21시 이후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d_월영교!$A$2:$A$18</c:f>
              <c:strCache>
                <c:ptCount val="17"/>
                <c:pt idx="0">
                  <c:v>안동댐간고등어직영식당</c:v>
                </c:pt>
                <c:pt idx="1">
                  <c:v>맛50년헛제사밥</c:v>
                </c:pt>
                <c:pt idx="2">
                  <c:v>호반정</c:v>
                </c:pt>
                <c:pt idx="3">
                  <c:v>옛날촌동네</c:v>
                </c:pt>
                <c:pt idx="4">
                  <c:v>삼일가든</c:v>
                </c:pt>
                <c:pt idx="5">
                  <c:v>이정식당</c:v>
                </c:pt>
                <c:pt idx="6">
                  <c:v>고센피제리아안동댐점</c:v>
                </c:pt>
                <c:pt idx="7">
                  <c:v>안동김대감</c:v>
                </c:pt>
                <c:pt idx="8">
                  <c:v>와룡가든</c:v>
                </c:pt>
                <c:pt idx="9">
                  <c:v>라라룬</c:v>
                </c:pt>
                <c:pt idx="10">
                  <c:v>월영당</c:v>
                </c:pt>
                <c:pt idx="11">
                  <c:v>카페구름마루</c:v>
                </c:pt>
                <c:pt idx="12">
                  <c:v>콩깍지</c:v>
                </c:pt>
                <c:pt idx="13">
                  <c:v>월영교달방</c:v>
                </c:pt>
                <c:pt idx="14">
                  <c:v>핸즈안동댐점</c:v>
                </c:pt>
                <c:pt idx="15">
                  <c:v>나우커피안동댐점</c:v>
                </c:pt>
                <c:pt idx="16">
                  <c:v>팝업 부스</c:v>
                </c:pt>
              </c:strCache>
            </c:strRef>
          </c:cat>
          <c:val>
            <c:numRef>
              <c:f>d_월영교!$F$2:$F$18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21</c:v>
                </c:pt>
                <c:pt idx="8">
                  <c:v>21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24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6-B24E-876E-87B172C3D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4"/>
          <c:min val="17"/>
        </c:scaling>
        <c:delete val="0"/>
        <c:axPos val="t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&quot;시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  <c:majorUnit val="1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월영교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d_업종구성!$A$2:$A$6</c:f>
              <c:strCache>
                <c:ptCount val="5"/>
                <c:pt idx="0">
                  <c:v>한식</c:v>
                </c:pt>
                <c:pt idx="1">
                  <c:v>카페</c:v>
                </c:pt>
                <c:pt idx="2">
                  <c:v>주점</c:v>
                </c:pt>
                <c:pt idx="3">
                  <c:v>서양식</c:v>
                </c:pt>
                <c:pt idx="4">
                  <c:v>기타</c:v>
                </c:pt>
              </c:strCache>
            </c:strRef>
          </c:cat>
          <c:val>
            <c:numRef>
              <c:f>d_업종구성!$B$2:$B$6</c:f>
              <c:numCache>
                <c:formatCode>0%</c:formatCode>
                <c:ptCount val="5"/>
                <c:pt idx="0">
                  <c:v>0.58823529411764708</c:v>
                </c:pt>
                <c:pt idx="1">
                  <c:v>0.35294117647058831</c:v>
                </c:pt>
                <c:pt idx="2">
                  <c:v>0</c:v>
                </c:pt>
                <c:pt idx="3">
                  <c:v>5.8823529411764712E-2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6F40-B678-FF20EFCB0CAC}"/>
            </c:ext>
          </c:extLst>
        </c:ser>
        <c:ser>
          <c:idx val="1"/>
          <c:order val="1"/>
          <c:tx>
            <c:v>원도심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d_업종구성!$A$2:$A$6</c:f>
              <c:strCache>
                <c:ptCount val="5"/>
                <c:pt idx="0">
                  <c:v>한식</c:v>
                </c:pt>
                <c:pt idx="1">
                  <c:v>카페</c:v>
                </c:pt>
                <c:pt idx="2">
                  <c:v>주점</c:v>
                </c:pt>
                <c:pt idx="3">
                  <c:v>서양식</c:v>
                </c:pt>
                <c:pt idx="4">
                  <c:v>기타</c:v>
                </c:pt>
              </c:strCache>
            </c:strRef>
          </c:cat>
          <c:val>
            <c:numRef>
              <c:f>d_업종구성!$C$2:$C$6</c:f>
              <c:numCache>
                <c:formatCode>0%</c:formatCode>
                <c:ptCount val="5"/>
                <c:pt idx="0">
                  <c:v>0.44764397905759162</c:v>
                </c:pt>
                <c:pt idx="1">
                  <c:v>0.16623036649214659</c:v>
                </c:pt>
                <c:pt idx="2">
                  <c:v>0.112565445026178</c:v>
                </c:pt>
                <c:pt idx="3">
                  <c:v>1.701570680628272E-2</c:v>
                </c:pt>
                <c:pt idx="4">
                  <c:v>0.25654450261780098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8-6F40-B678-FF20EFCB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방문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cat>
            <c:strRef>
              <c:f>d_철도!$A$2:$A$20</c:f>
              <c:strCache>
                <c:ptCount val="19"/>
                <c:pt idx="0">
                  <c:v>월영교</c:v>
                </c:pt>
                <c:pt idx="1">
                  <c:v>안동문화관광단지</c:v>
                </c:pt>
                <c:pt idx="2">
                  <c:v>안동하회마을</c:v>
                </c:pt>
                <c:pt idx="3">
                  <c:v>낙강물길공원</c:v>
                </c:pt>
                <c:pt idx="4">
                  <c:v>만휴정</c:v>
                </c:pt>
                <c:pt idx="5">
                  <c:v>봉정사</c:v>
                </c:pt>
                <c:pt idx="6">
                  <c:v>도산서원</c:v>
                </c:pt>
                <c:pt idx="7">
                  <c:v>병산서원</c:v>
                </c:pt>
                <c:pt idx="8">
                  <c:v>권정생동화나라</c:v>
                </c:pt>
                <c:pt idx="9">
                  <c:v>안동민속촌</c:v>
                </c:pt>
                <c:pt idx="10">
                  <c:v>유교문화박물관</c:v>
                </c:pt>
                <c:pt idx="11">
                  <c:v>안동포마을</c:v>
                </c:pt>
                <c:pt idx="12">
                  <c:v>독립운동기념관</c:v>
                </c:pt>
                <c:pt idx="13">
                  <c:v>암산유원지</c:v>
                </c:pt>
                <c:pt idx="14">
                  <c:v>임하호레저타운</c:v>
                </c:pt>
                <c:pt idx="15">
                  <c:v>안동중앙신시장</c:v>
                </c:pt>
                <c:pt idx="16">
                  <c:v>옥동신도시</c:v>
                </c:pt>
                <c:pt idx="17">
                  <c:v>경북도청</c:v>
                </c:pt>
                <c:pt idx="18">
                  <c:v>안동문화의거리</c:v>
                </c:pt>
              </c:strCache>
            </c:strRef>
          </c:cat>
          <c:val>
            <c:numRef>
              <c:f>d_철도!$B$2:$B$20</c:f>
              <c:numCache>
                <c:formatCode>General</c:formatCode>
                <c:ptCount val="19"/>
                <c:pt idx="0">
                  <c:v>15.24</c:v>
                </c:pt>
                <c:pt idx="1">
                  <c:v>11.02</c:v>
                </c:pt>
                <c:pt idx="2">
                  <c:v>6.29</c:v>
                </c:pt>
                <c:pt idx="3">
                  <c:v>2.37</c:v>
                </c:pt>
                <c:pt idx="4">
                  <c:v>2.23</c:v>
                </c:pt>
                <c:pt idx="5">
                  <c:v>1.71</c:v>
                </c:pt>
                <c:pt idx="6">
                  <c:v>2.27</c:v>
                </c:pt>
                <c:pt idx="7">
                  <c:v>1.1299999999999999</c:v>
                </c:pt>
                <c:pt idx="8">
                  <c:v>0.43</c:v>
                </c:pt>
                <c:pt idx="9">
                  <c:v>1.1000000000000001</c:v>
                </c:pt>
                <c:pt idx="10">
                  <c:v>0.36</c:v>
                </c:pt>
                <c:pt idx="11">
                  <c:v>7.0000000000000007E-2</c:v>
                </c:pt>
                <c:pt idx="12">
                  <c:v>0.27</c:v>
                </c:pt>
                <c:pt idx="13">
                  <c:v>0.32</c:v>
                </c:pt>
                <c:pt idx="14">
                  <c:v>7.0000000000000007E-2</c:v>
                </c:pt>
                <c:pt idx="15">
                  <c:v>11.8</c:v>
                </c:pt>
                <c:pt idx="16">
                  <c:v>15.88</c:v>
                </c:pt>
                <c:pt idx="17">
                  <c:v>8.58</c:v>
                </c:pt>
                <c:pt idx="18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0-FA4D-8ADD-1213262448B9}"/>
            </c:ext>
          </c:extLst>
        </c:ser>
        <c:ser>
          <c:idx val="1"/>
          <c:order val="1"/>
          <c:tx>
            <c:v>소비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d_철도!$A$2:$A$20</c:f>
              <c:strCache>
                <c:ptCount val="19"/>
                <c:pt idx="0">
                  <c:v>월영교</c:v>
                </c:pt>
                <c:pt idx="1">
                  <c:v>안동문화관광단지</c:v>
                </c:pt>
                <c:pt idx="2">
                  <c:v>안동하회마을</c:v>
                </c:pt>
                <c:pt idx="3">
                  <c:v>낙강물길공원</c:v>
                </c:pt>
                <c:pt idx="4">
                  <c:v>만휴정</c:v>
                </c:pt>
                <c:pt idx="5">
                  <c:v>봉정사</c:v>
                </c:pt>
                <c:pt idx="6">
                  <c:v>도산서원</c:v>
                </c:pt>
                <c:pt idx="7">
                  <c:v>병산서원</c:v>
                </c:pt>
                <c:pt idx="8">
                  <c:v>권정생동화나라</c:v>
                </c:pt>
                <c:pt idx="9">
                  <c:v>안동민속촌</c:v>
                </c:pt>
                <c:pt idx="10">
                  <c:v>유교문화박물관</c:v>
                </c:pt>
                <c:pt idx="11">
                  <c:v>안동포마을</c:v>
                </c:pt>
                <c:pt idx="12">
                  <c:v>독립운동기념관</c:v>
                </c:pt>
                <c:pt idx="13">
                  <c:v>암산유원지</c:v>
                </c:pt>
                <c:pt idx="14">
                  <c:v>임하호레저타운</c:v>
                </c:pt>
                <c:pt idx="15">
                  <c:v>안동중앙신시장</c:v>
                </c:pt>
                <c:pt idx="16">
                  <c:v>옥동신도시</c:v>
                </c:pt>
                <c:pt idx="17">
                  <c:v>경북도청</c:v>
                </c:pt>
                <c:pt idx="18">
                  <c:v>안동문화의거리</c:v>
                </c:pt>
              </c:strCache>
            </c:strRef>
          </c:cat>
          <c:val>
            <c:numRef>
              <c:f>d_철도!$C$2:$C$20</c:f>
              <c:numCache>
                <c:formatCode>General</c:formatCode>
                <c:ptCount val="19"/>
                <c:pt idx="0">
                  <c:v>6.05</c:v>
                </c:pt>
                <c:pt idx="1">
                  <c:v>2.2799999999999998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0.65</c:v>
                </c:pt>
                <c:pt idx="7">
                  <c:v>0.06</c:v>
                </c:pt>
                <c:pt idx="8">
                  <c:v>0.01</c:v>
                </c:pt>
                <c:pt idx="9">
                  <c:v>0.75</c:v>
                </c:pt>
                <c:pt idx="10">
                  <c:v>0.13</c:v>
                </c:pt>
                <c:pt idx="11">
                  <c:v>0</c:v>
                </c:pt>
                <c:pt idx="12">
                  <c:v>0.25</c:v>
                </c:pt>
                <c:pt idx="13">
                  <c:v>0.37</c:v>
                </c:pt>
                <c:pt idx="14">
                  <c:v>0.14000000000000001</c:v>
                </c:pt>
                <c:pt idx="15">
                  <c:v>12.92</c:v>
                </c:pt>
                <c:pt idx="16">
                  <c:v>24.51</c:v>
                </c:pt>
                <c:pt idx="17">
                  <c:v>18.809999999999999</c:v>
                </c:pt>
                <c:pt idx="18">
                  <c:v>32.659999999999997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0-FA4D-8ADD-121326244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&quot;%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percentStacked"/>
        <c:varyColors val="1"/>
        <c:ser>
          <c:idx val="0"/>
          <c:order val="0"/>
          <c:tx>
            <c:v>매우 있다</c:v>
          </c:tx>
          <c:spPr>
            <a:solidFill>
              <a:srgbClr val="1A4FA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d_설문계산!$E$2:$E$5</c:f>
              <c:numCache>
                <c:formatCode>0%</c:formatCode>
                <c:ptCount val="4"/>
                <c:pt idx="0">
                  <c:v>0.54166666666666663</c:v>
                </c:pt>
                <c:pt idx="1">
                  <c:v>0.47222222222222221</c:v>
                </c:pt>
                <c:pt idx="2">
                  <c:v>0.4861111111111111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D-9641-AF04-7B123182C684}"/>
            </c:ext>
          </c:extLst>
        </c:ser>
        <c:ser>
          <c:idx val="1"/>
          <c:order val="1"/>
          <c:tx>
            <c:v>있다</c:v>
          </c:tx>
          <c:spPr>
            <a:solidFill>
              <a:srgbClr val="7FA6E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d_설문계산!$F$2:$F$5</c:f>
              <c:numCache>
                <c:formatCode>0%</c:formatCode>
                <c:ptCount val="4"/>
                <c:pt idx="0">
                  <c:v>0.25</c:v>
                </c:pt>
                <c:pt idx="1">
                  <c:v>0.31944444444444442</c:v>
                </c:pt>
                <c:pt idx="2">
                  <c:v>0.33333333333333331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D-9641-AF04-7B123182C684}"/>
            </c:ext>
          </c:extLst>
        </c:ser>
        <c:ser>
          <c:idx val="2"/>
          <c:order val="2"/>
          <c:tx>
            <c:v>보통</c:v>
          </c:tx>
          <c:spPr>
            <a:solidFill>
              <a:srgbClr val="D5D9DC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d_설문계산!$G$2:$G$5</c:f>
              <c:numCache>
                <c:formatCode>0%</c:formatCode>
                <c:ptCount val="4"/>
                <c:pt idx="0">
                  <c:v>0.125</c:v>
                </c:pt>
                <c:pt idx="1">
                  <c:v>5.5555555555555552E-2</c:v>
                </c:pt>
                <c:pt idx="2">
                  <c:v>0.125</c:v>
                </c:pt>
                <c:pt idx="3">
                  <c:v>0.15714285714285714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D-9641-AF04-7B123182C684}"/>
            </c:ext>
          </c:extLst>
        </c:ser>
        <c:ser>
          <c:idx val="3"/>
          <c:order val="3"/>
          <c:tx>
            <c:v>별로 없다</c:v>
          </c:tx>
          <c:spPr>
            <a:solidFill>
              <a:srgbClr val="F2A7A1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d_설문계산!$H$2:$H$5</c:f>
              <c:numCache>
                <c:formatCode>0%</c:formatCode>
                <c:ptCount val="4"/>
                <c:pt idx="0">
                  <c:v>6.9444444444444448E-2</c:v>
                </c:pt>
                <c:pt idx="1">
                  <c:v>0.15277777777777779</c:v>
                </c:pt>
                <c:pt idx="2">
                  <c:v>4.1666666666666664E-2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D-9641-AF04-7B123182C684}"/>
            </c:ext>
          </c:extLst>
        </c:ser>
        <c:ser>
          <c:idx val="4"/>
          <c:order val="4"/>
          <c:tx>
            <c:v>전혀 없다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d_설문계산!$I$2:$I$5</c:f>
              <c:numCache>
                <c:formatCode>0%</c:formatCode>
                <c:ptCount val="4"/>
                <c:pt idx="0">
                  <c:v>1.3888888888888888E-2</c:v>
                </c:pt>
                <c:pt idx="1">
                  <c:v>0</c:v>
                </c:pt>
                <c:pt idx="2">
                  <c:v>1.3888888888888888E-2</c:v>
                </c:pt>
                <c:pt idx="3">
                  <c:v>1.4285714285714285E-2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4D-9641-AF04-7B123182C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비율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C9CED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3D-5C41-B6D1-02853FA273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d_설문계산!$K$2:$K$5</c:f>
              <c:strCache>
                <c:ptCount val="4"/>
                <c:pt idx="0">
                  <c:v>외곽 관광지(하회·도산)</c:v>
                </c:pt>
                <c:pt idx="1">
                  <c:v>야간 명소(월영교)</c:v>
                </c:pt>
                <c:pt idx="2">
                  <c:v>원도심 밤 가게·식당</c:v>
                </c:pt>
                <c:pt idx="3">
                  <c:v>없음(모두 방문)</c:v>
                </c:pt>
              </c:strCache>
            </c:strRef>
          </c:cat>
          <c:val>
            <c:numRef>
              <c:f>d_설문계산!$L$2:$L$5</c:f>
              <c:numCache>
                <c:formatCode>0%</c:formatCode>
                <c:ptCount val="4"/>
                <c:pt idx="0">
                  <c:v>0.40845070422535212</c:v>
                </c:pt>
                <c:pt idx="1">
                  <c:v>0.46478873239436619</c:v>
                </c:pt>
                <c:pt idx="2">
                  <c:v>0.25352112676056338</c:v>
                </c:pt>
                <c:pt idx="3">
                  <c:v>0.21126760563380281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D-5C41-B6D1-02853FA2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비율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C9CED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6A-764A-94F4-832EB31CFA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d_설문계산!$N$2:$N$6</c:f>
              <c:strCache>
                <c:ptCount val="5"/>
                <c:pt idx="0">
                  <c:v>정보 부족</c:v>
                </c:pt>
                <c:pt idx="1">
                  <c:v>줄·예약 불편</c:v>
                </c:pt>
                <c:pt idx="2">
                  <c:v>이동 시간 부족</c:v>
                </c:pt>
                <c:pt idx="3">
                  <c:v>가격 부담</c:v>
                </c:pt>
                <c:pt idx="4">
                  <c:v>기타</c:v>
                </c:pt>
              </c:strCache>
            </c:strRef>
          </c:cat>
          <c:val>
            <c:numRef>
              <c:f>d_설문계산!$O$2:$O$6</c:f>
              <c:numCache>
                <c:formatCode>0%</c:formatCode>
                <c:ptCount val="5"/>
                <c:pt idx="0">
                  <c:v>0.40277777777777779</c:v>
                </c:pt>
                <c:pt idx="1">
                  <c:v>0.30555555555555558</c:v>
                </c:pt>
                <c:pt idx="2">
                  <c:v>0.125</c:v>
                </c:pt>
                <c:pt idx="3">
                  <c:v>0.15277777777777779</c:v>
                </c:pt>
                <c:pt idx="4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A-764A-94F4-832EB31C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37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37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0</xdr:colOff>
      <xdr:row>32</xdr:row>
      <xdr:rowOff>0</xdr:rowOff>
    </xdr:from>
    <xdr:ext cx="9525000" cy="5562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37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37</xdr:col>
      <xdr:colOff>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4FA8"/>
    <pageSetUpPr fitToPage="1"/>
  </sheetPr>
  <dimension ref="A1:AL36"/>
  <sheetViews>
    <sheetView showGridLines="0" showRowColHeaders="0" tabSelected="1" workbookViewId="0"/>
  </sheetViews>
  <sheetFormatPr baseColWidth="10" defaultColWidth="8.83203125" defaultRowHeight="17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14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6" customHeight="1">
      <c r="A7" s="2"/>
      <c r="B7" s="18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2"/>
      <c r="N7" s="13" t="s">
        <v>4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2"/>
      <c r="Z7" s="13" t="s">
        <v>5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2"/>
    </row>
    <row r="8" spans="1:38" ht="20" customHeight="1">
      <c r="A8" s="2"/>
      <c r="B8" s="21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2"/>
      <c r="N8" s="21" t="s">
        <v>7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2"/>
      <c r="Z8" s="21" t="s">
        <v>8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2"/>
    </row>
    <row r="9" spans="1:38" ht="52" customHeight="1">
      <c r="A9" s="2"/>
      <c r="B9" s="34">
        <v>-0.16790570949358971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3" t="s">
        <v>9</v>
      </c>
      <c r="N9" s="36">
        <v>157.9524557357708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3" t="s">
        <v>9</v>
      </c>
      <c r="Z9" s="32">
        <v>6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2"/>
    </row>
    <row r="10" spans="1:38" ht="20" customHeight="1">
      <c r="A10" s="2"/>
      <c r="B10" s="19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"/>
      <c r="N10" s="19" t="s">
        <v>11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"/>
      <c r="Z10" s="19" t="s">
        <v>12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2"/>
    </row>
    <row r="11" spans="1:38" ht="20" customHeight="1">
      <c r="A11" s="2"/>
      <c r="B11" s="19" t="s">
        <v>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"/>
      <c r="N11" s="19" t="s">
        <v>14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2"/>
      <c r="Z11" s="19" t="s">
        <v>15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2"/>
    </row>
    <row r="12" spans="1:38" ht="10" customHeight="1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"/>
    </row>
    <row r="13" spans="1:38" ht="40" customHeight="1">
      <c r="A13" s="2"/>
      <c r="B13" s="28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"/>
      <c r="N13" s="28" t="s">
        <v>17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2"/>
      <c r="Z13" s="28" t="s">
        <v>18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2"/>
    </row>
    <row r="14" spans="1:38" ht="24" customHeight="1">
      <c r="A14" s="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"/>
      <c r="Z14" s="23" t="s">
        <v>19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2"/>
    </row>
    <row r="15" spans="1:38" ht="8" customHeight="1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2"/>
    </row>
    <row r="16" spans="1:38" ht="1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4" customHeight="1"/>
    <row r="18" spans="1:38" ht="22" customHeight="1">
      <c r="B18" s="15" t="s">
        <v>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1:38" ht="6" customHeight="1"/>
    <row r="20" spans="1:38" ht="46" customHeight="1">
      <c r="B20" s="6">
        <v>1</v>
      </c>
      <c r="C20" s="30" t="s">
        <v>21</v>
      </c>
      <c r="D20" s="14"/>
      <c r="E20" s="14"/>
      <c r="F20" s="14"/>
      <c r="G20" s="14"/>
      <c r="H20" s="14"/>
      <c r="I20" s="14"/>
      <c r="J20" s="14"/>
      <c r="K20" s="14"/>
      <c r="L20" s="14"/>
      <c r="N20" s="6">
        <v>2</v>
      </c>
      <c r="O20" s="30" t="s">
        <v>22</v>
      </c>
      <c r="P20" s="14"/>
      <c r="Q20" s="14"/>
      <c r="R20" s="14"/>
      <c r="S20" s="14"/>
      <c r="T20" s="14"/>
      <c r="U20" s="14"/>
      <c r="V20" s="14"/>
      <c r="W20" s="14"/>
      <c r="X20" s="14"/>
      <c r="Z20" s="6">
        <v>3</v>
      </c>
      <c r="AA20" s="30" t="s">
        <v>23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8" ht="24" customHeight="1"/>
    <row r="22" spans="1:38" ht="22" customHeight="1">
      <c r="B22" s="15" t="s">
        <v>24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8" ht="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2" customHeight="1">
      <c r="A24" s="2"/>
      <c r="B24" s="20" t="s">
        <v>25</v>
      </c>
      <c r="C24" s="14"/>
      <c r="D24" s="14"/>
      <c r="E24" s="14"/>
      <c r="F24" s="14"/>
      <c r="G24" s="14"/>
      <c r="H24" s="17"/>
      <c r="I24" s="20" t="s">
        <v>26</v>
      </c>
      <c r="J24" s="14"/>
      <c r="K24" s="14"/>
      <c r="L24" s="14"/>
      <c r="M24" s="14"/>
      <c r="N24" s="14"/>
      <c r="O24" s="17"/>
      <c r="P24" s="20" t="s">
        <v>27</v>
      </c>
      <c r="Q24" s="14"/>
      <c r="R24" s="14"/>
      <c r="S24" s="14"/>
      <c r="T24" s="14"/>
      <c r="U24" s="14"/>
      <c r="V24" s="17"/>
      <c r="W24" s="20" t="s">
        <v>28</v>
      </c>
      <c r="X24" s="14"/>
      <c r="Y24" s="14"/>
      <c r="Z24" s="14"/>
      <c r="AA24" s="14"/>
      <c r="AB24" s="14"/>
      <c r="AC24" s="17"/>
      <c r="AD24" s="20" t="s">
        <v>29</v>
      </c>
      <c r="AE24" s="14"/>
      <c r="AF24" s="14"/>
      <c r="AG24" s="14"/>
      <c r="AH24" s="14"/>
      <c r="AI24" s="14"/>
      <c r="AJ24" s="14"/>
      <c r="AK24" s="17"/>
      <c r="AL24" s="2"/>
    </row>
    <row r="25" spans="1:38" ht="34" customHeight="1">
      <c r="A25" s="2"/>
      <c r="B25" s="26" t="s">
        <v>30</v>
      </c>
      <c r="C25" s="14"/>
      <c r="D25" s="14"/>
      <c r="E25" s="14"/>
      <c r="F25" s="14"/>
      <c r="G25" s="14"/>
      <c r="H25" s="17"/>
      <c r="I25" s="26" t="s">
        <v>31</v>
      </c>
      <c r="J25" s="14"/>
      <c r="K25" s="14"/>
      <c r="L25" s="14"/>
      <c r="M25" s="14"/>
      <c r="N25" s="14"/>
      <c r="O25" s="17"/>
      <c r="P25" s="29" t="s">
        <v>32</v>
      </c>
      <c r="Q25" s="14"/>
      <c r="R25" s="14"/>
      <c r="S25" s="14"/>
      <c r="T25" s="14"/>
      <c r="U25" s="14"/>
      <c r="V25" s="17"/>
      <c r="W25" s="29" t="s">
        <v>33</v>
      </c>
      <c r="X25" s="14"/>
      <c r="Y25" s="14"/>
      <c r="Z25" s="14"/>
      <c r="AA25" s="14"/>
      <c r="AB25" s="14"/>
      <c r="AC25" s="17"/>
      <c r="AD25" s="24" t="s">
        <v>34</v>
      </c>
      <c r="AE25" s="14"/>
      <c r="AF25" s="14"/>
      <c r="AG25" s="14"/>
      <c r="AH25" s="14"/>
      <c r="AI25" s="14"/>
      <c r="AJ25" s="14"/>
      <c r="AK25" s="17"/>
      <c r="AL25" s="2"/>
    </row>
    <row r="26" spans="1:38" ht="20" customHeight="1">
      <c r="A26" s="2"/>
      <c r="B26" s="22" t="s">
        <v>35</v>
      </c>
      <c r="C26" s="14"/>
      <c r="D26" s="14"/>
      <c r="E26" s="14"/>
      <c r="F26" s="14"/>
      <c r="G26" s="14"/>
      <c r="H26" s="17"/>
      <c r="I26" s="22" t="s">
        <v>36</v>
      </c>
      <c r="J26" s="14"/>
      <c r="K26" s="14"/>
      <c r="L26" s="14"/>
      <c r="M26" s="14"/>
      <c r="N26" s="14"/>
      <c r="O26" s="17"/>
      <c r="P26" s="22" t="s">
        <v>37</v>
      </c>
      <c r="Q26" s="14"/>
      <c r="R26" s="14"/>
      <c r="S26" s="14"/>
      <c r="T26" s="14"/>
      <c r="U26" s="14"/>
      <c r="V26" s="17"/>
      <c r="W26" s="22" t="s">
        <v>38</v>
      </c>
      <c r="X26" s="14"/>
      <c r="Y26" s="14"/>
      <c r="Z26" s="14"/>
      <c r="AA26" s="14"/>
      <c r="AB26" s="14"/>
      <c r="AC26" s="17"/>
      <c r="AD26" s="22" t="s">
        <v>39</v>
      </c>
      <c r="AE26" s="14"/>
      <c r="AF26" s="14"/>
      <c r="AG26" s="14"/>
      <c r="AH26" s="14"/>
      <c r="AI26" s="14"/>
      <c r="AJ26" s="14"/>
      <c r="AK26" s="17"/>
      <c r="AL26" s="2"/>
    </row>
    <row r="27" spans="1:38" ht="20" customHeight="1">
      <c r="A27" s="2"/>
      <c r="B27" s="16" t="s">
        <v>40</v>
      </c>
      <c r="C27" s="14"/>
      <c r="D27" s="14"/>
      <c r="E27" s="14"/>
      <c r="F27" s="14"/>
      <c r="G27" s="14"/>
      <c r="H27" s="17"/>
      <c r="I27" s="16" t="s">
        <v>41</v>
      </c>
      <c r="J27" s="14"/>
      <c r="K27" s="14"/>
      <c r="L27" s="14"/>
      <c r="M27" s="14"/>
      <c r="N27" s="14"/>
      <c r="O27" s="17"/>
      <c r="P27" s="16" t="s">
        <v>42</v>
      </c>
      <c r="Q27" s="14"/>
      <c r="R27" s="14"/>
      <c r="S27" s="14"/>
      <c r="T27" s="14"/>
      <c r="U27" s="14"/>
      <c r="V27" s="17"/>
      <c r="W27" s="16" t="s">
        <v>43</v>
      </c>
      <c r="X27" s="14"/>
      <c r="Y27" s="14"/>
      <c r="Z27" s="14"/>
      <c r="AA27" s="14"/>
      <c r="AB27" s="14"/>
      <c r="AC27" s="17"/>
      <c r="AD27" s="16" t="s">
        <v>44</v>
      </c>
      <c r="AE27" s="14"/>
      <c r="AF27" s="14"/>
      <c r="AG27" s="14"/>
      <c r="AH27" s="14"/>
      <c r="AI27" s="14"/>
      <c r="AJ27" s="14"/>
      <c r="AK27" s="17"/>
      <c r="AL27" s="2"/>
    </row>
    <row r="28" spans="1:38" ht="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6" customHeight="1"/>
    <row r="30" spans="1:38" ht="20" customHeight="1">
      <c r="B30" s="31" t="s">
        <v>45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8" ht="18" customHeight="1">
      <c r="B31" s="25" t="s">
        <v>46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8" ht="18" customHeight="1">
      <c r="B32" s="25" t="s">
        <v>47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:37" ht="18" customHeight="1">
      <c r="B33" s="25" t="s">
        <v>48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18" customHeight="1">
      <c r="B34" s="25" t="s">
        <v>49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2:37" ht="12" customHeight="1"/>
    <row r="36" spans="2:37">
      <c r="B36" s="33" t="s">
        <v>50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</sheetData>
  <sheetProtection sheet="1"/>
  <mergeCells count="53">
    <mergeCell ref="B4:AK4"/>
    <mergeCell ref="N9:X9"/>
    <mergeCell ref="Z11:AK11"/>
    <mergeCell ref="P27:V27"/>
    <mergeCell ref="B3:AK3"/>
    <mergeCell ref="B33:AK33"/>
    <mergeCell ref="Z9:AK9"/>
    <mergeCell ref="I25:O25"/>
    <mergeCell ref="B36:AK36"/>
    <mergeCell ref="B9:L9"/>
    <mergeCell ref="AD26:AK26"/>
    <mergeCell ref="N13:X13"/>
    <mergeCell ref="B32:AK32"/>
    <mergeCell ref="B31:AK31"/>
    <mergeCell ref="I26:O26"/>
    <mergeCell ref="B30:AK30"/>
    <mergeCell ref="B10:L10"/>
    <mergeCell ref="C20:L20"/>
    <mergeCell ref="N10:X10"/>
    <mergeCell ref="O20:X20"/>
    <mergeCell ref="W26:AC26"/>
    <mergeCell ref="AD25:AK25"/>
    <mergeCell ref="B34:AK34"/>
    <mergeCell ref="B25:H25"/>
    <mergeCell ref="B2:X2"/>
    <mergeCell ref="Z13:AK13"/>
    <mergeCell ref="P25:V25"/>
    <mergeCell ref="W25:AC25"/>
    <mergeCell ref="B8:L8"/>
    <mergeCell ref="N8:X8"/>
    <mergeCell ref="I27:O27"/>
    <mergeCell ref="W24:AC24"/>
    <mergeCell ref="AD27:AK27"/>
    <mergeCell ref="B13:L13"/>
    <mergeCell ref="B27:H27"/>
    <mergeCell ref="Z10:AK10"/>
    <mergeCell ref="AA20:AK20"/>
    <mergeCell ref="Z7:AK7"/>
    <mergeCell ref="B22:AK22"/>
    <mergeCell ref="B18:AK18"/>
    <mergeCell ref="W27:AC27"/>
    <mergeCell ref="B7:L7"/>
    <mergeCell ref="N11:X11"/>
    <mergeCell ref="AD24:AK24"/>
    <mergeCell ref="B24:H24"/>
    <mergeCell ref="N7:X7"/>
    <mergeCell ref="I24:O24"/>
    <mergeCell ref="P24:V24"/>
    <mergeCell ref="Z8:AK8"/>
    <mergeCell ref="B26:H26"/>
    <mergeCell ref="B11:L11"/>
    <mergeCell ref="Z14:AK14"/>
    <mergeCell ref="P26:V26"/>
  </mergeCells>
  <phoneticPr fontId="48" type="noConversion"/>
  <hyperlinks>
    <hyperlink ref="Z14" location="'시·군 진단'!A1" display="열기 +" xr:uid="{00000000-0004-0000-0000-000000000000}"/>
    <hyperlink ref="B20" location="'설문조사'!A1" display="1" xr:uid="{00000000-0004-0000-0000-000001000000}"/>
    <hyperlink ref="N20" location="'운영 시간'!A1" display="2" xr:uid="{00000000-0004-0000-0000-000002000000}"/>
    <hyperlink ref="Z20" location="'월영교'!A1" display="3" xr:uid="{00000000-0004-0000-0000-000003000000}"/>
    <hyperlink ref="B24" location="'시·군 진단'!A1" display="시·군 진단" xr:uid="{00000000-0004-0000-0000-000004000000}"/>
    <hyperlink ref="I24" location="'운영 시간'!A1" display="운영 시간" xr:uid="{00000000-0004-0000-0000-000005000000}"/>
    <hyperlink ref="P24" location="'버스'!A1" display="버스" xr:uid="{00000000-0004-0000-0000-000006000000}"/>
    <hyperlink ref="W24" location="'월영교'!A1" display="월영교" xr:uid="{00000000-0004-0000-0000-000007000000}"/>
    <hyperlink ref="AD24" location="'설문조사'!A1" display="설문조사" xr:uid="{00000000-0004-0000-0000-000008000000}"/>
  </hyperlinks>
  <pageMargins left="0.3" right="0.3" top="0.3" bottom="0.3" header="0.5" footer="0.5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BD9"/>
    <outlinePr summaryBelow="0"/>
    <pageSetUpPr fitToPage="1"/>
  </sheetPr>
  <dimension ref="A1:AM199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9" ht="12" customHeight="1"/>
    <row r="2" spans="1:39" ht="20" customHeight="1">
      <c r="B2" s="27" t="s">
        <v>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9" ht="38" customHeight="1">
      <c r="B3" s="37" t="s">
        <v>52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9" ht="20" customHeight="1">
      <c r="B4" s="35" t="s">
        <v>53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9" ht="4" customHeight="1">
      <c r="B5" s="1"/>
      <c r="C5" s="1"/>
    </row>
    <row r="6" spans="1:39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50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9" ht="8" customHeight="1"/>
    <row r="8" spans="1:39" ht="18" customHeight="1">
      <c r="B8" s="44" t="s">
        <v>60</v>
      </c>
      <c r="C8" s="14"/>
      <c r="D8" s="14"/>
      <c r="E8" s="14"/>
      <c r="F8" s="14"/>
      <c r="G8" s="14"/>
      <c r="H8" s="14"/>
      <c r="I8" s="14"/>
      <c r="K8" s="44" t="s">
        <v>61</v>
      </c>
      <c r="L8" s="14"/>
      <c r="M8" s="14"/>
      <c r="N8" s="14"/>
      <c r="O8" s="14"/>
      <c r="P8" s="14"/>
      <c r="R8" s="44" t="s">
        <v>62</v>
      </c>
      <c r="S8" s="14"/>
      <c r="T8" s="14"/>
      <c r="U8" s="14"/>
      <c r="V8" s="14"/>
      <c r="W8" s="14"/>
      <c r="Y8" s="44" t="s">
        <v>63</v>
      </c>
      <c r="Z8" s="14"/>
      <c r="AA8" s="14"/>
      <c r="AB8" s="14"/>
      <c r="AC8" s="14"/>
      <c r="AD8" s="14"/>
      <c r="AF8" s="44" t="s">
        <v>64</v>
      </c>
      <c r="AG8" s="14"/>
      <c r="AH8" s="14"/>
      <c r="AI8" s="14"/>
      <c r="AJ8" s="14"/>
      <c r="AK8" s="14"/>
    </row>
    <row r="9" spans="1:39" ht="28" customHeight="1">
      <c r="B9" s="64" t="s">
        <v>65</v>
      </c>
      <c r="C9" s="65"/>
      <c r="D9" s="65"/>
      <c r="E9" s="65"/>
      <c r="F9" s="65"/>
      <c r="G9" s="65"/>
      <c r="H9" s="65"/>
      <c r="I9" s="66"/>
      <c r="K9" s="71">
        <v>1</v>
      </c>
      <c r="L9" s="65"/>
      <c r="M9" s="65"/>
      <c r="N9" s="65"/>
      <c r="O9" s="65"/>
      <c r="P9" s="66"/>
      <c r="R9" s="71">
        <v>1</v>
      </c>
      <c r="S9" s="65"/>
      <c r="T9" s="65"/>
      <c r="U9" s="65"/>
      <c r="V9" s="65"/>
      <c r="W9" s="66"/>
      <c r="Y9" s="71">
        <v>1</v>
      </c>
      <c r="Z9" s="65"/>
      <c r="AA9" s="65"/>
      <c r="AB9" s="65"/>
      <c r="AC9" s="65"/>
      <c r="AD9" s="66"/>
      <c r="AF9" s="71">
        <v>1</v>
      </c>
      <c r="AG9" s="65"/>
      <c r="AH9" s="65"/>
      <c r="AI9" s="65"/>
      <c r="AJ9" s="65"/>
      <c r="AK9" s="66"/>
      <c r="AM9" s="7" t="str">
        <f>'시·군 진단'!$B$9</f>
        <v>안동시</v>
      </c>
    </row>
    <row r="10" spans="1:39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9" ht="22" customHeight="1">
      <c r="A11" s="2"/>
      <c r="B11" s="54" t="s">
        <v>66</v>
      </c>
      <c r="C11" s="14"/>
      <c r="D11" s="14"/>
      <c r="E11" s="14"/>
      <c r="F11" s="14"/>
      <c r="G11" s="14"/>
      <c r="H11" s="14"/>
      <c r="I11" s="14"/>
      <c r="J11" s="55"/>
      <c r="K11" s="54" t="s">
        <v>67</v>
      </c>
      <c r="L11" s="14"/>
      <c r="M11" s="14"/>
      <c r="N11" s="14"/>
      <c r="O11" s="14"/>
      <c r="P11" s="14"/>
      <c r="Q11" s="14"/>
      <c r="R11" s="14"/>
      <c r="S11" s="55"/>
      <c r="T11" s="54" t="s">
        <v>68</v>
      </c>
      <c r="U11" s="14"/>
      <c r="V11" s="14"/>
      <c r="W11" s="14"/>
      <c r="X11" s="14"/>
      <c r="Y11" s="14"/>
      <c r="Z11" s="14"/>
      <c r="AA11" s="14"/>
      <c r="AB11" s="55"/>
      <c r="AC11" s="54" t="s">
        <v>69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9" ht="42" customHeight="1">
      <c r="A12" s="2"/>
      <c r="B12" s="77">
        <f>INDEX(d_진단!$J$2:$J$145,MATCH('시·군 진단'!$B$9,d_진단!$A$2:$A$145,0))</f>
        <v>53.99305555555555</v>
      </c>
      <c r="C12" s="14"/>
      <c r="D12" s="14"/>
      <c r="E12" s="14"/>
      <c r="F12" s="14"/>
      <c r="G12" s="14"/>
      <c r="H12" s="14"/>
      <c r="I12" s="14"/>
      <c r="J12" s="55"/>
      <c r="K12" s="73" t="str">
        <f>IF(INDEX(d_진단!$L$2:$L$145,MATCH('시·군 진단'!$B$9,d_진단!$A$2:$A$145,0))="","해당 없음",INDEX(d_진단!$L$2:$L$145,MATCH('시·군 진단'!$B$9,d_진단!$A$2:$A$145,0)))</f>
        <v>체험·문화 · 숙박일수</v>
      </c>
      <c r="L12" s="14"/>
      <c r="M12" s="14"/>
      <c r="N12" s="14"/>
      <c r="O12" s="14"/>
      <c r="P12" s="14"/>
      <c r="Q12" s="14"/>
      <c r="R12" s="14"/>
      <c r="S12" s="55"/>
      <c r="T12" s="69">
        <f>INDEX(d_진단!$B$2:$B$145,MATCH('시·군 진단'!$B$9,d_진단!$A$2:$A$145,0))</f>
        <v>-0.16790570949358949</v>
      </c>
      <c r="U12" s="14"/>
      <c r="V12" s="14"/>
      <c r="W12" s="14"/>
      <c r="X12" s="14"/>
      <c r="Y12" s="14"/>
      <c r="Z12" s="14"/>
      <c r="AA12" s="14"/>
      <c r="AB12" s="55"/>
      <c r="AC12" s="72">
        <f>INDEX(d_진단!$C$2:$C$145,MATCH('시·군 진단'!$B$9,d_진단!$A$2:$A$145,0))</f>
        <v>3.065833333333333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9" ht="30" customHeight="1">
      <c r="A13" s="2"/>
      <c r="B13" s="58" t="str">
        <f>"144곳 중 "&amp;INDEX(d_진단!$K$2:$K$145,MATCH('시·군 진단'!$B$9,d_진단!$A$2:$A$145,0))&amp;"위 · 가중치 반영"</f>
        <v>144곳 중 57위 · 가중치 반영</v>
      </c>
      <c r="C13" s="14"/>
      <c r="D13" s="14"/>
      <c r="E13" s="14"/>
      <c r="F13" s="14"/>
      <c r="G13" s="14"/>
      <c r="H13" s="14"/>
      <c r="I13" s="14"/>
      <c r="J13" s="55"/>
      <c r="K13" s="58" t="str">
        <f>"같은 유형 "&amp;COUNTIF(d_진단!$L$2:$L$145,INDEX(d_진단!$L$2:$L$145,MATCH('시·군 진단'!$B$9,d_진단!$A$2:$A$145,0)))&amp;"곳"</f>
        <v>같은 유형 7곳</v>
      </c>
      <c r="L13" s="14"/>
      <c r="M13" s="14"/>
      <c r="N13" s="14"/>
      <c r="O13" s="14"/>
      <c r="P13" s="14"/>
      <c r="Q13" s="14"/>
      <c r="R13" s="14"/>
      <c r="S13" s="55"/>
      <c r="T13" s="58" t="str">
        <f>"문제 백분위 "&amp;TEXT(INDEX(d_진단!$F$2:$F$145,MATCH('시·군 진단'!$B$9,d_진단!$A$2:$A$145,0)),"0")&amp;" · 중앙 "&amp;TEXT(MEDIAN(d_진단!$B$2:$B$145),"+0.0%;−0.0%")</f>
        <v>문제 백분위 85 · 중앙 −2.0%</v>
      </c>
      <c r="U13" s="14"/>
      <c r="V13" s="14"/>
      <c r="W13" s="14"/>
      <c r="X13" s="14"/>
      <c r="Y13" s="14"/>
      <c r="Z13" s="14"/>
      <c r="AA13" s="14"/>
      <c r="AB13" s="55"/>
      <c r="AC13" s="58" t="str">
        <f>"문제 백분위 "&amp;TEXT(INDEX(d_진단!$G$2:$G$145,MATCH('시·군 진단'!$B$9,d_진단!$A$2:$A$145,0)),"0")&amp;" · 중앙 "&amp;TEXT(MEDIAN(d_진단!$C$2:$C$145),"0.00")&amp;"일"</f>
        <v>문제 백분위 83 · 중앙 3.56일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9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9" ht="18" customHeight="1">
      <c r="B15" s="15" t="s">
        <v>70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9" ht="10" customHeight="1"/>
    <row r="17" spans="2:37" ht="24" customHeight="1">
      <c r="B17" s="15" t="s">
        <v>71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72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73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74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20" customHeight="1"/>
    <row r="31" spans="2:37" ht="16" customHeight="1">
      <c r="B31" s="15" t="s">
        <v>75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U31" s="76" t="s">
        <v>76</v>
      </c>
      <c r="V31" s="14"/>
      <c r="W31" s="14"/>
      <c r="X31" s="14"/>
      <c r="Y31" s="14"/>
      <c r="Z31" s="14"/>
      <c r="AA31" s="14"/>
      <c r="AB31" s="14"/>
      <c r="AC31" s="70" t="s">
        <v>77</v>
      </c>
      <c r="AD31" s="14"/>
      <c r="AE31" s="14"/>
      <c r="AF31" s="14"/>
      <c r="AG31" s="14"/>
      <c r="AH31" s="14"/>
      <c r="AI31" s="14"/>
      <c r="AJ31" s="14"/>
      <c r="AK31" s="14"/>
    </row>
    <row r="32" spans="2:37" ht="18" customHeight="1"/>
    <row r="33" spans="2:37" ht="24" customHeight="1">
      <c r="B33" s="15" t="s">
        <v>78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X33" s="15" t="s">
        <v>79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20" customHeight="1">
      <c r="B34" s="51" t="s">
        <v>80</v>
      </c>
      <c r="C34" s="42"/>
      <c r="D34" s="60" t="s">
        <v>81</v>
      </c>
      <c r="E34" s="42"/>
      <c r="F34" s="42"/>
      <c r="G34" s="42"/>
      <c r="H34" s="42"/>
      <c r="I34" s="42"/>
      <c r="J34" s="74" t="s">
        <v>82</v>
      </c>
      <c r="K34" s="42"/>
      <c r="L34" s="42"/>
      <c r="M34" s="8"/>
      <c r="N34" s="60" t="s">
        <v>83</v>
      </c>
      <c r="O34" s="42"/>
      <c r="P34" s="42"/>
      <c r="Q34" s="42"/>
      <c r="R34" s="42"/>
      <c r="S34" s="42"/>
      <c r="T34" s="42"/>
      <c r="U34" s="42"/>
      <c r="X34" s="15" t="s">
        <v>84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2:37" ht="20" customHeight="1">
      <c r="B35" s="56">
        <v>1</v>
      </c>
      <c r="C35" s="39"/>
      <c r="D35" s="57" t="str">
        <f>INDEX(d_진단!$A$2:$A$145,MATCH(LARGE(d_진단!$M$2:$M$145,1),d_진단!$M$2:$M$145,0))</f>
        <v>기장군</v>
      </c>
      <c r="E35" s="39"/>
      <c r="F35" s="39"/>
      <c r="G35" s="39"/>
      <c r="H35" s="39"/>
      <c r="I35" s="39"/>
      <c r="J35" s="62">
        <f>INDEX(d_진단!$J$2:$J$145,MATCH(LARGE(d_진단!$M$2:$M$145,1),d_진단!$M$2:$M$145,0))</f>
        <v>88.020833333333343</v>
      </c>
      <c r="K35" s="39"/>
      <c r="L35" s="39"/>
      <c r="M35" s="9"/>
      <c r="N35" s="61" t="str">
        <f>INDEX(d_진단!$L$2:$L$145,MATCH(LARGE(d_진단!$M$2:$M$145,1),d_진단!$M$2:$M$145,0))</f>
        <v>체험·문화 · 숙박일수 · 저녁전환 · 야간방문</v>
      </c>
      <c r="O35" s="39"/>
      <c r="P35" s="39"/>
      <c r="Q35" s="39"/>
      <c r="R35" s="39"/>
      <c r="S35" s="39"/>
      <c r="T35" s="39"/>
      <c r="U35" s="39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:37" ht="20" customHeight="1">
      <c r="B36" s="56">
        <v>2</v>
      </c>
      <c r="C36" s="39"/>
      <c r="D36" s="57" t="str">
        <f>INDEX(d_진단!$A$2:$A$145,MATCH(LARGE(d_진단!$M$2:$M$145,2),d_진단!$M$2:$M$145,0))</f>
        <v>진안군</v>
      </c>
      <c r="E36" s="39"/>
      <c r="F36" s="39"/>
      <c r="G36" s="39"/>
      <c r="H36" s="39"/>
      <c r="I36" s="39"/>
      <c r="J36" s="62">
        <f>INDEX(d_진단!$J$2:$J$145,MATCH(LARGE(d_진단!$M$2:$M$145,2),d_진단!$M$2:$M$145,0))</f>
        <v>86.805555555555543</v>
      </c>
      <c r="K36" s="39"/>
      <c r="L36" s="39"/>
      <c r="M36" s="9"/>
      <c r="N36" s="61" t="str">
        <f>INDEX(d_진단!$L$2:$L$145,MATCH(LARGE(d_진단!$M$2:$M$145,2),d_진단!$M$2:$M$145,0))</f>
        <v>체험·문화 · 저녁전환 · 야간방문</v>
      </c>
      <c r="O36" s="39"/>
      <c r="P36" s="39"/>
      <c r="Q36" s="39"/>
      <c r="R36" s="39"/>
      <c r="S36" s="39"/>
      <c r="T36" s="39"/>
      <c r="U36" s="39"/>
      <c r="X36" s="67" t="s">
        <v>15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2:37" ht="20" customHeight="1">
      <c r="B37" s="56">
        <v>3</v>
      </c>
      <c r="C37" s="39"/>
      <c r="D37" s="57" t="str">
        <f>INDEX(d_진단!$A$2:$A$145,MATCH(LARGE(d_진단!$M$2:$M$145,3),d_진단!$M$2:$M$145,0))</f>
        <v>청도군</v>
      </c>
      <c r="E37" s="39"/>
      <c r="F37" s="39"/>
      <c r="G37" s="39"/>
      <c r="H37" s="39"/>
      <c r="I37" s="39"/>
      <c r="J37" s="62">
        <f>INDEX(d_진단!$J$2:$J$145,MATCH(LARGE(d_진단!$M$2:$M$145,3),d_진단!$M$2:$M$145,0))</f>
        <v>79.340277777777786</v>
      </c>
      <c r="K37" s="39"/>
      <c r="L37" s="39"/>
      <c r="M37" s="9"/>
      <c r="N37" s="61" t="str">
        <f>INDEX(d_진단!$L$2:$L$145,MATCH(LARGE(d_진단!$M$2:$M$145,3),d_진단!$M$2:$M$145,0))</f>
        <v>체험·문화 · 저녁전환 · 야간방문</v>
      </c>
      <c r="O37" s="39"/>
      <c r="P37" s="39"/>
      <c r="Q37" s="39"/>
      <c r="R37" s="39"/>
      <c r="S37" s="39"/>
      <c r="T37" s="39"/>
      <c r="U37" s="39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2:37" ht="20" customHeight="1">
      <c r="B38" s="56">
        <v>4</v>
      </c>
      <c r="C38" s="39"/>
      <c r="D38" s="57" t="str">
        <f>INDEX(d_진단!$A$2:$A$145,MATCH(LARGE(d_진단!$M$2:$M$145,4),d_진단!$M$2:$M$145,0))</f>
        <v>합천군</v>
      </c>
      <c r="E38" s="39"/>
      <c r="F38" s="39"/>
      <c r="G38" s="39"/>
      <c r="H38" s="39"/>
      <c r="I38" s="39"/>
      <c r="J38" s="62">
        <f>INDEX(d_진단!$J$2:$J$145,MATCH(LARGE(d_진단!$M$2:$M$145,4),d_진단!$M$2:$M$145,0))</f>
        <v>78.645833333333343</v>
      </c>
      <c r="K38" s="39"/>
      <c r="L38" s="39"/>
      <c r="M38" s="9"/>
      <c r="N38" s="61" t="str">
        <f>INDEX(d_진단!$L$2:$L$145,MATCH(LARGE(d_진단!$M$2:$M$145,4),d_진단!$M$2:$M$145,0))</f>
        <v>저녁전환 · 야간방문</v>
      </c>
      <c r="O38" s="39"/>
      <c r="P38" s="39"/>
      <c r="Q38" s="39"/>
      <c r="R38" s="39"/>
      <c r="S38" s="39"/>
      <c r="T38" s="39"/>
      <c r="U38" s="39"/>
      <c r="X38" s="68" t="s">
        <v>85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:37" ht="20" customHeight="1">
      <c r="B39" s="56">
        <v>5</v>
      </c>
      <c r="C39" s="39"/>
      <c r="D39" s="57" t="str">
        <f>INDEX(d_진단!$A$2:$A$145,MATCH(LARGE(d_진단!$M$2:$M$145,5),d_진단!$M$2:$M$145,0))</f>
        <v>화순군</v>
      </c>
      <c r="E39" s="39"/>
      <c r="F39" s="39"/>
      <c r="G39" s="39"/>
      <c r="H39" s="39"/>
      <c r="I39" s="39"/>
      <c r="J39" s="62">
        <f>INDEX(d_진단!$J$2:$J$145,MATCH(LARGE(d_진단!$M$2:$M$145,5),d_진단!$M$2:$M$145,0))</f>
        <v>76.909722222222229</v>
      </c>
      <c r="K39" s="39"/>
      <c r="L39" s="39"/>
      <c r="M39" s="9"/>
      <c r="N39" s="61" t="str">
        <f>INDEX(d_진단!$L$2:$L$145,MATCH(LARGE(d_진단!$M$2:$M$145,5),d_진단!$M$2:$M$145,0))</f>
        <v>체험·문화 · 저녁전환 · 야간방문</v>
      </c>
      <c r="O39" s="39"/>
      <c r="P39" s="39"/>
      <c r="Q39" s="39"/>
      <c r="R39" s="39"/>
      <c r="S39" s="39"/>
      <c r="T39" s="39"/>
      <c r="U39" s="39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2:37" ht="20" customHeight="1">
      <c r="B40" s="56">
        <v>6</v>
      </c>
      <c r="C40" s="39"/>
      <c r="D40" s="57" t="str">
        <f>INDEX(d_진단!$A$2:$A$145,MATCH(LARGE(d_진단!$M$2:$M$145,6),d_진단!$M$2:$M$145,0))</f>
        <v>완주군</v>
      </c>
      <c r="E40" s="39"/>
      <c r="F40" s="39"/>
      <c r="G40" s="39"/>
      <c r="H40" s="39"/>
      <c r="I40" s="39"/>
      <c r="J40" s="62">
        <f>INDEX(d_진단!$J$2:$J$145,MATCH(LARGE(d_진단!$M$2:$M$145,6),d_진단!$M$2:$M$145,0))</f>
        <v>74.479166666666657</v>
      </c>
      <c r="K40" s="39"/>
      <c r="L40" s="39"/>
      <c r="M40" s="9"/>
      <c r="N40" s="61" t="str">
        <f>INDEX(d_진단!$L$2:$L$145,MATCH(LARGE(d_진단!$M$2:$M$145,6),d_진단!$M$2:$M$145,0))</f>
        <v>체험·문화 · 저녁전환 · 야간방문</v>
      </c>
      <c r="O40" s="39"/>
      <c r="P40" s="39"/>
      <c r="Q40" s="39"/>
      <c r="R40" s="39"/>
      <c r="S40" s="39"/>
      <c r="T40" s="39"/>
      <c r="U40" s="39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:37" ht="20" customHeight="1">
      <c r="B41" s="56">
        <v>7</v>
      </c>
      <c r="C41" s="39"/>
      <c r="D41" s="57" t="str">
        <f>INDEX(d_진단!$A$2:$A$145,MATCH(LARGE(d_진단!$M$2:$M$145,7),d_진단!$M$2:$M$145,0))</f>
        <v>인제군</v>
      </c>
      <c r="E41" s="39"/>
      <c r="F41" s="39"/>
      <c r="G41" s="39"/>
      <c r="H41" s="39"/>
      <c r="I41" s="39"/>
      <c r="J41" s="62">
        <f>INDEX(d_진단!$J$2:$J$145,MATCH(LARGE(d_진단!$M$2:$M$145,7),d_진단!$M$2:$M$145,0))</f>
        <v>74.305555555555557</v>
      </c>
      <c r="K41" s="39"/>
      <c r="L41" s="39"/>
      <c r="M41" s="9"/>
      <c r="N41" s="61" t="str">
        <f>INDEX(d_진단!$L$2:$L$145,MATCH(LARGE(d_진단!$M$2:$M$145,7),d_진단!$M$2:$M$145,0))</f>
        <v>체험·문화 · 저녁전환 · 야간방문</v>
      </c>
      <c r="O41" s="39"/>
      <c r="P41" s="39"/>
      <c r="Q41" s="39"/>
      <c r="R41" s="39"/>
      <c r="S41" s="39"/>
      <c r="T41" s="39"/>
      <c r="U41" s="39"/>
      <c r="X41" s="75" t="s">
        <v>86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:37" ht="20" customHeight="1">
      <c r="B42" s="56">
        <v>8</v>
      </c>
      <c r="C42" s="39"/>
      <c r="D42" s="57" t="str">
        <f>INDEX(d_진단!$A$2:$A$145,MATCH(LARGE(d_진단!$M$2:$M$145,8),d_진단!$M$2:$M$145,0))</f>
        <v>순창군</v>
      </c>
      <c r="E42" s="39"/>
      <c r="F42" s="39"/>
      <c r="G42" s="39"/>
      <c r="H42" s="39"/>
      <c r="I42" s="39"/>
      <c r="J42" s="62">
        <f>INDEX(d_진단!$J$2:$J$145,MATCH(LARGE(d_진단!$M$2:$M$145,8),d_진단!$M$2:$M$145,0))</f>
        <v>73.611111111111114</v>
      </c>
      <c r="K42" s="39"/>
      <c r="L42" s="39"/>
      <c r="M42" s="9"/>
      <c r="N42" s="61" t="str">
        <f>INDEX(d_진단!$L$2:$L$145,MATCH(LARGE(d_진단!$M$2:$M$145,8),d_진단!$M$2:$M$145,0))</f>
        <v>저녁전환 · 야간방문</v>
      </c>
      <c r="O42" s="39"/>
      <c r="P42" s="39"/>
      <c r="Q42" s="39"/>
      <c r="R42" s="39"/>
      <c r="S42" s="39"/>
      <c r="T42" s="39"/>
      <c r="U42" s="39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:37" ht="20" customHeight="1">
      <c r="B43" s="56">
        <v>9</v>
      </c>
      <c r="C43" s="39"/>
      <c r="D43" s="57" t="str">
        <f>INDEX(d_진단!$A$2:$A$145,MATCH(LARGE(d_진단!$M$2:$M$145,9),d_진단!$M$2:$M$145,0))</f>
        <v>담양군</v>
      </c>
      <c r="E43" s="39"/>
      <c r="F43" s="39"/>
      <c r="G43" s="39"/>
      <c r="H43" s="39"/>
      <c r="I43" s="39"/>
      <c r="J43" s="62">
        <f>INDEX(d_진단!$J$2:$J$145,MATCH(LARGE(d_진단!$M$2:$M$145,9),d_진단!$M$2:$M$145,0))</f>
        <v>72.569444444444443</v>
      </c>
      <c r="K43" s="39"/>
      <c r="L43" s="39"/>
      <c r="M43" s="9"/>
      <c r="N43" s="61" t="str">
        <f>INDEX(d_진단!$L$2:$L$145,MATCH(LARGE(d_진단!$M$2:$M$145,9),d_진단!$M$2:$M$145,0))</f>
        <v>저녁전환 · 야간방문</v>
      </c>
      <c r="O43" s="39"/>
      <c r="P43" s="39"/>
      <c r="Q43" s="39"/>
      <c r="R43" s="39"/>
      <c r="S43" s="39"/>
      <c r="T43" s="39"/>
      <c r="U43" s="39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:37" ht="20" customHeight="1">
      <c r="B44" s="56">
        <v>10</v>
      </c>
      <c r="C44" s="39"/>
      <c r="D44" s="57" t="str">
        <f>INDEX(d_진단!$A$2:$A$145,MATCH(LARGE(d_진단!$M$2:$M$145,10),d_진단!$M$2:$M$145,0))</f>
        <v>금산군</v>
      </c>
      <c r="E44" s="39"/>
      <c r="F44" s="39"/>
      <c r="G44" s="39"/>
      <c r="H44" s="39"/>
      <c r="I44" s="39"/>
      <c r="J44" s="62">
        <f>INDEX(d_진단!$J$2:$J$145,MATCH(LARGE(d_진단!$M$2:$M$145,10),d_진단!$M$2:$M$145,0))</f>
        <v>71.527777777777771</v>
      </c>
      <c r="K44" s="39"/>
      <c r="L44" s="39"/>
      <c r="M44" s="9"/>
      <c r="N44" s="61" t="str">
        <f>INDEX(d_진단!$L$2:$L$145,MATCH(LARGE(d_진단!$M$2:$M$145,10),d_진단!$M$2:$M$145,0))</f>
        <v>저녁전환 · 야간방문</v>
      </c>
      <c r="O44" s="39"/>
      <c r="P44" s="39"/>
      <c r="Q44" s="39"/>
      <c r="R44" s="39"/>
      <c r="S44" s="39"/>
      <c r="T44" s="39"/>
      <c r="U44" s="39"/>
    </row>
    <row r="45" spans="2:37" ht="18" customHeight="1">
      <c r="B45" s="15" t="s">
        <v>87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2:37" ht="12" customHeight="1"/>
    <row r="47" spans="2:37" ht="28" customHeight="1" collapsed="1">
      <c r="B47" s="52" t="s">
        <v>88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2:37" ht="30" hidden="1" customHeight="1" outlineLevel="1">
      <c r="B48" s="41" t="s">
        <v>81</v>
      </c>
      <c r="C48" s="42"/>
      <c r="D48" s="42"/>
      <c r="E48" s="42"/>
      <c r="F48" s="42"/>
      <c r="G48" s="59" t="s">
        <v>89</v>
      </c>
      <c r="H48" s="42"/>
      <c r="I48" s="42"/>
      <c r="J48" s="42"/>
      <c r="K48" s="59" t="s">
        <v>90</v>
      </c>
      <c r="L48" s="42"/>
      <c r="M48" s="42"/>
      <c r="N48" s="59" t="s">
        <v>91</v>
      </c>
      <c r="O48" s="42"/>
      <c r="P48" s="42"/>
      <c r="Q48" s="59" t="s">
        <v>92</v>
      </c>
      <c r="R48" s="42"/>
      <c r="S48" s="42"/>
      <c r="T48" s="59" t="s">
        <v>82</v>
      </c>
      <c r="U48" s="42"/>
      <c r="V48" s="42"/>
      <c r="W48" s="59" t="s">
        <v>80</v>
      </c>
      <c r="X48" s="42"/>
      <c r="Y48" s="41" t="s">
        <v>83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2:37" ht="18" hidden="1" customHeight="1" outlineLevel="1">
      <c r="B49" s="45" t="str">
        <f>d_진단!A2</f>
        <v>기장군</v>
      </c>
      <c r="C49" s="39"/>
      <c r="D49" s="39"/>
      <c r="E49" s="39"/>
      <c r="F49" s="39"/>
      <c r="G49" s="46">
        <f>d_진단!B2</f>
        <v>-0.17069615102352889</v>
      </c>
      <c r="H49" s="39"/>
      <c r="I49" s="39"/>
      <c r="J49" s="39"/>
      <c r="K49" s="38">
        <f>d_진단!C2</f>
        <v>3.0458333333333329</v>
      </c>
      <c r="L49" s="39"/>
      <c r="M49" s="39"/>
      <c r="N49" s="38">
        <f>d_진단!D2</f>
        <v>0.4540338287621607</v>
      </c>
      <c r="O49" s="39"/>
      <c r="P49" s="39"/>
      <c r="Q49" s="47">
        <f>d_진단!E2</f>
        <v>7.2846042315438106E-2</v>
      </c>
      <c r="R49" s="39"/>
      <c r="S49" s="39"/>
      <c r="T49" s="40">
        <f>d_진단!J2</f>
        <v>88.020833333333343</v>
      </c>
      <c r="U49" s="39"/>
      <c r="V49" s="39"/>
      <c r="W49" s="43">
        <f>d_진단!K2</f>
        <v>1</v>
      </c>
      <c r="X49" s="39"/>
      <c r="Y49" s="45" t="str">
        <f>d_진단!L2</f>
        <v>체험·문화 · 숙박일수 · 저녁전환 · 야간방문</v>
      </c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spans="2:37" ht="18" hidden="1" customHeight="1" outlineLevel="1">
      <c r="B50" s="45" t="str">
        <f>d_진단!A3</f>
        <v>진안군</v>
      </c>
      <c r="C50" s="39"/>
      <c r="D50" s="39"/>
      <c r="E50" s="39"/>
      <c r="F50" s="39"/>
      <c r="G50" s="46">
        <f>d_진단!B3</f>
        <v>-0.41449100854237347</v>
      </c>
      <c r="H50" s="39"/>
      <c r="I50" s="39"/>
      <c r="J50" s="39"/>
      <c r="K50" s="38">
        <f>d_진단!C3</f>
        <v>3.4691666666666658</v>
      </c>
      <c r="L50" s="39"/>
      <c r="M50" s="39"/>
      <c r="N50" s="38">
        <f>d_진단!D3</f>
        <v>0.41782422157087629</v>
      </c>
      <c r="O50" s="39"/>
      <c r="P50" s="39"/>
      <c r="Q50" s="47">
        <f>d_진단!E3</f>
        <v>7.42126097571712E-2</v>
      </c>
      <c r="R50" s="39"/>
      <c r="S50" s="39"/>
      <c r="T50" s="40">
        <f>d_진단!J3</f>
        <v>86.805555555555543</v>
      </c>
      <c r="U50" s="39"/>
      <c r="V50" s="39"/>
      <c r="W50" s="43">
        <f>d_진단!K3</f>
        <v>2</v>
      </c>
      <c r="X50" s="39"/>
      <c r="Y50" s="45" t="str">
        <f>d_진단!L3</f>
        <v>체험·문화 · 저녁전환 · 야간방문</v>
      </c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2:37" ht="18" hidden="1" customHeight="1" outlineLevel="1">
      <c r="B51" s="45" t="str">
        <f>d_진단!A4</f>
        <v>청도군</v>
      </c>
      <c r="C51" s="39"/>
      <c r="D51" s="39"/>
      <c r="E51" s="39"/>
      <c r="F51" s="39"/>
      <c r="G51" s="46">
        <f>d_진단!B4</f>
        <v>-0.2304073922611381</v>
      </c>
      <c r="H51" s="39"/>
      <c r="I51" s="39"/>
      <c r="J51" s="39"/>
      <c r="K51" s="38">
        <f>d_진단!C4</f>
        <v>3.4224999999999999</v>
      </c>
      <c r="L51" s="39"/>
      <c r="M51" s="39"/>
      <c r="N51" s="38">
        <f>d_진단!D4</f>
        <v>0.44780312441515607</v>
      </c>
      <c r="O51" s="39"/>
      <c r="P51" s="39"/>
      <c r="Q51" s="47">
        <f>d_진단!E4</f>
        <v>8.2486298636035002E-2</v>
      </c>
      <c r="R51" s="39"/>
      <c r="S51" s="39"/>
      <c r="T51" s="40">
        <f>d_진단!J4</f>
        <v>79.340277777777786</v>
      </c>
      <c r="U51" s="39"/>
      <c r="V51" s="39"/>
      <c r="W51" s="43">
        <f>d_진단!K4</f>
        <v>3</v>
      </c>
      <c r="X51" s="39"/>
      <c r="Y51" s="45" t="str">
        <f>d_진단!L4</f>
        <v>체험·문화 · 저녁전환 · 야간방문</v>
      </c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2:37" ht="18" hidden="1" customHeight="1" outlineLevel="1">
      <c r="B52" s="45" t="str">
        <f>d_진단!A5</f>
        <v>합천군</v>
      </c>
      <c r="C52" s="39"/>
      <c r="D52" s="39"/>
      <c r="E52" s="39"/>
      <c r="F52" s="39"/>
      <c r="G52" s="46">
        <f>d_진단!B5</f>
        <v>-8.5887649205052694E-2</v>
      </c>
      <c r="H52" s="39"/>
      <c r="I52" s="39"/>
      <c r="J52" s="39"/>
      <c r="K52" s="38">
        <f>d_진단!C5</f>
        <v>3.2658333333333331</v>
      </c>
      <c r="L52" s="39"/>
      <c r="M52" s="39"/>
      <c r="N52" s="38">
        <f>d_진단!D5</f>
        <v>0.44271465996670778</v>
      </c>
      <c r="O52" s="39"/>
      <c r="P52" s="39"/>
      <c r="Q52" s="47">
        <f>d_진단!E5</f>
        <v>7.7971584237037594E-2</v>
      </c>
      <c r="R52" s="39"/>
      <c r="S52" s="39"/>
      <c r="T52" s="40">
        <f>d_진단!J5</f>
        <v>78.645833333333343</v>
      </c>
      <c r="U52" s="39"/>
      <c r="V52" s="39"/>
      <c r="W52" s="43">
        <f>d_진단!K5</f>
        <v>4</v>
      </c>
      <c r="X52" s="39"/>
      <c r="Y52" s="45" t="str">
        <f>d_진단!L5</f>
        <v>저녁전환 · 야간방문</v>
      </c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2:37" ht="18" hidden="1" customHeight="1" outlineLevel="1">
      <c r="B53" s="45" t="str">
        <f>d_진단!A6</f>
        <v>화순군</v>
      </c>
      <c r="C53" s="39"/>
      <c r="D53" s="39"/>
      <c r="E53" s="39"/>
      <c r="F53" s="39"/>
      <c r="G53" s="46">
        <f>d_진단!B6</f>
        <v>-0.12739607122342131</v>
      </c>
      <c r="H53" s="39"/>
      <c r="I53" s="39"/>
      <c r="J53" s="39"/>
      <c r="K53" s="38">
        <f>d_진단!C6</f>
        <v>3.5483333333333329</v>
      </c>
      <c r="L53" s="39"/>
      <c r="M53" s="39"/>
      <c r="N53" s="38">
        <f>d_진단!D6</f>
        <v>0.44088923026279692</v>
      </c>
      <c r="O53" s="39"/>
      <c r="P53" s="39"/>
      <c r="Q53" s="47">
        <f>d_진단!E6</f>
        <v>7.5350064708143705E-2</v>
      </c>
      <c r="R53" s="39"/>
      <c r="S53" s="39"/>
      <c r="T53" s="40">
        <f>d_진단!J6</f>
        <v>76.909722222222229</v>
      </c>
      <c r="U53" s="39"/>
      <c r="V53" s="39"/>
      <c r="W53" s="43">
        <f>d_진단!K6</f>
        <v>5</v>
      </c>
      <c r="X53" s="39"/>
      <c r="Y53" s="45" t="str">
        <f>d_진단!L6</f>
        <v>체험·문화 · 저녁전환 · 야간방문</v>
      </c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2:37" ht="18" hidden="1" customHeight="1" outlineLevel="1">
      <c r="B54" s="45" t="str">
        <f>d_진단!A7</f>
        <v>완주군</v>
      </c>
      <c r="C54" s="39"/>
      <c r="D54" s="39"/>
      <c r="E54" s="39"/>
      <c r="F54" s="39"/>
      <c r="G54" s="46">
        <f>d_진단!B7</f>
        <v>-0.34887626295632579</v>
      </c>
      <c r="H54" s="39"/>
      <c r="I54" s="39"/>
      <c r="J54" s="39"/>
      <c r="K54" s="38">
        <f>d_진단!C7</f>
        <v>3.6625000000000001</v>
      </c>
      <c r="L54" s="39"/>
      <c r="M54" s="39"/>
      <c r="N54" s="38">
        <f>d_진단!D7</f>
        <v>0.47268543177339511</v>
      </c>
      <c r="O54" s="39"/>
      <c r="P54" s="39"/>
      <c r="Q54" s="47">
        <f>d_진단!E7</f>
        <v>7.3504909277652394E-2</v>
      </c>
      <c r="R54" s="39"/>
      <c r="S54" s="39"/>
      <c r="T54" s="40">
        <f>d_진단!J7</f>
        <v>74.479166666666657</v>
      </c>
      <c r="U54" s="39"/>
      <c r="V54" s="39"/>
      <c r="W54" s="43">
        <f>d_진단!K7</f>
        <v>6</v>
      </c>
      <c r="X54" s="39"/>
      <c r="Y54" s="45" t="str">
        <f>d_진단!L7</f>
        <v>체험·문화 · 저녁전환 · 야간방문</v>
      </c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2:37" ht="18" hidden="1" customHeight="1" outlineLevel="1">
      <c r="B55" s="45" t="str">
        <f>d_진단!A8</f>
        <v>인제군</v>
      </c>
      <c r="C55" s="39"/>
      <c r="D55" s="39"/>
      <c r="E55" s="39"/>
      <c r="F55" s="39"/>
      <c r="G55" s="46">
        <f>d_진단!B8</f>
        <v>-0.38094578568065218</v>
      </c>
      <c r="H55" s="39"/>
      <c r="I55" s="39"/>
      <c r="J55" s="39"/>
      <c r="K55" s="38">
        <f>d_진단!C8</f>
        <v>3.5741666666666672</v>
      </c>
      <c r="L55" s="39"/>
      <c r="M55" s="39"/>
      <c r="N55" s="38">
        <f>d_진단!D8</f>
        <v>0.47111241213806188</v>
      </c>
      <c r="O55" s="39"/>
      <c r="P55" s="39"/>
      <c r="Q55" s="47">
        <f>d_진단!E8</f>
        <v>8.0605050807944306E-2</v>
      </c>
      <c r="R55" s="39"/>
      <c r="S55" s="39"/>
      <c r="T55" s="40">
        <f>d_진단!J8</f>
        <v>74.305555555555557</v>
      </c>
      <c r="U55" s="39"/>
      <c r="V55" s="39"/>
      <c r="W55" s="43">
        <f>d_진단!K8</f>
        <v>7</v>
      </c>
      <c r="X55" s="39"/>
      <c r="Y55" s="45" t="str">
        <f>d_진단!L8</f>
        <v>체험·문화 · 저녁전환 · 야간방문</v>
      </c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2:37" ht="18" hidden="1" customHeight="1" outlineLevel="1">
      <c r="B56" s="45" t="str">
        <f>d_진단!A9</f>
        <v>순창군</v>
      </c>
      <c r="C56" s="39"/>
      <c r="D56" s="39"/>
      <c r="E56" s="39"/>
      <c r="F56" s="39"/>
      <c r="G56" s="46">
        <f>d_진단!B9</f>
        <v>-0.11446924910594421</v>
      </c>
      <c r="H56" s="39"/>
      <c r="I56" s="39"/>
      <c r="J56" s="39"/>
      <c r="K56" s="38">
        <f>d_진단!C9</f>
        <v>3.5775000000000001</v>
      </c>
      <c r="L56" s="39"/>
      <c r="M56" s="39"/>
      <c r="N56" s="38">
        <f>d_진단!D9</f>
        <v>0.41214913924432611</v>
      </c>
      <c r="O56" s="39"/>
      <c r="P56" s="39"/>
      <c r="Q56" s="47">
        <f>d_진단!E9</f>
        <v>7.7426707420867893E-2</v>
      </c>
      <c r="R56" s="39"/>
      <c r="S56" s="39"/>
      <c r="T56" s="40">
        <f>d_진단!J9</f>
        <v>73.611111111111114</v>
      </c>
      <c r="U56" s="39"/>
      <c r="V56" s="39"/>
      <c r="W56" s="43">
        <f>d_진단!K9</f>
        <v>8</v>
      </c>
      <c r="X56" s="39"/>
      <c r="Y56" s="45" t="str">
        <f>d_진단!L9</f>
        <v>저녁전환 · 야간방문</v>
      </c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2:37" ht="18" hidden="1" customHeight="1" outlineLevel="1">
      <c r="B57" s="45" t="str">
        <f>d_진단!A10</f>
        <v>담양군</v>
      </c>
      <c r="C57" s="39"/>
      <c r="D57" s="39"/>
      <c r="E57" s="39"/>
      <c r="F57" s="39"/>
      <c r="G57" s="46">
        <f>d_진단!B10</f>
        <v>0.1257271329722697</v>
      </c>
      <c r="H57" s="39"/>
      <c r="I57" s="39"/>
      <c r="J57" s="39"/>
      <c r="K57" s="38">
        <f>d_진단!C10</f>
        <v>3.3641666666666659</v>
      </c>
      <c r="L57" s="39"/>
      <c r="M57" s="39"/>
      <c r="N57" s="38">
        <f>d_진단!D10</f>
        <v>0.39403788774579529</v>
      </c>
      <c r="O57" s="39"/>
      <c r="P57" s="39"/>
      <c r="Q57" s="47">
        <f>d_진단!E10</f>
        <v>5.8294063004037597E-2</v>
      </c>
      <c r="R57" s="39"/>
      <c r="S57" s="39"/>
      <c r="T57" s="40">
        <f>d_진단!J10</f>
        <v>72.569444444444443</v>
      </c>
      <c r="U57" s="39"/>
      <c r="V57" s="39"/>
      <c r="W57" s="43">
        <f>d_진단!K10</f>
        <v>9</v>
      </c>
      <c r="X57" s="39"/>
      <c r="Y57" s="45" t="str">
        <f>d_진단!L10</f>
        <v>저녁전환 · 야간방문</v>
      </c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2:37" ht="18" hidden="1" customHeight="1" outlineLevel="1">
      <c r="B58" s="45" t="str">
        <f>d_진단!A11</f>
        <v>금산군</v>
      </c>
      <c r="C58" s="39"/>
      <c r="D58" s="39"/>
      <c r="E58" s="39"/>
      <c r="F58" s="39"/>
      <c r="G58" s="46">
        <f>d_진단!B11</f>
        <v>-0.115953259770461</v>
      </c>
      <c r="H58" s="39"/>
      <c r="I58" s="39"/>
      <c r="J58" s="39"/>
      <c r="K58" s="38">
        <f>d_진단!C11</f>
        <v>3.5333333333333332</v>
      </c>
      <c r="L58" s="39"/>
      <c r="M58" s="39"/>
      <c r="N58" s="38">
        <f>d_진단!D11</f>
        <v>0.45763084437190787</v>
      </c>
      <c r="O58" s="39"/>
      <c r="P58" s="39"/>
      <c r="Q58" s="47">
        <f>d_진단!E11</f>
        <v>8.2358631644375596E-2</v>
      </c>
      <c r="R58" s="39"/>
      <c r="S58" s="39"/>
      <c r="T58" s="40">
        <f>d_진단!J11</f>
        <v>71.527777777777771</v>
      </c>
      <c r="U58" s="39"/>
      <c r="V58" s="39"/>
      <c r="W58" s="43">
        <f>d_진단!K11</f>
        <v>10</v>
      </c>
      <c r="X58" s="39"/>
      <c r="Y58" s="45" t="str">
        <f>d_진단!L11</f>
        <v>저녁전환 · 야간방문</v>
      </c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tr">
        <f>d_진단!A12</f>
        <v>횡성군</v>
      </c>
      <c r="C59" s="39"/>
      <c r="D59" s="39"/>
      <c r="E59" s="39"/>
      <c r="F59" s="39"/>
      <c r="G59" s="46">
        <f>d_진단!B12</f>
        <v>-0.1557073320265801</v>
      </c>
      <c r="H59" s="39"/>
      <c r="I59" s="39"/>
      <c r="J59" s="39"/>
      <c r="K59" s="38">
        <f>d_진단!C12</f>
        <v>3.4725000000000001</v>
      </c>
      <c r="L59" s="39"/>
      <c r="M59" s="39"/>
      <c r="N59" s="38">
        <f>d_진단!D12</f>
        <v>0.4881952139523526</v>
      </c>
      <c r="O59" s="39"/>
      <c r="P59" s="39"/>
      <c r="Q59" s="47">
        <f>d_진단!E12</f>
        <v>8.5771006976425895E-2</v>
      </c>
      <c r="R59" s="39"/>
      <c r="S59" s="39"/>
      <c r="T59" s="40">
        <f>d_진단!J12</f>
        <v>70.833333333333329</v>
      </c>
      <c r="U59" s="39"/>
      <c r="V59" s="39"/>
      <c r="W59" s="43">
        <f>d_진단!K12</f>
        <v>11</v>
      </c>
      <c r="X59" s="39"/>
      <c r="Y59" s="45" t="str">
        <f>d_진단!L12</f>
        <v>체험·문화</v>
      </c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tr">
        <f>d_진단!A13</f>
        <v>단양군</v>
      </c>
      <c r="C60" s="39"/>
      <c r="D60" s="39"/>
      <c r="E60" s="39"/>
      <c r="F60" s="39"/>
      <c r="G60" s="46">
        <f>d_진단!B13</f>
        <v>-9.67363498199688E-2</v>
      </c>
      <c r="H60" s="39"/>
      <c r="I60" s="39"/>
      <c r="J60" s="39"/>
      <c r="K60" s="38">
        <f>d_진단!C13</f>
        <v>2.7383333333333328</v>
      </c>
      <c r="L60" s="39"/>
      <c r="M60" s="39"/>
      <c r="N60" s="38">
        <f>d_진단!D13</f>
        <v>0.48144055325093571</v>
      </c>
      <c r="O60" s="39"/>
      <c r="P60" s="39"/>
      <c r="Q60" s="47">
        <f>d_진단!E13</f>
        <v>9.5163112397162394E-2</v>
      </c>
      <c r="R60" s="39"/>
      <c r="S60" s="39"/>
      <c r="T60" s="40">
        <f>d_진단!J13</f>
        <v>70.833333333333329</v>
      </c>
      <c r="U60" s="39"/>
      <c r="V60" s="39"/>
      <c r="W60" s="43">
        <f>d_진단!K13</f>
        <v>11</v>
      </c>
      <c r="X60" s="39"/>
      <c r="Y60" s="45" t="str">
        <f>d_진단!L13</f>
        <v>숙박일수</v>
      </c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tr">
        <f>d_진단!A14</f>
        <v>울주군</v>
      </c>
      <c r="C61" s="39"/>
      <c r="D61" s="39"/>
      <c r="E61" s="39"/>
      <c r="F61" s="39"/>
      <c r="G61" s="46">
        <f>d_진단!B14</f>
        <v>0.1127859237031798</v>
      </c>
      <c r="H61" s="39"/>
      <c r="I61" s="39"/>
      <c r="J61" s="39"/>
      <c r="K61" s="38">
        <f>d_진단!C14</f>
        <v>2.9841666666666669</v>
      </c>
      <c r="L61" s="39"/>
      <c r="M61" s="39"/>
      <c r="N61" s="38">
        <f>d_진단!D14</f>
        <v>0.46129416926482208</v>
      </c>
      <c r="O61" s="39"/>
      <c r="P61" s="39"/>
      <c r="Q61" s="47">
        <f>d_진단!E14</f>
        <v>7.6906112348359396E-2</v>
      </c>
      <c r="R61" s="39"/>
      <c r="S61" s="39"/>
      <c r="T61" s="40">
        <f>d_진단!J14</f>
        <v>70.659722222222229</v>
      </c>
      <c r="U61" s="39"/>
      <c r="V61" s="39"/>
      <c r="W61" s="43">
        <f>d_진단!K14</f>
        <v>13</v>
      </c>
      <c r="X61" s="39"/>
      <c r="Y61" s="45" t="str">
        <f>d_진단!L14</f>
        <v>숙박일수 · 저녁전환 · 야간방문</v>
      </c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tr">
        <f>d_진단!A15</f>
        <v>임실군</v>
      </c>
      <c r="C62" s="39"/>
      <c r="D62" s="39"/>
      <c r="E62" s="39"/>
      <c r="F62" s="39"/>
      <c r="G62" s="46">
        <f>d_진단!B15</f>
        <v>0.15482950207936241</v>
      </c>
      <c r="H62" s="39"/>
      <c r="I62" s="39"/>
      <c r="J62" s="39"/>
      <c r="K62" s="38">
        <f>d_진단!C15</f>
        <v>3.394166666666667</v>
      </c>
      <c r="L62" s="39"/>
      <c r="M62" s="39"/>
      <c r="N62" s="38">
        <f>d_진단!D15</f>
        <v>0.39500587726262909</v>
      </c>
      <c r="O62" s="39"/>
      <c r="P62" s="39"/>
      <c r="Q62" s="47">
        <f>d_진단!E15</f>
        <v>6.0704167618881699E-2</v>
      </c>
      <c r="R62" s="39"/>
      <c r="S62" s="39"/>
      <c r="T62" s="40">
        <f>d_진단!J15</f>
        <v>70.486111111111114</v>
      </c>
      <c r="U62" s="39"/>
      <c r="V62" s="39"/>
      <c r="W62" s="43">
        <f>d_진단!K15</f>
        <v>14</v>
      </c>
      <c r="X62" s="39"/>
      <c r="Y62" s="45" t="str">
        <f>d_진단!L15</f>
        <v>저녁전환 · 야간방문</v>
      </c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d_진단!A16</f>
        <v>고령군</v>
      </c>
      <c r="C63" s="39"/>
      <c r="D63" s="39"/>
      <c r="E63" s="39"/>
      <c r="F63" s="39"/>
      <c r="G63" s="46">
        <f>d_진단!B16</f>
        <v>-0.14275355339853329</v>
      </c>
      <c r="H63" s="39"/>
      <c r="I63" s="39"/>
      <c r="J63" s="39"/>
      <c r="K63" s="38">
        <f>d_진단!C16</f>
        <v>3.9424999999999999</v>
      </c>
      <c r="L63" s="39"/>
      <c r="M63" s="39"/>
      <c r="N63" s="38">
        <f>d_진단!D16</f>
        <v>0.43198754774175019</v>
      </c>
      <c r="O63" s="39"/>
      <c r="P63" s="39"/>
      <c r="Q63" s="47">
        <f>d_진단!E16</f>
        <v>6.0411271778086202E-2</v>
      </c>
      <c r="R63" s="39"/>
      <c r="S63" s="39"/>
      <c r="T63" s="40">
        <f>d_진단!J16</f>
        <v>69.618055555555543</v>
      </c>
      <c r="U63" s="39"/>
      <c r="V63" s="39"/>
      <c r="W63" s="43">
        <f>d_진단!K16</f>
        <v>15</v>
      </c>
      <c r="X63" s="39"/>
      <c r="Y63" s="45" t="str">
        <f>d_진단!L16</f>
        <v>체험·문화 · 저녁전환 · 야간방문</v>
      </c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d_진단!A17</f>
        <v>의령군</v>
      </c>
      <c r="C64" s="39"/>
      <c r="D64" s="39"/>
      <c r="E64" s="39"/>
      <c r="F64" s="39"/>
      <c r="G64" s="46">
        <f>d_진단!B17</f>
        <v>-0.1184701290448608</v>
      </c>
      <c r="H64" s="39"/>
      <c r="I64" s="39"/>
      <c r="J64" s="39"/>
      <c r="K64" s="38">
        <f>d_진단!C17</f>
        <v>3.8191666666666659</v>
      </c>
      <c r="L64" s="39"/>
      <c r="M64" s="39"/>
      <c r="N64" s="38">
        <f>d_진단!D17</f>
        <v>0.4160602820981481</v>
      </c>
      <c r="O64" s="39"/>
      <c r="P64" s="39"/>
      <c r="Q64" s="47">
        <f>d_진단!E17</f>
        <v>7.4309121067136302E-2</v>
      </c>
      <c r="R64" s="39"/>
      <c r="S64" s="39"/>
      <c r="T64" s="40">
        <f>d_진단!J17</f>
        <v>69.097222222222214</v>
      </c>
      <c r="U64" s="39"/>
      <c r="V64" s="39"/>
      <c r="W64" s="43">
        <f>d_진단!K17</f>
        <v>16</v>
      </c>
      <c r="X64" s="39"/>
      <c r="Y64" s="45" t="str">
        <f>d_진단!L17</f>
        <v>체험·문화 · 저녁전환 · 야간방문</v>
      </c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d_진단!A18</f>
        <v>예산군</v>
      </c>
      <c r="C65" s="39"/>
      <c r="D65" s="39"/>
      <c r="E65" s="39"/>
      <c r="F65" s="39"/>
      <c r="G65" s="46">
        <f>d_진단!B18</f>
        <v>-0.27913176976453069</v>
      </c>
      <c r="H65" s="39"/>
      <c r="I65" s="39"/>
      <c r="J65" s="39"/>
      <c r="K65" s="38">
        <f>d_진단!C18</f>
        <v>3.504166666666666</v>
      </c>
      <c r="L65" s="39"/>
      <c r="M65" s="39"/>
      <c r="N65" s="38">
        <f>d_진단!D18</f>
        <v>0.50679992061717927</v>
      </c>
      <c r="O65" s="39"/>
      <c r="P65" s="39"/>
      <c r="Q65" s="47">
        <f>d_진단!E18</f>
        <v>8.7117224400787494E-2</v>
      </c>
      <c r="R65" s="39"/>
      <c r="S65" s="39"/>
      <c r="T65" s="40">
        <f>d_진단!J18</f>
        <v>68.75</v>
      </c>
      <c r="U65" s="39"/>
      <c r="V65" s="39"/>
      <c r="W65" s="43">
        <f>d_진단!K18</f>
        <v>17</v>
      </c>
      <c r="X65" s="39"/>
      <c r="Y65" s="45" t="str">
        <f>d_진단!L18</f>
        <v>체험·문화</v>
      </c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tr">
        <f>d_진단!A19</f>
        <v>구례군</v>
      </c>
      <c r="C66" s="39"/>
      <c r="D66" s="39"/>
      <c r="E66" s="39"/>
      <c r="F66" s="39"/>
      <c r="G66" s="46">
        <f>d_진단!B19</f>
        <v>1.9154919034416891</v>
      </c>
      <c r="H66" s="39"/>
      <c r="I66" s="39"/>
      <c r="J66" s="39"/>
      <c r="K66" s="38">
        <f>d_진단!C19</f>
        <v>2.9691666666666672</v>
      </c>
      <c r="L66" s="39"/>
      <c r="M66" s="39"/>
      <c r="N66" s="38">
        <f>d_진단!D19</f>
        <v>0.38529746431075967</v>
      </c>
      <c r="O66" s="39"/>
      <c r="P66" s="39"/>
      <c r="Q66" s="47">
        <f>d_진단!E19</f>
        <v>7.7371686757070998E-2</v>
      </c>
      <c r="R66" s="39"/>
      <c r="S66" s="39"/>
      <c r="T66" s="40">
        <f>d_진단!J19</f>
        <v>68.402777777777771</v>
      </c>
      <c r="U66" s="39"/>
      <c r="V66" s="39"/>
      <c r="W66" s="43">
        <f>d_진단!K19</f>
        <v>18</v>
      </c>
      <c r="X66" s="39"/>
      <c r="Y66" s="45" t="str">
        <f>d_진단!L19</f>
        <v>숙박일수 · 저녁전환 · 야간방문</v>
      </c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tr">
        <f>d_진단!A20</f>
        <v>보성군</v>
      </c>
      <c r="C67" s="39"/>
      <c r="D67" s="39"/>
      <c r="E67" s="39"/>
      <c r="F67" s="39"/>
      <c r="G67" s="46">
        <f>d_진단!B20</f>
        <v>7.0657289934012907E-2</v>
      </c>
      <c r="H67" s="39"/>
      <c r="I67" s="39"/>
      <c r="J67" s="39"/>
      <c r="K67" s="38">
        <f>d_진단!C20</f>
        <v>3.4866666666666668</v>
      </c>
      <c r="L67" s="39"/>
      <c r="M67" s="39"/>
      <c r="N67" s="38">
        <f>d_진단!D20</f>
        <v>0.43025736322777119</v>
      </c>
      <c r="O67" s="39"/>
      <c r="P67" s="39"/>
      <c r="Q67" s="47">
        <f>d_진단!E20</f>
        <v>7.5692804252087603E-2</v>
      </c>
      <c r="R67" s="39"/>
      <c r="S67" s="39"/>
      <c r="T67" s="40">
        <f>d_진단!J20</f>
        <v>68.229166666666671</v>
      </c>
      <c r="U67" s="39"/>
      <c r="V67" s="39"/>
      <c r="W67" s="43">
        <f>d_진단!K20</f>
        <v>19</v>
      </c>
      <c r="X67" s="39"/>
      <c r="Y67" s="45" t="str">
        <f>d_진단!L20</f>
        <v>저녁전환 · 야간방문</v>
      </c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tr">
        <f>d_진단!A21</f>
        <v>의성군</v>
      </c>
      <c r="C68" s="39"/>
      <c r="D68" s="39"/>
      <c r="E68" s="39"/>
      <c r="F68" s="39"/>
      <c r="G68" s="46">
        <f>d_진단!B21</f>
        <v>-0.27329137791728231</v>
      </c>
      <c r="H68" s="39"/>
      <c r="I68" s="39"/>
      <c r="J68" s="39"/>
      <c r="K68" s="38">
        <f>d_진단!C21</f>
        <v>3.8591666666666669</v>
      </c>
      <c r="L68" s="39"/>
      <c r="M68" s="39"/>
      <c r="N68" s="38">
        <f>d_진단!D21</f>
        <v>0.46274291388953831</v>
      </c>
      <c r="O68" s="39"/>
      <c r="P68" s="39"/>
      <c r="Q68" s="47">
        <f>d_진단!E21</f>
        <v>7.9228706212855299E-2</v>
      </c>
      <c r="R68" s="39"/>
      <c r="S68" s="39"/>
      <c r="T68" s="40">
        <f>d_진단!J21</f>
        <v>67.013888888888886</v>
      </c>
      <c r="U68" s="39"/>
      <c r="V68" s="39"/>
      <c r="W68" s="43">
        <f>d_진단!K21</f>
        <v>20</v>
      </c>
      <c r="X68" s="39"/>
      <c r="Y68" s="45" t="str">
        <f>d_진단!L21</f>
        <v>체험·문화 · 저녁전환 · 야간방문</v>
      </c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tr">
        <f>d_진단!A22</f>
        <v>영덕군</v>
      </c>
      <c r="C69" s="39"/>
      <c r="D69" s="39"/>
      <c r="E69" s="39"/>
      <c r="F69" s="39"/>
      <c r="G69" s="46">
        <f>d_진단!B22</f>
        <v>-0.21094743120392631</v>
      </c>
      <c r="H69" s="39"/>
      <c r="I69" s="39"/>
      <c r="J69" s="39"/>
      <c r="K69" s="38">
        <f>d_진단!C22</f>
        <v>2.9116666666666662</v>
      </c>
      <c r="L69" s="39"/>
      <c r="M69" s="39"/>
      <c r="N69" s="38">
        <f>d_진단!D22</f>
        <v>0.4933963242909894</v>
      </c>
      <c r="O69" s="39"/>
      <c r="P69" s="39"/>
      <c r="Q69" s="47">
        <f>d_진단!E22</f>
        <v>0.1052867596057189</v>
      </c>
      <c r="R69" s="39"/>
      <c r="S69" s="39"/>
      <c r="T69" s="40">
        <f>d_진단!J22</f>
        <v>66.666666666666671</v>
      </c>
      <c r="U69" s="39"/>
      <c r="V69" s="39"/>
      <c r="W69" s="43">
        <f>d_진단!K22</f>
        <v>21</v>
      </c>
      <c r="X69" s="39"/>
      <c r="Y69" s="45" t="str">
        <f>d_진단!L22</f>
        <v>체험·문화 · 숙박일수</v>
      </c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tr">
        <f>d_진단!A23</f>
        <v>여주시</v>
      </c>
      <c r="C70" s="39"/>
      <c r="D70" s="39"/>
      <c r="E70" s="39"/>
      <c r="F70" s="39"/>
      <c r="G70" s="46">
        <f>d_진단!B23</f>
        <v>5.8185203022466901E-2</v>
      </c>
      <c r="H70" s="39"/>
      <c r="I70" s="39"/>
      <c r="J70" s="39"/>
      <c r="K70" s="38">
        <f>d_진단!C23</f>
        <v>3.2483333333333331</v>
      </c>
      <c r="L70" s="39"/>
      <c r="M70" s="39"/>
      <c r="N70" s="38">
        <f>d_진단!D23</f>
        <v>0.4919569860451265</v>
      </c>
      <c r="O70" s="39"/>
      <c r="P70" s="39"/>
      <c r="Q70" s="47">
        <f>d_진단!E23</f>
        <v>7.5441787822506504E-2</v>
      </c>
      <c r="R70" s="39"/>
      <c r="S70" s="39"/>
      <c r="T70" s="40">
        <f>d_진단!J23</f>
        <v>66.493055555555557</v>
      </c>
      <c r="U70" s="39"/>
      <c r="V70" s="39"/>
      <c r="W70" s="43">
        <f>d_진단!K23</f>
        <v>22</v>
      </c>
      <c r="X70" s="39"/>
      <c r="Y70" s="45" t="str">
        <f>d_진단!L23</f>
        <v>숙박일수 · 야간방문</v>
      </c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tr">
        <f>d_진단!A24</f>
        <v>서천군</v>
      </c>
      <c r="C71" s="39"/>
      <c r="D71" s="39"/>
      <c r="E71" s="39"/>
      <c r="F71" s="39"/>
      <c r="G71" s="46">
        <f>d_진단!B24</f>
        <v>-7.6926043088922799E-2</v>
      </c>
      <c r="H71" s="39"/>
      <c r="I71" s="39"/>
      <c r="J71" s="39"/>
      <c r="K71" s="38">
        <f>d_진단!C24</f>
        <v>3.5724999999999998</v>
      </c>
      <c r="L71" s="39"/>
      <c r="M71" s="39"/>
      <c r="N71" s="38">
        <f>d_진단!D24</f>
        <v>0.47324548898324198</v>
      </c>
      <c r="O71" s="39"/>
      <c r="P71" s="39"/>
      <c r="Q71" s="47">
        <f>d_진단!E24</f>
        <v>8.3332352413329203E-2</v>
      </c>
      <c r="R71" s="39"/>
      <c r="S71" s="39"/>
      <c r="T71" s="40">
        <f>d_진단!J24</f>
        <v>65.798611111111114</v>
      </c>
      <c r="U71" s="39"/>
      <c r="V71" s="39"/>
      <c r="W71" s="43">
        <f>d_진단!K24</f>
        <v>23</v>
      </c>
      <c r="X71" s="39"/>
      <c r="Y71" s="45" t="str">
        <f>d_진단!L24</f>
        <v>저녁전환</v>
      </c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tr">
        <f>d_진단!A25</f>
        <v>남원시</v>
      </c>
      <c r="C72" s="39"/>
      <c r="D72" s="39"/>
      <c r="E72" s="39"/>
      <c r="F72" s="39"/>
      <c r="G72" s="46">
        <f>d_진단!B25</f>
        <v>-0.10585474079955801</v>
      </c>
      <c r="H72" s="39"/>
      <c r="I72" s="39"/>
      <c r="J72" s="39"/>
      <c r="K72" s="38">
        <f>d_진단!C25</f>
        <v>3.36</v>
      </c>
      <c r="L72" s="39"/>
      <c r="M72" s="39"/>
      <c r="N72" s="38">
        <f>d_진단!D25</f>
        <v>0.4933256791742584</v>
      </c>
      <c r="O72" s="39"/>
      <c r="P72" s="39"/>
      <c r="Q72" s="47">
        <f>d_진단!E25</f>
        <v>9.1103505612735003E-2</v>
      </c>
      <c r="R72" s="39"/>
      <c r="S72" s="39"/>
      <c r="T72" s="40">
        <f>d_진단!J25</f>
        <v>65.625</v>
      </c>
      <c r="U72" s="39"/>
      <c r="V72" s="39"/>
      <c r="W72" s="43">
        <f>d_진단!K25</f>
        <v>24</v>
      </c>
      <c r="X72" s="39"/>
      <c r="Y72" s="45" t="str">
        <f>d_진단!L25</f>
        <v/>
      </c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tr">
        <f>d_진단!A26</f>
        <v>함평군</v>
      </c>
      <c r="C73" s="39"/>
      <c r="D73" s="39"/>
      <c r="E73" s="39"/>
      <c r="F73" s="39"/>
      <c r="G73" s="46">
        <f>d_진단!B26</f>
        <v>-5.83671344652213E-2</v>
      </c>
      <c r="H73" s="39"/>
      <c r="I73" s="39"/>
      <c r="J73" s="39"/>
      <c r="K73" s="38">
        <f>d_진단!C26</f>
        <v>3.9283333333333328</v>
      </c>
      <c r="L73" s="39"/>
      <c r="M73" s="39"/>
      <c r="N73" s="38">
        <f>d_진단!D26</f>
        <v>0.42745811923800159</v>
      </c>
      <c r="O73" s="39"/>
      <c r="P73" s="39"/>
      <c r="Q73" s="47">
        <f>d_진단!E26</f>
        <v>6.8353788712762195E-2</v>
      </c>
      <c r="R73" s="39"/>
      <c r="S73" s="39"/>
      <c r="T73" s="40">
        <f>d_진단!J26</f>
        <v>64.930555555555571</v>
      </c>
      <c r="U73" s="39"/>
      <c r="V73" s="39"/>
      <c r="W73" s="43">
        <f>d_진단!K26</f>
        <v>25</v>
      </c>
      <c r="X73" s="39"/>
      <c r="Y73" s="45" t="str">
        <f>d_진단!L26</f>
        <v>저녁전환 · 야간방문</v>
      </c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18" hidden="1" customHeight="1" outlineLevel="1">
      <c r="B74" s="45" t="str">
        <f>d_진단!A27</f>
        <v>창녕군</v>
      </c>
      <c r="C74" s="39"/>
      <c r="D74" s="39"/>
      <c r="E74" s="39"/>
      <c r="F74" s="39"/>
      <c r="G74" s="46">
        <f>d_진단!B27</f>
        <v>-9.7788070995580803E-2</v>
      </c>
      <c r="H74" s="39"/>
      <c r="I74" s="39"/>
      <c r="J74" s="39"/>
      <c r="K74" s="38">
        <f>d_진단!C27</f>
        <v>3.5933333333333328</v>
      </c>
      <c r="L74" s="39"/>
      <c r="M74" s="39"/>
      <c r="N74" s="38">
        <f>d_진단!D27</f>
        <v>0.48778660059243423</v>
      </c>
      <c r="O74" s="39"/>
      <c r="P74" s="39"/>
      <c r="Q74" s="47">
        <f>d_진단!E27</f>
        <v>8.1899442747171897E-2</v>
      </c>
      <c r="R74" s="39"/>
      <c r="S74" s="39"/>
      <c r="T74" s="40">
        <f>d_진단!J27</f>
        <v>64.756944444444443</v>
      </c>
      <c r="U74" s="39"/>
      <c r="V74" s="39"/>
      <c r="W74" s="43">
        <f>d_진단!K27</f>
        <v>26</v>
      </c>
      <c r="X74" s="39"/>
      <c r="Y74" s="45" t="str">
        <f>d_진단!L27</f>
        <v>야간방문</v>
      </c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2:37" ht="18" hidden="1" customHeight="1" outlineLevel="1">
      <c r="B75" s="45" t="str">
        <f>d_진단!A28</f>
        <v>부여군</v>
      </c>
      <c r="C75" s="39"/>
      <c r="D75" s="39"/>
      <c r="E75" s="39"/>
      <c r="F75" s="39"/>
      <c r="G75" s="46">
        <f>d_진단!B28</f>
        <v>-0.1185640116007107</v>
      </c>
      <c r="H75" s="39"/>
      <c r="I75" s="39"/>
      <c r="J75" s="39"/>
      <c r="K75" s="38">
        <f>d_진단!C28</f>
        <v>3.37</v>
      </c>
      <c r="L75" s="39"/>
      <c r="M75" s="39"/>
      <c r="N75" s="38">
        <f>d_진단!D28</f>
        <v>0.49692915327403098</v>
      </c>
      <c r="O75" s="39"/>
      <c r="P75" s="39"/>
      <c r="Q75" s="47">
        <f>d_진단!E28</f>
        <v>9.1701751353486904E-2</v>
      </c>
      <c r="R75" s="39"/>
      <c r="S75" s="39"/>
      <c r="T75" s="40">
        <f>d_진단!J28</f>
        <v>64.583333333333329</v>
      </c>
      <c r="U75" s="39"/>
      <c r="V75" s="39"/>
      <c r="W75" s="43">
        <f>d_진단!K28</f>
        <v>27</v>
      </c>
      <c r="X75" s="39"/>
      <c r="Y75" s="45" t="str">
        <f>d_진단!L28</f>
        <v>체험·문화</v>
      </c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2:37" ht="18" hidden="1" customHeight="1" outlineLevel="1">
      <c r="B76" s="45" t="str">
        <f>d_진단!A29</f>
        <v>강진군</v>
      </c>
      <c r="C76" s="39"/>
      <c r="D76" s="39"/>
      <c r="E76" s="39"/>
      <c r="F76" s="39"/>
      <c r="G76" s="46">
        <f>d_진단!B29</f>
        <v>3.1150852845191299E-2</v>
      </c>
      <c r="H76" s="39"/>
      <c r="I76" s="39"/>
      <c r="J76" s="39"/>
      <c r="K76" s="38">
        <f>d_진단!C29</f>
        <v>3.5716666666666672</v>
      </c>
      <c r="L76" s="39"/>
      <c r="M76" s="39"/>
      <c r="N76" s="38">
        <f>d_진단!D29</f>
        <v>0.4414691607429444</v>
      </c>
      <c r="O76" s="39"/>
      <c r="P76" s="39"/>
      <c r="Q76" s="47">
        <f>d_진단!E29</f>
        <v>7.6537162138274203E-2</v>
      </c>
      <c r="R76" s="39"/>
      <c r="S76" s="39"/>
      <c r="T76" s="40">
        <f>d_진단!J29</f>
        <v>64.583333333333329</v>
      </c>
      <c r="U76" s="39"/>
      <c r="V76" s="39"/>
      <c r="W76" s="43">
        <f>d_진단!K29</f>
        <v>27</v>
      </c>
      <c r="X76" s="39"/>
      <c r="Y76" s="45" t="str">
        <f>d_진단!L29</f>
        <v>저녁전환 · 야간방문</v>
      </c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2:37" ht="18" hidden="1" customHeight="1" outlineLevel="1">
      <c r="B77" s="45" t="str">
        <f>d_진단!A30</f>
        <v>양양군</v>
      </c>
      <c r="C77" s="39"/>
      <c r="D77" s="39"/>
      <c r="E77" s="39"/>
      <c r="F77" s="39"/>
      <c r="G77" s="46">
        <f>d_진단!B30</f>
        <v>-0.24593867936641889</v>
      </c>
      <c r="H77" s="39"/>
      <c r="I77" s="39"/>
      <c r="J77" s="39"/>
      <c r="K77" s="38">
        <f>d_진단!C30</f>
        <v>2.5575000000000001</v>
      </c>
      <c r="L77" s="39"/>
      <c r="M77" s="39"/>
      <c r="N77" s="38">
        <f>d_진단!D30</f>
        <v>0.51937104872457507</v>
      </c>
      <c r="O77" s="39"/>
      <c r="P77" s="39"/>
      <c r="Q77" s="47">
        <f>d_진단!E30</f>
        <v>0.1094882645708198</v>
      </c>
      <c r="R77" s="39"/>
      <c r="S77" s="39"/>
      <c r="T77" s="40">
        <f>d_진단!J30</f>
        <v>63.888888888888886</v>
      </c>
      <c r="U77" s="39"/>
      <c r="V77" s="39"/>
      <c r="W77" s="43">
        <f>d_진단!K30</f>
        <v>29</v>
      </c>
      <c r="X77" s="39"/>
      <c r="Y77" s="45" t="str">
        <f>d_진단!L30</f>
        <v>체험·문화 · 숙박일수</v>
      </c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d_진단!A31</f>
        <v>성주군</v>
      </c>
      <c r="C78" s="39"/>
      <c r="D78" s="39"/>
      <c r="E78" s="39"/>
      <c r="F78" s="39"/>
      <c r="G78" s="46">
        <f>d_진단!B31</f>
        <v>-0.40901929726670561</v>
      </c>
      <c r="H78" s="39"/>
      <c r="I78" s="39"/>
      <c r="J78" s="39"/>
      <c r="K78" s="38">
        <f>d_진단!C31</f>
        <v>3.8233333333333328</v>
      </c>
      <c r="L78" s="39"/>
      <c r="M78" s="39"/>
      <c r="N78" s="38">
        <f>d_진단!D31</f>
        <v>0.48806704626290681</v>
      </c>
      <c r="O78" s="39"/>
      <c r="P78" s="39"/>
      <c r="Q78" s="47">
        <f>d_진단!E31</f>
        <v>8.5904911034911796E-2</v>
      </c>
      <c r="R78" s="39"/>
      <c r="S78" s="39"/>
      <c r="T78" s="40">
        <f>d_진단!J31</f>
        <v>62.673611111111114</v>
      </c>
      <c r="U78" s="39"/>
      <c r="V78" s="39"/>
      <c r="W78" s="43">
        <f>d_진단!K31</f>
        <v>30</v>
      </c>
      <c r="X78" s="39"/>
      <c r="Y78" s="45" t="str">
        <f>d_진단!L31</f>
        <v>체험·문화</v>
      </c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d_진단!A32</f>
        <v>광양시</v>
      </c>
      <c r="C79" s="39"/>
      <c r="D79" s="39"/>
      <c r="E79" s="39"/>
      <c r="F79" s="39"/>
      <c r="G79" s="46">
        <f>d_진단!B32</f>
        <v>-3.0407857351873499E-2</v>
      </c>
      <c r="H79" s="39"/>
      <c r="I79" s="39"/>
      <c r="J79" s="39"/>
      <c r="K79" s="38">
        <f>d_진단!C32</f>
        <v>2.9033333333333342</v>
      </c>
      <c r="L79" s="39"/>
      <c r="M79" s="39"/>
      <c r="N79" s="38">
        <f>d_진단!D32</f>
        <v>0.50756901824225098</v>
      </c>
      <c r="O79" s="39"/>
      <c r="P79" s="39"/>
      <c r="Q79" s="47">
        <f>d_진단!E32</f>
        <v>9.5087457389907898E-2</v>
      </c>
      <c r="R79" s="39"/>
      <c r="S79" s="39"/>
      <c r="T79" s="40">
        <f>d_진단!J32</f>
        <v>61.979166666666664</v>
      </c>
      <c r="U79" s="39"/>
      <c r="V79" s="39"/>
      <c r="W79" s="43">
        <f>d_진단!K32</f>
        <v>31</v>
      </c>
      <c r="X79" s="39"/>
      <c r="Y79" s="45" t="str">
        <f>d_진단!L32</f>
        <v>숙박일수</v>
      </c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d_진단!A33</f>
        <v>하동군</v>
      </c>
      <c r="C80" s="39"/>
      <c r="D80" s="39"/>
      <c r="E80" s="39"/>
      <c r="F80" s="39"/>
      <c r="G80" s="46">
        <f>d_진단!B33</f>
        <v>-2.0713251777050402E-2</v>
      </c>
      <c r="H80" s="39"/>
      <c r="I80" s="39"/>
      <c r="J80" s="39"/>
      <c r="K80" s="38">
        <f>d_진단!C33</f>
        <v>4.0258333333333338</v>
      </c>
      <c r="L80" s="39"/>
      <c r="M80" s="39"/>
      <c r="N80" s="38">
        <f>d_진단!D33</f>
        <v>0.40946832537149508</v>
      </c>
      <c r="O80" s="39"/>
      <c r="P80" s="39"/>
      <c r="Q80" s="47">
        <f>d_진단!E33</f>
        <v>7.3711972239249093E-2</v>
      </c>
      <c r="R80" s="39"/>
      <c r="S80" s="39"/>
      <c r="T80" s="40">
        <f>d_진단!J33</f>
        <v>61.284722222222214</v>
      </c>
      <c r="U80" s="39"/>
      <c r="V80" s="39"/>
      <c r="W80" s="43">
        <f>d_진단!K33</f>
        <v>33</v>
      </c>
      <c r="X80" s="39"/>
      <c r="Y80" s="45" t="str">
        <f>d_진단!L33</f>
        <v>저녁전환 · 야간방문</v>
      </c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18" hidden="1" customHeight="1" outlineLevel="1">
      <c r="B81" s="45" t="str">
        <f>d_진단!A34</f>
        <v>군위군</v>
      </c>
      <c r="C81" s="39"/>
      <c r="D81" s="39"/>
      <c r="E81" s="39"/>
      <c r="F81" s="39"/>
      <c r="G81" s="46">
        <f>d_진단!B34</f>
        <v>0.23198098388741051</v>
      </c>
      <c r="H81" s="39"/>
      <c r="I81" s="39"/>
      <c r="J81" s="39"/>
      <c r="K81" s="38">
        <f>d_진단!C34</f>
        <v>3.6433333333333331</v>
      </c>
      <c r="L81" s="39"/>
      <c r="M81" s="39"/>
      <c r="N81" s="38">
        <f>d_진단!D34</f>
        <v>0.41089058029389708</v>
      </c>
      <c r="O81" s="39"/>
      <c r="P81" s="39"/>
      <c r="Q81" s="47">
        <f>d_진단!E34</f>
        <v>5.8806880181108898E-2</v>
      </c>
      <c r="R81" s="39"/>
      <c r="S81" s="39"/>
      <c r="T81" s="40">
        <f>d_진단!J34</f>
        <v>61.284722222222221</v>
      </c>
      <c r="U81" s="39"/>
      <c r="V81" s="39"/>
      <c r="W81" s="43">
        <f>d_진단!K34</f>
        <v>32</v>
      </c>
      <c r="X81" s="39"/>
      <c r="Y81" s="45" t="str">
        <f>d_진단!L34</f>
        <v>저녁전환 · 야간방문</v>
      </c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2:37" ht="18" hidden="1" customHeight="1" outlineLevel="1">
      <c r="B82" s="45" t="str">
        <f>d_진단!A35</f>
        <v>나주시</v>
      </c>
      <c r="C82" s="39"/>
      <c r="D82" s="39"/>
      <c r="E82" s="39"/>
      <c r="F82" s="39"/>
      <c r="G82" s="46">
        <f>d_진단!B35</f>
        <v>-0.18138863819857809</v>
      </c>
      <c r="H82" s="39"/>
      <c r="I82" s="39"/>
      <c r="J82" s="39"/>
      <c r="K82" s="38">
        <f>d_진단!C35</f>
        <v>3.754166666666666</v>
      </c>
      <c r="L82" s="39"/>
      <c r="M82" s="39"/>
      <c r="N82" s="38">
        <f>d_진단!D35</f>
        <v>0.49155068956747489</v>
      </c>
      <c r="O82" s="39"/>
      <c r="P82" s="39"/>
      <c r="Q82" s="47">
        <f>d_진단!E35</f>
        <v>8.45259439742264E-2</v>
      </c>
      <c r="R82" s="39"/>
      <c r="S82" s="39"/>
      <c r="T82" s="40">
        <f>d_진단!J35</f>
        <v>61.111111111111107</v>
      </c>
      <c r="U82" s="39"/>
      <c r="V82" s="39"/>
      <c r="W82" s="43">
        <f>d_진단!K35</f>
        <v>34</v>
      </c>
      <c r="X82" s="39"/>
      <c r="Y82" s="45" t="str">
        <f>d_진단!L35</f>
        <v>체험·문화</v>
      </c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spans="2:37" ht="18" hidden="1" customHeight="1" outlineLevel="1">
      <c r="B83" s="45" t="str">
        <f>d_진단!A36</f>
        <v>공주시</v>
      </c>
      <c r="C83" s="39"/>
      <c r="D83" s="39"/>
      <c r="E83" s="39"/>
      <c r="F83" s="39"/>
      <c r="G83" s="46">
        <f>d_진단!B36</f>
        <v>6.25939227533161E-2</v>
      </c>
      <c r="H83" s="39"/>
      <c r="I83" s="39"/>
      <c r="J83" s="39"/>
      <c r="K83" s="38">
        <f>d_진단!C36</f>
        <v>3.3433333333333328</v>
      </c>
      <c r="L83" s="39"/>
      <c r="M83" s="39"/>
      <c r="N83" s="38">
        <f>d_진단!D36</f>
        <v>0.49645869698919992</v>
      </c>
      <c r="O83" s="39"/>
      <c r="P83" s="39"/>
      <c r="Q83" s="47">
        <f>d_진단!E36</f>
        <v>8.3575258412967202E-2</v>
      </c>
      <c r="R83" s="39"/>
      <c r="S83" s="39"/>
      <c r="T83" s="40">
        <f>d_진단!J36</f>
        <v>60.243055555555557</v>
      </c>
      <c r="U83" s="39"/>
      <c r="V83" s="39"/>
      <c r="W83" s="43">
        <f>d_진단!K36</f>
        <v>35</v>
      </c>
      <c r="X83" s="39"/>
      <c r="Y83" s="45" t="str">
        <f>d_진단!L36</f>
        <v/>
      </c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spans="2:37" ht="18" hidden="1" customHeight="1" outlineLevel="1">
      <c r="B84" s="45" t="str">
        <f>d_진단!A37</f>
        <v>영천시</v>
      </c>
      <c r="C84" s="39"/>
      <c r="D84" s="39"/>
      <c r="E84" s="39"/>
      <c r="F84" s="39"/>
      <c r="G84" s="46">
        <f>d_진단!B37</f>
        <v>-4.2328009642522098E-2</v>
      </c>
      <c r="H84" s="39"/>
      <c r="I84" s="39"/>
      <c r="J84" s="39"/>
      <c r="K84" s="38">
        <f>d_진단!C37</f>
        <v>3.6766666666666659</v>
      </c>
      <c r="L84" s="39"/>
      <c r="M84" s="39"/>
      <c r="N84" s="38">
        <f>d_진단!D37</f>
        <v>0.47896044070835597</v>
      </c>
      <c r="O84" s="39"/>
      <c r="P84" s="39"/>
      <c r="Q84" s="47">
        <f>d_진단!E37</f>
        <v>7.8596348451067E-2</v>
      </c>
      <c r="R84" s="39"/>
      <c r="S84" s="39"/>
      <c r="T84" s="40">
        <f>d_진단!J37</f>
        <v>60.069444444444443</v>
      </c>
      <c r="U84" s="39"/>
      <c r="V84" s="39"/>
      <c r="W84" s="43">
        <f>d_진단!K37</f>
        <v>36</v>
      </c>
      <c r="X84" s="39"/>
      <c r="Y84" s="45" t="str">
        <f>d_진단!L37</f>
        <v>저녁전환 · 야간방문</v>
      </c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2:37" ht="18" hidden="1" customHeight="1" outlineLevel="1">
      <c r="B85" s="45" t="str">
        <f>d_진단!A38</f>
        <v>곡성군</v>
      </c>
      <c r="C85" s="39"/>
      <c r="D85" s="39"/>
      <c r="E85" s="39"/>
      <c r="F85" s="39"/>
      <c r="G85" s="46">
        <f>d_진단!B38</f>
        <v>1.059401913408639</v>
      </c>
      <c r="H85" s="39"/>
      <c r="I85" s="39"/>
      <c r="J85" s="39"/>
      <c r="K85" s="38">
        <f>d_진단!C38</f>
        <v>3.5116666666666672</v>
      </c>
      <c r="L85" s="39"/>
      <c r="M85" s="39"/>
      <c r="N85" s="38">
        <f>d_진단!D38</f>
        <v>0.43663308342328538</v>
      </c>
      <c r="O85" s="39"/>
      <c r="P85" s="39"/>
      <c r="Q85" s="47">
        <f>d_진단!E38</f>
        <v>7.5274123237757604E-2</v>
      </c>
      <c r="R85" s="39"/>
      <c r="S85" s="39"/>
      <c r="T85" s="40">
        <f>d_진단!J38</f>
        <v>59.548611111111107</v>
      </c>
      <c r="U85" s="39"/>
      <c r="V85" s="39"/>
      <c r="W85" s="43">
        <f>d_진단!K38</f>
        <v>37</v>
      </c>
      <c r="X85" s="39"/>
      <c r="Y85" s="45" t="str">
        <f>d_진단!L38</f>
        <v>저녁전환 · 야간방문</v>
      </c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spans="2:37" ht="18" hidden="1" customHeight="1" outlineLevel="1">
      <c r="B86" s="45" t="str">
        <f>d_진단!A39</f>
        <v>진천군</v>
      </c>
      <c r="C86" s="39"/>
      <c r="D86" s="39"/>
      <c r="E86" s="39"/>
      <c r="F86" s="39"/>
      <c r="G86" s="46">
        <f>d_진단!B39</f>
        <v>-0.21621032699068449</v>
      </c>
      <c r="H86" s="39"/>
      <c r="I86" s="39"/>
      <c r="J86" s="39"/>
      <c r="K86" s="38">
        <f>d_진단!C39</f>
        <v>3.583333333333333</v>
      </c>
      <c r="L86" s="39"/>
      <c r="M86" s="39"/>
      <c r="N86" s="38">
        <f>d_진단!D39</f>
        <v>0.53060354262798903</v>
      </c>
      <c r="O86" s="39"/>
      <c r="P86" s="39"/>
      <c r="Q86" s="47">
        <f>d_진단!E39</f>
        <v>8.7587734250145599E-2</v>
      </c>
      <c r="R86" s="39"/>
      <c r="S86" s="39"/>
      <c r="T86" s="40">
        <f>d_진단!J39</f>
        <v>59.375</v>
      </c>
      <c r="U86" s="39"/>
      <c r="V86" s="39"/>
      <c r="W86" s="43">
        <f>d_진단!K39</f>
        <v>38</v>
      </c>
      <c r="X86" s="39"/>
      <c r="Y86" s="45" t="str">
        <f>d_진단!L39</f>
        <v>체험·문화</v>
      </c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spans="2:37" ht="18" hidden="1" customHeight="1" outlineLevel="1">
      <c r="B87" s="45" t="str">
        <f>d_진단!A40</f>
        <v>밀양시</v>
      </c>
      <c r="C87" s="39"/>
      <c r="D87" s="39"/>
      <c r="E87" s="39"/>
      <c r="F87" s="39"/>
      <c r="G87" s="46">
        <f>d_진단!B40</f>
        <v>-0.1639310387468399</v>
      </c>
      <c r="H87" s="39"/>
      <c r="I87" s="39"/>
      <c r="J87" s="39"/>
      <c r="K87" s="38">
        <f>d_진단!C40</f>
        <v>4.3758333333333326</v>
      </c>
      <c r="L87" s="39"/>
      <c r="M87" s="39"/>
      <c r="N87" s="38">
        <f>d_진단!D40</f>
        <v>0.47383965305524328</v>
      </c>
      <c r="O87" s="39"/>
      <c r="P87" s="39"/>
      <c r="Q87" s="47">
        <f>d_진단!E40</f>
        <v>8.2780352090073506E-2</v>
      </c>
      <c r="R87" s="39"/>
      <c r="S87" s="39"/>
      <c r="T87" s="40">
        <f>d_진단!J40</f>
        <v>59.201388888888893</v>
      </c>
      <c r="U87" s="39"/>
      <c r="V87" s="39"/>
      <c r="W87" s="43">
        <f>d_진단!K40</f>
        <v>39</v>
      </c>
      <c r="X87" s="39"/>
      <c r="Y87" s="45" t="str">
        <f>d_진단!L40</f>
        <v>체험·문화 · 저녁전환 · 야간방문</v>
      </c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2:37" ht="18" hidden="1" customHeight="1" outlineLevel="1">
      <c r="B88" s="45" t="str">
        <f>d_진단!A41</f>
        <v>서산시</v>
      </c>
      <c r="C88" s="39"/>
      <c r="D88" s="39"/>
      <c r="E88" s="39"/>
      <c r="F88" s="39"/>
      <c r="G88" s="46">
        <f>d_진단!B41</f>
        <v>-0.1082457506465961</v>
      </c>
      <c r="H88" s="39"/>
      <c r="I88" s="39"/>
      <c r="J88" s="39"/>
      <c r="K88" s="38">
        <f>d_진단!C41</f>
        <v>3.129166666666666</v>
      </c>
      <c r="L88" s="39"/>
      <c r="M88" s="39"/>
      <c r="N88" s="38">
        <f>d_진단!D41</f>
        <v>0.52657084613545324</v>
      </c>
      <c r="O88" s="39"/>
      <c r="P88" s="39"/>
      <c r="Q88" s="47">
        <f>d_진단!E41</f>
        <v>9.9612860104776199E-2</v>
      </c>
      <c r="R88" s="39"/>
      <c r="S88" s="39"/>
      <c r="T88" s="40">
        <f>d_진단!J41</f>
        <v>58.68055555555555</v>
      </c>
      <c r="U88" s="39"/>
      <c r="V88" s="39"/>
      <c r="W88" s="43">
        <f>d_진단!K41</f>
        <v>40</v>
      </c>
      <c r="X88" s="39"/>
      <c r="Y88" s="45" t="str">
        <f>d_진단!L41</f>
        <v>숙박일수</v>
      </c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spans="2:37" ht="18" hidden="1" customHeight="1" outlineLevel="1">
      <c r="B89" s="45" t="str">
        <f>d_진단!A42</f>
        <v>강화군</v>
      </c>
      <c r="C89" s="39"/>
      <c r="D89" s="39"/>
      <c r="E89" s="39"/>
      <c r="F89" s="39"/>
      <c r="G89" s="46">
        <f>d_진단!B42</f>
        <v>2.6013686491017001E-3</v>
      </c>
      <c r="H89" s="39"/>
      <c r="I89" s="39"/>
      <c r="J89" s="39"/>
      <c r="K89" s="38">
        <f>d_진단!C42</f>
        <v>3.0316666666666672</v>
      </c>
      <c r="L89" s="39"/>
      <c r="M89" s="39"/>
      <c r="N89" s="38">
        <f>d_진단!D42</f>
        <v>0.50171274610231564</v>
      </c>
      <c r="O89" s="39"/>
      <c r="P89" s="39"/>
      <c r="Q89" s="47">
        <f>d_진단!E42</f>
        <v>9.7955216398204994E-2</v>
      </c>
      <c r="R89" s="39"/>
      <c r="S89" s="39"/>
      <c r="T89" s="40">
        <f>d_진단!J42</f>
        <v>57.812500000000007</v>
      </c>
      <c r="U89" s="39"/>
      <c r="V89" s="39"/>
      <c r="W89" s="43">
        <f>d_진단!K42</f>
        <v>41</v>
      </c>
      <c r="X89" s="39"/>
      <c r="Y89" s="45" t="str">
        <f>d_진단!L42</f>
        <v>숙박일수</v>
      </c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spans="2:37" ht="18" hidden="1" customHeight="1" outlineLevel="1">
      <c r="B90" s="45" t="str">
        <f>d_진단!A43</f>
        <v>장수군</v>
      </c>
      <c r="C90" s="39"/>
      <c r="D90" s="39"/>
      <c r="E90" s="39"/>
      <c r="F90" s="39"/>
      <c r="G90" s="46">
        <f>d_진단!B43</f>
        <v>0.37334165584002149</v>
      </c>
      <c r="H90" s="39"/>
      <c r="I90" s="39"/>
      <c r="J90" s="39"/>
      <c r="K90" s="38">
        <f>d_진단!C43</f>
        <v>3.5091666666666672</v>
      </c>
      <c r="L90" s="39"/>
      <c r="M90" s="39"/>
      <c r="N90" s="38">
        <f>d_진단!D43</f>
        <v>0.45615407349467468</v>
      </c>
      <c r="O90" s="39"/>
      <c r="P90" s="39"/>
      <c r="Q90" s="47">
        <f>d_진단!E43</f>
        <v>8.0589836596726305E-2</v>
      </c>
      <c r="R90" s="39"/>
      <c r="S90" s="39"/>
      <c r="T90" s="40">
        <f>d_진단!J43</f>
        <v>57.11805555555555</v>
      </c>
      <c r="U90" s="39"/>
      <c r="V90" s="39"/>
      <c r="W90" s="43">
        <f>d_진단!K43</f>
        <v>42</v>
      </c>
      <c r="X90" s="39"/>
      <c r="Y90" s="45" t="str">
        <f>d_진단!L43</f>
        <v>저녁전환 · 야간방문</v>
      </c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 spans="2:37" ht="18" hidden="1" customHeight="1" outlineLevel="1">
      <c r="B91" s="45" t="str">
        <f>d_진단!A44</f>
        <v>부안군</v>
      </c>
      <c r="C91" s="39"/>
      <c r="D91" s="39"/>
      <c r="E91" s="39"/>
      <c r="F91" s="39"/>
      <c r="G91" s="46">
        <f>d_진단!B44</f>
        <v>-8.2145021137390001E-2</v>
      </c>
      <c r="H91" s="39"/>
      <c r="I91" s="39"/>
      <c r="J91" s="39"/>
      <c r="K91" s="38">
        <f>d_진단!C44</f>
        <v>3.0791666666666671</v>
      </c>
      <c r="L91" s="39"/>
      <c r="M91" s="39"/>
      <c r="N91" s="38">
        <f>d_진단!D44</f>
        <v>0.51202945076543449</v>
      </c>
      <c r="O91" s="39"/>
      <c r="P91" s="39"/>
      <c r="Q91" s="47">
        <f>d_진단!E44</f>
        <v>0.1045072304697732</v>
      </c>
      <c r="R91" s="39"/>
      <c r="S91" s="39"/>
      <c r="T91" s="40">
        <f>d_진단!J44</f>
        <v>56.94444444444445</v>
      </c>
      <c r="U91" s="39"/>
      <c r="V91" s="39"/>
      <c r="W91" s="43">
        <f>d_진단!K44</f>
        <v>43</v>
      </c>
      <c r="X91" s="39"/>
      <c r="Y91" s="45" t="str">
        <f>d_진단!L44</f>
        <v>숙박일수</v>
      </c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 spans="2:37" ht="18" hidden="1" customHeight="1" outlineLevel="1">
      <c r="B92" s="45" t="str">
        <f>d_진단!A45</f>
        <v>연천군</v>
      </c>
      <c r="C92" s="39"/>
      <c r="D92" s="39"/>
      <c r="E92" s="39"/>
      <c r="F92" s="39"/>
      <c r="G92" s="46">
        <f>d_진단!B45</f>
        <v>-0.12751134741295639</v>
      </c>
      <c r="H92" s="39"/>
      <c r="I92" s="39"/>
      <c r="J92" s="39"/>
      <c r="K92" s="38">
        <f>d_진단!C45</f>
        <v>3.6549999999999998</v>
      </c>
      <c r="L92" s="39"/>
      <c r="M92" s="39"/>
      <c r="N92" s="38">
        <f>d_진단!D45</f>
        <v>0.51550420984520828</v>
      </c>
      <c r="O92" s="39"/>
      <c r="P92" s="39"/>
      <c r="Q92" s="47">
        <f>d_진단!E45</f>
        <v>8.7353372858518005E-2</v>
      </c>
      <c r="R92" s="39"/>
      <c r="S92" s="39"/>
      <c r="T92" s="40">
        <f>d_진단!J45</f>
        <v>56.944444444444443</v>
      </c>
      <c r="U92" s="39"/>
      <c r="V92" s="39"/>
      <c r="W92" s="43">
        <f>d_진단!K45</f>
        <v>44</v>
      </c>
      <c r="X92" s="39"/>
      <c r="Y92" s="45" t="str">
        <f>d_진단!L45</f>
        <v>체험·문화</v>
      </c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 spans="2:37" ht="18" hidden="1" customHeight="1" outlineLevel="1">
      <c r="B93" s="45" t="str">
        <f>d_진단!A46</f>
        <v>양평군</v>
      </c>
      <c r="C93" s="39"/>
      <c r="D93" s="39"/>
      <c r="E93" s="39"/>
      <c r="F93" s="39"/>
      <c r="G93" s="46">
        <f>d_진단!B46</f>
        <v>0.21711276900379081</v>
      </c>
      <c r="H93" s="39"/>
      <c r="I93" s="39"/>
      <c r="J93" s="39"/>
      <c r="K93" s="38">
        <f>d_진단!C46</f>
        <v>3.1416666666666671</v>
      </c>
      <c r="L93" s="39"/>
      <c r="M93" s="39"/>
      <c r="N93" s="38">
        <f>d_진단!D46</f>
        <v>0.50016340754472033</v>
      </c>
      <c r="O93" s="39"/>
      <c r="P93" s="39"/>
      <c r="Q93" s="47">
        <f>d_진단!E46</f>
        <v>8.4436474182074395E-2</v>
      </c>
      <c r="R93" s="39"/>
      <c r="S93" s="39"/>
      <c r="T93" s="40">
        <f>d_진단!J46</f>
        <v>56.770833333333329</v>
      </c>
      <c r="U93" s="39"/>
      <c r="V93" s="39"/>
      <c r="W93" s="43">
        <f>d_진단!K46</f>
        <v>45</v>
      </c>
      <c r="X93" s="39"/>
      <c r="Y93" s="45" t="str">
        <f>d_진단!L46</f>
        <v>숙박일수</v>
      </c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 spans="2:37" ht="18" hidden="1" customHeight="1" outlineLevel="1">
      <c r="B94" s="45" t="str">
        <f>d_진단!A47</f>
        <v>영월군</v>
      </c>
      <c r="C94" s="39"/>
      <c r="D94" s="39"/>
      <c r="E94" s="39"/>
      <c r="F94" s="39"/>
      <c r="G94" s="46">
        <f>d_진단!B47</f>
        <v>-5.0010826506613697E-2</v>
      </c>
      <c r="H94" s="39"/>
      <c r="I94" s="39"/>
      <c r="J94" s="39"/>
      <c r="K94" s="38">
        <f>d_진단!C47</f>
        <v>3.4841666666666669</v>
      </c>
      <c r="L94" s="39"/>
      <c r="M94" s="39"/>
      <c r="N94" s="38">
        <f>d_진단!D47</f>
        <v>0.4855987237266195</v>
      </c>
      <c r="O94" s="39"/>
      <c r="P94" s="39"/>
      <c r="Q94" s="47">
        <f>d_진단!E47</f>
        <v>0.10087622625898179</v>
      </c>
      <c r="R94" s="39"/>
      <c r="S94" s="39"/>
      <c r="T94" s="40">
        <f>d_진단!J47</f>
        <v>56.423611111111114</v>
      </c>
      <c r="U94" s="39"/>
      <c r="V94" s="39"/>
      <c r="W94" s="43">
        <f>d_진단!K47</f>
        <v>46</v>
      </c>
      <c r="X94" s="39"/>
      <c r="Y94" s="45" t="str">
        <f>d_진단!L47</f>
        <v/>
      </c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spans="2:37" ht="18" hidden="1" customHeight="1" outlineLevel="1">
      <c r="B95" s="45" t="str">
        <f>d_진단!A48</f>
        <v>남해군</v>
      </c>
      <c r="C95" s="39"/>
      <c r="D95" s="39"/>
      <c r="E95" s="39"/>
      <c r="F95" s="39"/>
      <c r="G95" s="46">
        <f>d_진단!B48</f>
        <v>-0.52077364435063067</v>
      </c>
      <c r="H95" s="39"/>
      <c r="I95" s="39"/>
      <c r="J95" s="39"/>
      <c r="K95" s="38">
        <f>d_진단!C48</f>
        <v>2.624166666666667</v>
      </c>
      <c r="L95" s="39"/>
      <c r="M95" s="39"/>
      <c r="N95" s="38">
        <f>d_진단!D48</f>
        <v>0.56327020501584024</v>
      </c>
      <c r="O95" s="39"/>
      <c r="P95" s="39"/>
      <c r="Q95" s="47">
        <f>d_진단!E48</f>
        <v>0.1224509313983882</v>
      </c>
      <c r="R95" s="39"/>
      <c r="S95" s="39"/>
      <c r="T95" s="40">
        <f>d_진단!J48</f>
        <v>56.076388888888893</v>
      </c>
      <c r="U95" s="39"/>
      <c r="V95" s="39"/>
      <c r="W95" s="43">
        <f>d_진단!K48</f>
        <v>47</v>
      </c>
      <c r="X95" s="39"/>
      <c r="Y95" s="45" t="str">
        <f>d_진단!L48</f>
        <v>체험·문화 · 숙박일수</v>
      </c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spans="2:37" ht="18" hidden="1" customHeight="1" outlineLevel="1">
      <c r="B96" s="45" t="str">
        <f>d_진단!A49</f>
        <v>산청군</v>
      </c>
      <c r="C96" s="39"/>
      <c r="D96" s="39"/>
      <c r="E96" s="39"/>
      <c r="F96" s="39"/>
      <c r="G96" s="46">
        <f>d_진단!B49</f>
        <v>0.63435205728603572</v>
      </c>
      <c r="H96" s="39"/>
      <c r="I96" s="39"/>
      <c r="J96" s="39"/>
      <c r="K96" s="38">
        <f>d_진단!C49</f>
        <v>3.564166666666666</v>
      </c>
      <c r="L96" s="39"/>
      <c r="M96" s="39"/>
      <c r="N96" s="38">
        <f>d_진단!D49</f>
        <v>0.44408228766229058</v>
      </c>
      <c r="O96" s="39"/>
      <c r="P96" s="39"/>
      <c r="Q96" s="47">
        <f>d_진단!E49</f>
        <v>7.8552230489000396E-2</v>
      </c>
      <c r="R96" s="39"/>
      <c r="S96" s="39"/>
      <c r="T96" s="40">
        <f>d_진단!J49</f>
        <v>56.076388888888886</v>
      </c>
      <c r="U96" s="39"/>
      <c r="V96" s="39"/>
      <c r="W96" s="43">
        <f>d_진단!K49</f>
        <v>48</v>
      </c>
      <c r="X96" s="39"/>
      <c r="Y96" s="45" t="str">
        <f>d_진단!L49</f>
        <v>저녁전환 · 야간방문</v>
      </c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spans="2:37" ht="18" hidden="1" customHeight="1" outlineLevel="1">
      <c r="B97" s="45" t="str">
        <f>d_진단!A50</f>
        <v>신안군</v>
      </c>
      <c r="C97" s="39"/>
      <c r="D97" s="39"/>
      <c r="E97" s="39"/>
      <c r="F97" s="39"/>
      <c r="G97" s="46">
        <f>d_진단!B50</f>
        <v>4.8907167069869003E-3</v>
      </c>
      <c r="H97" s="39"/>
      <c r="I97" s="39"/>
      <c r="J97" s="39"/>
      <c r="K97" s="38">
        <f>d_진단!C50</f>
        <v>2.7683333333333331</v>
      </c>
      <c r="L97" s="39"/>
      <c r="M97" s="39"/>
      <c r="N97" s="38">
        <f>d_진단!D50</f>
        <v>0.50658698875510444</v>
      </c>
      <c r="O97" s="39"/>
      <c r="P97" s="39"/>
      <c r="Q97" s="47">
        <f>d_진단!E50</f>
        <v>0.1029008141567308</v>
      </c>
      <c r="R97" s="39"/>
      <c r="S97" s="39"/>
      <c r="T97" s="40">
        <f>d_진단!J50</f>
        <v>55.902777777777779</v>
      </c>
      <c r="U97" s="39"/>
      <c r="V97" s="39"/>
      <c r="W97" s="43">
        <f>d_진단!K50</f>
        <v>49</v>
      </c>
      <c r="X97" s="39"/>
      <c r="Y97" s="45" t="str">
        <f>d_진단!L50</f>
        <v>숙박일수</v>
      </c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spans="2:37" ht="18" hidden="1" customHeight="1" outlineLevel="1">
      <c r="B98" s="45" t="str">
        <f>d_진단!A51</f>
        <v>김포시</v>
      </c>
      <c r="C98" s="39"/>
      <c r="D98" s="39"/>
      <c r="E98" s="39"/>
      <c r="F98" s="39"/>
      <c r="G98" s="46">
        <f>d_진단!B51</f>
        <v>-7.1774920426065106E-2</v>
      </c>
      <c r="H98" s="39"/>
      <c r="I98" s="39"/>
      <c r="J98" s="39"/>
      <c r="K98" s="38">
        <f>d_진단!C51</f>
        <v>3.3266666666666671</v>
      </c>
      <c r="L98" s="39"/>
      <c r="M98" s="39"/>
      <c r="N98" s="38">
        <f>d_진단!D51</f>
        <v>0.54262442535618061</v>
      </c>
      <c r="O98" s="39"/>
      <c r="P98" s="39"/>
      <c r="Q98" s="47">
        <f>d_진단!E51</f>
        <v>9.3432725072535999E-2</v>
      </c>
      <c r="R98" s="39"/>
      <c r="S98" s="39"/>
      <c r="T98" s="40">
        <f>d_진단!J51</f>
        <v>55.034722222222229</v>
      </c>
      <c r="U98" s="39"/>
      <c r="V98" s="39"/>
      <c r="W98" s="43">
        <f>d_진단!K51</f>
        <v>50</v>
      </c>
      <c r="X98" s="39"/>
      <c r="Y98" s="45" t="str">
        <f>d_진단!L51</f>
        <v/>
      </c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spans="2:37" ht="18" hidden="1" customHeight="1" outlineLevel="1">
      <c r="B99" s="45" t="str">
        <f>d_진단!A52</f>
        <v>순천시</v>
      </c>
      <c r="C99" s="39"/>
      <c r="D99" s="39"/>
      <c r="E99" s="39"/>
      <c r="F99" s="39"/>
      <c r="G99" s="46">
        <f>d_진단!B52</f>
        <v>-0.12771352827226989</v>
      </c>
      <c r="H99" s="39"/>
      <c r="I99" s="39"/>
      <c r="J99" s="39"/>
      <c r="K99" s="38">
        <f>d_진단!C52</f>
        <v>3.36</v>
      </c>
      <c r="L99" s="39"/>
      <c r="M99" s="39"/>
      <c r="N99" s="38">
        <f>d_진단!D52</f>
        <v>0.53514607297530847</v>
      </c>
      <c r="O99" s="39"/>
      <c r="P99" s="39"/>
      <c r="Q99" s="47">
        <f>d_진단!E52</f>
        <v>0.1004674619521414</v>
      </c>
      <c r="R99" s="39"/>
      <c r="S99" s="39"/>
      <c r="T99" s="40">
        <f>d_진단!J52</f>
        <v>55.034722222222214</v>
      </c>
      <c r="U99" s="39"/>
      <c r="V99" s="39"/>
      <c r="W99" s="43">
        <f>d_진단!K52</f>
        <v>51</v>
      </c>
      <c r="X99" s="39"/>
      <c r="Y99" s="45" t="str">
        <f>d_진단!L52</f>
        <v>체험·문화</v>
      </c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spans="2:37" ht="18" hidden="1" customHeight="1" outlineLevel="1">
      <c r="B100" s="45" t="str">
        <f>d_진단!A53</f>
        <v>옹진군</v>
      </c>
      <c r="C100" s="39"/>
      <c r="D100" s="39"/>
      <c r="E100" s="39"/>
      <c r="F100" s="39"/>
      <c r="G100" s="46">
        <f>d_진단!B53</f>
        <v>-4.7412134022171398E-2</v>
      </c>
      <c r="H100" s="39"/>
      <c r="I100" s="39"/>
      <c r="J100" s="39"/>
      <c r="K100" s="38">
        <f>d_진단!C53</f>
        <v>2.4725000000000001</v>
      </c>
      <c r="L100" s="39"/>
      <c r="M100" s="39"/>
      <c r="N100" s="38">
        <f>d_진단!D53</f>
        <v>0.53896734670162472</v>
      </c>
      <c r="O100" s="39"/>
      <c r="P100" s="39"/>
      <c r="Q100" s="47">
        <f>d_진단!E53</f>
        <v>0.1040022761667434</v>
      </c>
      <c r="R100" s="39"/>
      <c r="S100" s="39"/>
      <c r="T100" s="40">
        <f>d_진단!J53</f>
        <v>54.861111111111114</v>
      </c>
      <c r="U100" s="39"/>
      <c r="V100" s="39"/>
      <c r="W100" s="43">
        <f>d_진단!K53</f>
        <v>52</v>
      </c>
      <c r="X100" s="39"/>
      <c r="Y100" s="45" t="str">
        <f>d_진단!L53</f>
        <v>숙박일수</v>
      </c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spans="2:37" ht="18" hidden="1" customHeight="1" outlineLevel="1">
      <c r="B101" s="45" t="str">
        <f>d_진단!A54</f>
        <v>울진군</v>
      </c>
      <c r="C101" s="39"/>
      <c r="D101" s="39"/>
      <c r="E101" s="39"/>
      <c r="F101" s="39"/>
      <c r="G101" s="46">
        <f>d_진단!B54</f>
        <v>-0.53918032157257934</v>
      </c>
      <c r="H101" s="39"/>
      <c r="I101" s="39"/>
      <c r="J101" s="39"/>
      <c r="K101" s="38">
        <f>d_진단!C54</f>
        <v>3.0575000000000001</v>
      </c>
      <c r="L101" s="39"/>
      <c r="M101" s="39"/>
      <c r="N101" s="38">
        <f>d_진단!D54</f>
        <v>0.55459231826914324</v>
      </c>
      <c r="O101" s="39"/>
      <c r="P101" s="39"/>
      <c r="Q101" s="47">
        <f>d_진단!E54</f>
        <v>0.12008185668734229</v>
      </c>
      <c r="R101" s="39"/>
      <c r="S101" s="39"/>
      <c r="T101" s="40">
        <f>d_진단!J54</f>
        <v>54.861111111111114</v>
      </c>
      <c r="U101" s="39"/>
      <c r="V101" s="39"/>
      <c r="W101" s="43">
        <f>d_진단!K54</f>
        <v>52</v>
      </c>
      <c r="X101" s="39"/>
      <c r="Y101" s="45" t="str">
        <f>d_진단!L54</f>
        <v>체험·문화 · 숙박일수</v>
      </c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spans="2:37" ht="18" hidden="1" customHeight="1" outlineLevel="1">
      <c r="B102" s="45" t="str">
        <f>d_진단!A55</f>
        <v>양주시</v>
      </c>
      <c r="C102" s="39"/>
      <c r="D102" s="39"/>
      <c r="E102" s="39"/>
      <c r="F102" s="39"/>
      <c r="G102" s="46">
        <f>d_진단!B55</f>
        <v>-2.86839103897122E-2</v>
      </c>
      <c r="H102" s="39"/>
      <c r="I102" s="39"/>
      <c r="J102" s="39"/>
      <c r="K102" s="38">
        <f>d_진단!C55</f>
        <v>3.5891666666666668</v>
      </c>
      <c r="L102" s="39"/>
      <c r="M102" s="39"/>
      <c r="N102" s="38">
        <f>d_진단!D55</f>
        <v>0.51404031605108491</v>
      </c>
      <c r="O102" s="39"/>
      <c r="P102" s="39"/>
      <c r="Q102" s="47">
        <f>d_진단!E55</f>
        <v>8.43795949619736E-2</v>
      </c>
      <c r="R102" s="39"/>
      <c r="S102" s="39"/>
      <c r="T102" s="40">
        <f>d_진단!J55</f>
        <v>54.6875</v>
      </c>
      <c r="U102" s="39"/>
      <c r="V102" s="39"/>
      <c r="W102" s="43">
        <f>d_진단!K55</f>
        <v>54</v>
      </c>
      <c r="X102" s="39"/>
      <c r="Y102" s="45" t="str">
        <f>d_진단!L55</f>
        <v/>
      </c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spans="2:37" ht="18" hidden="1" customHeight="1" outlineLevel="1">
      <c r="B103" s="45" t="str">
        <f>d_진단!A56</f>
        <v>함안군</v>
      </c>
      <c r="C103" s="39"/>
      <c r="D103" s="39"/>
      <c r="E103" s="39"/>
      <c r="F103" s="39"/>
      <c r="G103" s="46">
        <f>d_진단!B56</f>
        <v>9.3688161411211501E-2</v>
      </c>
      <c r="H103" s="39"/>
      <c r="I103" s="39"/>
      <c r="J103" s="39"/>
      <c r="K103" s="38">
        <f>d_진단!C56</f>
        <v>3.9941666666666662</v>
      </c>
      <c r="L103" s="39"/>
      <c r="M103" s="39"/>
      <c r="N103" s="38">
        <f>d_진단!D56</f>
        <v>0.45009974768884647</v>
      </c>
      <c r="O103" s="39"/>
      <c r="P103" s="39"/>
      <c r="Q103" s="47">
        <f>d_진단!E56</f>
        <v>6.4824338272094301E-2</v>
      </c>
      <c r="R103" s="39"/>
      <c r="S103" s="39"/>
      <c r="T103" s="40">
        <f>d_진단!J56</f>
        <v>54.513888888888886</v>
      </c>
      <c r="U103" s="39"/>
      <c r="V103" s="39"/>
      <c r="W103" s="43">
        <f>d_진단!K56</f>
        <v>55</v>
      </c>
      <c r="X103" s="39"/>
      <c r="Y103" s="45" t="str">
        <f>d_진단!L56</f>
        <v>저녁전환 · 야간방문</v>
      </c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spans="2:37" ht="18" hidden="1" customHeight="1" outlineLevel="1">
      <c r="B104" s="45" t="str">
        <f>d_진단!A57</f>
        <v>괴산군</v>
      </c>
      <c r="C104" s="39"/>
      <c r="D104" s="39"/>
      <c r="E104" s="39"/>
      <c r="F104" s="39"/>
      <c r="G104" s="46">
        <f>d_진단!B57</f>
        <v>-6.3350457173665803E-2</v>
      </c>
      <c r="H104" s="39"/>
      <c r="I104" s="39"/>
      <c r="J104" s="39"/>
      <c r="K104" s="38">
        <f>d_진단!C57</f>
        <v>3.808333333333334</v>
      </c>
      <c r="L104" s="39"/>
      <c r="M104" s="39"/>
      <c r="N104" s="38">
        <f>d_진단!D57</f>
        <v>0.49101280546698928</v>
      </c>
      <c r="O104" s="39"/>
      <c r="P104" s="39"/>
      <c r="Q104" s="47">
        <f>d_진단!E57</f>
        <v>8.6086707139508306E-2</v>
      </c>
      <c r="R104" s="39"/>
      <c r="S104" s="39"/>
      <c r="T104" s="40">
        <f>d_진단!J57</f>
        <v>54.166666666666671</v>
      </c>
      <c r="U104" s="39"/>
      <c r="V104" s="39"/>
      <c r="W104" s="43">
        <f>d_진단!K57</f>
        <v>56</v>
      </c>
      <c r="X104" s="39"/>
      <c r="Y104" s="45" t="str">
        <f>d_진단!L57</f>
        <v/>
      </c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spans="2:37" ht="18" hidden="1" customHeight="1" outlineLevel="1">
      <c r="B105" s="45" t="str">
        <f>d_진단!A58</f>
        <v>안동시</v>
      </c>
      <c r="C105" s="39"/>
      <c r="D105" s="39"/>
      <c r="E105" s="39"/>
      <c r="F105" s="39"/>
      <c r="G105" s="46">
        <f>d_진단!B58</f>
        <v>-0.16790570949358949</v>
      </c>
      <c r="H105" s="39"/>
      <c r="I105" s="39"/>
      <c r="J105" s="39"/>
      <c r="K105" s="38">
        <f>d_진단!C58</f>
        <v>3.065833333333333</v>
      </c>
      <c r="L105" s="39"/>
      <c r="M105" s="39"/>
      <c r="N105" s="38">
        <f>d_진단!D58</f>
        <v>0.5573177986427954</v>
      </c>
      <c r="O105" s="39"/>
      <c r="P105" s="39"/>
      <c r="Q105" s="47">
        <f>d_진단!E58</f>
        <v>0.1050741769176029</v>
      </c>
      <c r="R105" s="39"/>
      <c r="S105" s="39"/>
      <c r="T105" s="40">
        <f>d_진단!J58</f>
        <v>53.99305555555555</v>
      </c>
      <c r="U105" s="39"/>
      <c r="V105" s="39"/>
      <c r="W105" s="43">
        <f>d_진단!K58</f>
        <v>57</v>
      </c>
      <c r="X105" s="39"/>
      <c r="Y105" s="45" t="str">
        <f>d_진단!L58</f>
        <v>체험·문화 · 숙박일수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 spans="2:37" ht="18" hidden="1" customHeight="1" outlineLevel="1">
      <c r="B106" s="45" t="str">
        <f>d_진단!A59</f>
        <v>보은군</v>
      </c>
      <c r="C106" s="39"/>
      <c r="D106" s="39"/>
      <c r="E106" s="39"/>
      <c r="F106" s="39"/>
      <c r="G106" s="46">
        <f>d_진단!B59</f>
        <v>0.64414018388431127</v>
      </c>
      <c r="H106" s="39"/>
      <c r="I106" s="39"/>
      <c r="J106" s="39"/>
      <c r="K106" s="38">
        <f>d_진단!C59</f>
        <v>3.1549999999999998</v>
      </c>
      <c r="L106" s="39"/>
      <c r="M106" s="39"/>
      <c r="N106" s="38">
        <f>d_진단!D59</f>
        <v>0.4922005691911634</v>
      </c>
      <c r="O106" s="39"/>
      <c r="P106" s="39"/>
      <c r="Q106" s="47">
        <f>d_진단!E59</f>
        <v>8.6900445907032095E-2</v>
      </c>
      <c r="R106" s="39"/>
      <c r="S106" s="39"/>
      <c r="T106" s="40">
        <f>d_진단!J59</f>
        <v>53.819444444444443</v>
      </c>
      <c r="U106" s="39"/>
      <c r="V106" s="39"/>
      <c r="W106" s="43">
        <f>d_진단!K59</f>
        <v>58</v>
      </c>
      <c r="X106" s="39"/>
      <c r="Y106" s="45" t="str">
        <f>d_진단!L59</f>
        <v>숙박일수</v>
      </c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 spans="2:37" ht="18" hidden="1" customHeight="1" outlineLevel="1">
      <c r="B107" s="45" t="str">
        <f>d_진단!A60</f>
        <v>장성군</v>
      </c>
      <c r="C107" s="39"/>
      <c r="D107" s="39"/>
      <c r="E107" s="39"/>
      <c r="F107" s="39"/>
      <c r="G107" s="46">
        <f>d_진단!B60</f>
        <v>0.45654041865377692</v>
      </c>
      <c r="H107" s="39"/>
      <c r="I107" s="39"/>
      <c r="J107" s="39"/>
      <c r="K107" s="38">
        <f>d_진단!C60</f>
        <v>3.5566666666666662</v>
      </c>
      <c r="L107" s="39"/>
      <c r="M107" s="39"/>
      <c r="N107" s="38">
        <f>d_진단!D60</f>
        <v>0.48071569620087079</v>
      </c>
      <c r="O107" s="39"/>
      <c r="P107" s="39"/>
      <c r="Q107" s="47">
        <f>d_진단!E60</f>
        <v>7.8896157890973498E-2</v>
      </c>
      <c r="R107" s="39"/>
      <c r="S107" s="39"/>
      <c r="T107" s="40">
        <f>d_진단!J60</f>
        <v>53.125</v>
      </c>
      <c r="U107" s="39"/>
      <c r="V107" s="39"/>
      <c r="W107" s="43">
        <f>d_진단!K60</f>
        <v>59</v>
      </c>
      <c r="X107" s="39"/>
      <c r="Y107" s="45" t="str">
        <f>d_진단!L60</f>
        <v>저녁전환 · 야간방문</v>
      </c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 spans="2:37" ht="18" hidden="1" customHeight="1" outlineLevel="1">
      <c r="B108" s="45" t="str">
        <f>d_진단!A61</f>
        <v>옥천군</v>
      </c>
      <c r="C108" s="39"/>
      <c r="D108" s="39"/>
      <c r="E108" s="39"/>
      <c r="F108" s="39"/>
      <c r="G108" s="46">
        <f>d_진단!B61</f>
        <v>-1.53639221127804E-2</v>
      </c>
      <c r="H108" s="39"/>
      <c r="I108" s="39"/>
      <c r="J108" s="39"/>
      <c r="K108" s="38">
        <f>d_진단!C61</f>
        <v>3.5375000000000001</v>
      </c>
      <c r="L108" s="39"/>
      <c r="M108" s="39"/>
      <c r="N108" s="38">
        <f>d_진단!D61</f>
        <v>0.5188724450661012</v>
      </c>
      <c r="O108" s="39"/>
      <c r="P108" s="39"/>
      <c r="Q108" s="47">
        <f>d_진단!E61</f>
        <v>8.8043940430319295E-2</v>
      </c>
      <c r="R108" s="39"/>
      <c r="S108" s="39"/>
      <c r="T108" s="40">
        <f>d_진단!J61</f>
        <v>53.125</v>
      </c>
      <c r="U108" s="39"/>
      <c r="V108" s="39"/>
      <c r="W108" s="43">
        <f>d_진단!K61</f>
        <v>59</v>
      </c>
      <c r="X108" s="39"/>
      <c r="Y108" s="45" t="str">
        <f>d_진단!L61</f>
        <v/>
      </c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spans="2:37" ht="18" hidden="1" customHeight="1" outlineLevel="1">
      <c r="B109" s="45" t="str">
        <f>d_진단!A62</f>
        <v>정읍시</v>
      </c>
      <c r="C109" s="39"/>
      <c r="D109" s="39"/>
      <c r="E109" s="39"/>
      <c r="F109" s="39"/>
      <c r="G109" s="46">
        <f>d_진단!B62</f>
        <v>-0.1180795103377381</v>
      </c>
      <c r="H109" s="39"/>
      <c r="I109" s="39"/>
      <c r="J109" s="39"/>
      <c r="K109" s="38">
        <f>d_진단!C62</f>
        <v>3.496666666666667</v>
      </c>
      <c r="L109" s="39"/>
      <c r="M109" s="39"/>
      <c r="N109" s="38">
        <f>d_진단!D62</f>
        <v>0.53468734000898099</v>
      </c>
      <c r="O109" s="39"/>
      <c r="P109" s="39"/>
      <c r="Q109" s="47">
        <f>d_진단!E62</f>
        <v>9.8013406263202998E-2</v>
      </c>
      <c r="R109" s="39"/>
      <c r="S109" s="39"/>
      <c r="T109" s="40">
        <f>d_진단!J62</f>
        <v>52.951388888888886</v>
      </c>
      <c r="U109" s="39"/>
      <c r="V109" s="39"/>
      <c r="W109" s="43">
        <f>d_진단!K62</f>
        <v>61</v>
      </c>
      <c r="X109" s="39"/>
      <c r="Y109" s="45" t="str">
        <f>d_진단!L62</f>
        <v/>
      </c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 spans="2:37" ht="18" hidden="1" customHeight="1" outlineLevel="1">
      <c r="B110" s="45" t="str">
        <f>d_진단!A63</f>
        <v>음성군</v>
      </c>
      <c r="C110" s="39"/>
      <c r="D110" s="39"/>
      <c r="E110" s="39"/>
      <c r="F110" s="39"/>
      <c r="G110" s="46">
        <f>d_진단!B63</f>
        <v>-0.279902090473028</v>
      </c>
      <c r="H110" s="39"/>
      <c r="I110" s="39"/>
      <c r="J110" s="39"/>
      <c r="K110" s="38">
        <f>d_진단!C63</f>
        <v>4.0824999999999996</v>
      </c>
      <c r="L110" s="39"/>
      <c r="M110" s="39"/>
      <c r="N110" s="38">
        <f>d_진단!D63</f>
        <v>0.51608382664203034</v>
      </c>
      <c r="O110" s="39"/>
      <c r="P110" s="39"/>
      <c r="Q110" s="47">
        <f>d_진단!E63</f>
        <v>8.8233110281201801E-2</v>
      </c>
      <c r="R110" s="39"/>
      <c r="S110" s="39"/>
      <c r="T110" s="40">
        <f>d_진단!J63</f>
        <v>52.604166666666671</v>
      </c>
      <c r="U110" s="39"/>
      <c r="V110" s="39"/>
      <c r="W110" s="43">
        <f>d_진단!K63</f>
        <v>62</v>
      </c>
      <c r="X110" s="39"/>
      <c r="Y110" s="45" t="str">
        <f>d_진단!L63</f>
        <v>체험·문화</v>
      </c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 spans="2:37" ht="18" hidden="1" customHeight="1" outlineLevel="1">
      <c r="B111" s="45" t="str">
        <f>d_진단!A64</f>
        <v>문경시</v>
      </c>
      <c r="C111" s="39"/>
      <c r="D111" s="39"/>
      <c r="E111" s="39"/>
      <c r="F111" s="39"/>
      <c r="G111" s="46">
        <f>d_진단!B64</f>
        <v>-0.1347588716917322</v>
      </c>
      <c r="H111" s="39"/>
      <c r="I111" s="39"/>
      <c r="J111" s="39"/>
      <c r="K111" s="38">
        <f>d_진단!C64</f>
        <v>3.3233333333333341</v>
      </c>
      <c r="L111" s="39"/>
      <c r="M111" s="39"/>
      <c r="N111" s="38">
        <f>d_진단!D64</f>
        <v>0.55004782949546482</v>
      </c>
      <c r="O111" s="39"/>
      <c r="P111" s="39"/>
      <c r="Q111" s="47">
        <f>d_진단!E64</f>
        <v>0.1023112550876506</v>
      </c>
      <c r="R111" s="39"/>
      <c r="S111" s="39"/>
      <c r="T111" s="40">
        <f>d_진단!J64</f>
        <v>52.43055555555555</v>
      </c>
      <c r="U111" s="39"/>
      <c r="V111" s="39"/>
      <c r="W111" s="43">
        <f>d_진단!K64</f>
        <v>63</v>
      </c>
      <c r="X111" s="39"/>
      <c r="Y111" s="45" t="str">
        <f>d_진단!L64</f>
        <v>체험·문화</v>
      </c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 spans="2:37" ht="18" hidden="1" customHeight="1" outlineLevel="1">
      <c r="B112" s="45" t="str">
        <f>d_진단!A65</f>
        <v>광명시</v>
      </c>
      <c r="C112" s="39"/>
      <c r="D112" s="39"/>
      <c r="E112" s="39"/>
      <c r="F112" s="39"/>
      <c r="G112" s="46">
        <f>d_진단!B65</f>
        <v>-0.20432088513410709</v>
      </c>
      <c r="H112" s="39"/>
      <c r="I112" s="39"/>
      <c r="J112" s="39"/>
      <c r="K112" s="38">
        <f>d_진단!C65</f>
        <v>3.1891666666666669</v>
      </c>
      <c r="L112" s="39"/>
      <c r="M112" s="39"/>
      <c r="N112" s="38">
        <f>d_진단!D65</f>
        <v>0.6089071914414671</v>
      </c>
      <c r="O112" s="39"/>
      <c r="P112" s="39"/>
      <c r="Q112" s="47">
        <f>d_진단!E65</f>
        <v>9.7957688560950995E-2</v>
      </c>
      <c r="R112" s="39"/>
      <c r="S112" s="39"/>
      <c r="T112" s="40">
        <f>d_진단!J65</f>
        <v>52.25694444444445</v>
      </c>
      <c r="U112" s="39"/>
      <c r="V112" s="39"/>
      <c r="W112" s="43">
        <f>d_진단!K65</f>
        <v>64</v>
      </c>
      <c r="X112" s="39"/>
      <c r="Y112" s="45" t="str">
        <f>d_진단!L65</f>
        <v>체험·문화 · 숙박일수</v>
      </c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 spans="2:37" ht="18" hidden="1" customHeight="1" outlineLevel="1">
      <c r="B113" s="45" t="str">
        <f>d_진단!A66</f>
        <v>포천시</v>
      </c>
      <c r="C113" s="39"/>
      <c r="D113" s="39"/>
      <c r="E113" s="39"/>
      <c r="F113" s="39"/>
      <c r="G113" s="46">
        <f>d_진단!B66</f>
        <v>0.10148973844596761</v>
      </c>
      <c r="H113" s="39"/>
      <c r="I113" s="39"/>
      <c r="J113" s="39"/>
      <c r="K113" s="38">
        <f>d_진단!C66</f>
        <v>3.6425000000000001</v>
      </c>
      <c r="L113" s="39"/>
      <c r="M113" s="39"/>
      <c r="N113" s="38">
        <f>d_진단!D66</f>
        <v>0.4772326391753387</v>
      </c>
      <c r="O113" s="39"/>
      <c r="P113" s="39"/>
      <c r="Q113" s="47">
        <f>d_진단!E66</f>
        <v>8.4842084736358597E-2</v>
      </c>
      <c r="R113" s="39"/>
      <c r="S113" s="39"/>
      <c r="T113" s="40">
        <f>d_진단!J66</f>
        <v>51.909722222222221</v>
      </c>
      <c r="U113" s="39"/>
      <c r="V113" s="39"/>
      <c r="W113" s="43">
        <f>d_진단!K66</f>
        <v>65</v>
      </c>
      <c r="X113" s="39"/>
      <c r="Y113" s="45" t="str">
        <f>d_진단!L66</f>
        <v>저녁전환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 spans="2:37" ht="18" hidden="1" customHeight="1" outlineLevel="1">
      <c r="B114" s="45" t="str">
        <f>d_진단!A67</f>
        <v>김제시</v>
      </c>
      <c r="C114" s="39"/>
      <c r="D114" s="39"/>
      <c r="E114" s="39"/>
      <c r="F114" s="39"/>
      <c r="G114" s="46">
        <f>d_진단!B67</f>
        <v>0.12733457164952261</v>
      </c>
      <c r="H114" s="39"/>
      <c r="I114" s="39"/>
      <c r="J114" s="39"/>
      <c r="K114" s="38">
        <f>d_진단!C67</f>
        <v>4.2383333333333333</v>
      </c>
      <c r="L114" s="39"/>
      <c r="M114" s="39"/>
      <c r="N114" s="38">
        <f>d_진단!D67</f>
        <v>0.44436197481712758</v>
      </c>
      <c r="O114" s="39"/>
      <c r="P114" s="39"/>
      <c r="Q114" s="47">
        <f>d_진단!E67</f>
        <v>7.1967676413897605E-2</v>
      </c>
      <c r="R114" s="39"/>
      <c r="S114" s="39"/>
      <c r="T114" s="40">
        <f>d_진단!J67</f>
        <v>51.736111111111114</v>
      </c>
      <c r="U114" s="39"/>
      <c r="V114" s="39"/>
      <c r="W114" s="43">
        <f>d_진단!K67</f>
        <v>66</v>
      </c>
      <c r="X114" s="39"/>
      <c r="Y114" s="45" t="str">
        <f>d_진단!L67</f>
        <v>저녁전환 · 야간방문</v>
      </c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 spans="2:37" ht="18" hidden="1" customHeight="1" outlineLevel="1">
      <c r="B115" s="45" t="str">
        <f>d_진단!A68</f>
        <v>홍성군</v>
      </c>
      <c r="C115" s="39"/>
      <c r="D115" s="39"/>
      <c r="E115" s="39"/>
      <c r="F115" s="39"/>
      <c r="G115" s="46">
        <f>d_진단!B68</f>
        <v>-6.2191625729361898E-2</v>
      </c>
      <c r="H115" s="39"/>
      <c r="I115" s="39"/>
      <c r="J115" s="39"/>
      <c r="K115" s="38">
        <f>d_진단!C68</f>
        <v>3.4866666666666668</v>
      </c>
      <c r="L115" s="39"/>
      <c r="M115" s="39"/>
      <c r="N115" s="38">
        <f>d_진단!D68</f>
        <v>0.53890877660532288</v>
      </c>
      <c r="O115" s="39"/>
      <c r="P115" s="39"/>
      <c r="Q115" s="47">
        <f>d_진단!E68</f>
        <v>9.5066907717960503E-2</v>
      </c>
      <c r="R115" s="39"/>
      <c r="S115" s="39"/>
      <c r="T115" s="40">
        <f>d_진단!J68</f>
        <v>51.215277777777779</v>
      </c>
      <c r="U115" s="39"/>
      <c r="V115" s="39"/>
      <c r="W115" s="43">
        <f>d_진단!K68</f>
        <v>67</v>
      </c>
      <c r="X115" s="39"/>
      <c r="Y115" s="45" t="str">
        <f>d_진단!L68</f>
        <v/>
      </c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2:37" ht="18" hidden="1" customHeight="1" outlineLevel="1">
      <c r="B116" s="45" t="str">
        <f>d_진단!A69</f>
        <v>삼척시</v>
      </c>
      <c r="C116" s="39"/>
      <c r="D116" s="39"/>
      <c r="E116" s="39"/>
      <c r="F116" s="39"/>
      <c r="G116" s="46">
        <f>d_진단!B69</f>
        <v>-2.0261864287943701E-2</v>
      </c>
      <c r="H116" s="39"/>
      <c r="I116" s="39"/>
      <c r="J116" s="39"/>
      <c r="K116" s="38">
        <f>d_진단!C69</f>
        <v>3.05</v>
      </c>
      <c r="L116" s="39"/>
      <c r="M116" s="39"/>
      <c r="N116" s="38">
        <f>d_진단!D69</f>
        <v>0.52296963689454445</v>
      </c>
      <c r="O116" s="39"/>
      <c r="P116" s="39"/>
      <c r="Q116" s="47">
        <f>d_진단!E69</f>
        <v>0.1088988867183695</v>
      </c>
      <c r="R116" s="39"/>
      <c r="S116" s="39"/>
      <c r="T116" s="40">
        <f>d_진단!J69</f>
        <v>50.347222222222229</v>
      </c>
      <c r="U116" s="39"/>
      <c r="V116" s="39"/>
      <c r="W116" s="43">
        <f>d_진단!K69</f>
        <v>68</v>
      </c>
      <c r="X116" s="39"/>
      <c r="Y116" s="45" t="str">
        <f>d_진단!L69</f>
        <v>숙박일수</v>
      </c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 spans="2:37" ht="18" hidden="1" customHeight="1" outlineLevel="1">
      <c r="B117" s="45" t="str">
        <f>d_진단!A70</f>
        <v>경주시</v>
      </c>
      <c r="C117" s="39"/>
      <c r="D117" s="39"/>
      <c r="E117" s="39"/>
      <c r="F117" s="39"/>
      <c r="G117" s="46">
        <f>d_진단!B70</f>
        <v>-2.2502512500403402E-2</v>
      </c>
      <c r="H117" s="39"/>
      <c r="I117" s="39"/>
      <c r="J117" s="39"/>
      <c r="K117" s="38">
        <f>d_진단!C70</f>
        <v>2.8725000000000001</v>
      </c>
      <c r="L117" s="39"/>
      <c r="M117" s="39"/>
      <c r="N117" s="38">
        <f>d_진단!D70</f>
        <v>0.53669166377501032</v>
      </c>
      <c r="O117" s="39"/>
      <c r="P117" s="39"/>
      <c r="Q117" s="47">
        <f>d_진단!E70</f>
        <v>0.1063069530980013</v>
      </c>
      <c r="R117" s="39"/>
      <c r="S117" s="39"/>
      <c r="T117" s="40">
        <f>d_진단!J70</f>
        <v>50.173611111111107</v>
      </c>
      <c r="U117" s="39"/>
      <c r="V117" s="39"/>
      <c r="W117" s="43">
        <f>d_진단!K70</f>
        <v>69</v>
      </c>
      <c r="X117" s="39"/>
      <c r="Y117" s="45" t="str">
        <f>d_진단!L70</f>
        <v>숙박일수</v>
      </c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spans="2:37" ht="18" hidden="1" customHeight="1" outlineLevel="1">
      <c r="B118" s="45" t="str">
        <f>d_진단!A71</f>
        <v>평택시</v>
      </c>
      <c r="C118" s="39"/>
      <c r="D118" s="39"/>
      <c r="E118" s="39"/>
      <c r="F118" s="39"/>
      <c r="G118" s="46">
        <f>d_진단!B71</f>
        <v>-0.24364010548996759</v>
      </c>
      <c r="H118" s="39"/>
      <c r="I118" s="39"/>
      <c r="J118" s="39"/>
      <c r="K118" s="38">
        <f>d_진단!C71</f>
        <v>3.4424999999999999</v>
      </c>
      <c r="L118" s="39"/>
      <c r="M118" s="39"/>
      <c r="N118" s="38">
        <f>d_진단!D71</f>
        <v>0.58026819466692903</v>
      </c>
      <c r="O118" s="39"/>
      <c r="P118" s="39"/>
      <c r="Q118" s="47">
        <f>d_진단!E71</f>
        <v>0.1016204881894761</v>
      </c>
      <c r="R118" s="39"/>
      <c r="S118" s="39"/>
      <c r="T118" s="40">
        <f>d_진단!J71</f>
        <v>49.826388888888886</v>
      </c>
      <c r="U118" s="39"/>
      <c r="V118" s="39"/>
      <c r="W118" s="43">
        <f>d_진단!K71</f>
        <v>70</v>
      </c>
      <c r="X118" s="39"/>
      <c r="Y118" s="45" t="str">
        <f>d_진단!L71</f>
        <v>체험·문화</v>
      </c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 spans="2:37" ht="18" hidden="1" customHeight="1" outlineLevel="1">
      <c r="B119" s="45" t="str">
        <f>d_진단!A72</f>
        <v>당진시</v>
      </c>
      <c r="C119" s="39"/>
      <c r="D119" s="39"/>
      <c r="E119" s="39"/>
      <c r="F119" s="39"/>
      <c r="G119" s="46">
        <f>d_진단!B72</f>
        <v>7.7462899392836099E-2</v>
      </c>
      <c r="H119" s="39"/>
      <c r="I119" s="39"/>
      <c r="J119" s="39"/>
      <c r="K119" s="38">
        <f>d_진단!C72</f>
        <v>3.2850000000000001</v>
      </c>
      <c r="L119" s="39"/>
      <c r="M119" s="39"/>
      <c r="N119" s="38">
        <f>d_진단!D72</f>
        <v>0.51914559082493472</v>
      </c>
      <c r="O119" s="39"/>
      <c r="P119" s="39"/>
      <c r="Q119" s="47">
        <f>d_진단!E72</f>
        <v>9.5216780922955102E-2</v>
      </c>
      <c r="R119" s="39"/>
      <c r="S119" s="39"/>
      <c r="T119" s="40">
        <f>d_진단!J72</f>
        <v>49.479166666666671</v>
      </c>
      <c r="U119" s="39"/>
      <c r="V119" s="39"/>
      <c r="W119" s="43">
        <f>d_진단!K72</f>
        <v>71</v>
      </c>
      <c r="X119" s="39"/>
      <c r="Y119" s="45" t="str">
        <f>d_진단!L72</f>
        <v/>
      </c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 spans="2:37" ht="18" hidden="1" customHeight="1" outlineLevel="1">
      <c r="B120" s="45" t="str">
        <f>d_진단!A73</f>
        <v>해남군</v>
      </c>
      <c r="C120" s="39"/>
      <c r="D120" s="39"/>
      <c r="E120" s="39"/>
      <c r="F120" s="39"/>
      <c r="G120" s="46">
        <f>d_진단!B73</f>
        <v>0.27875952088911871</v>
      </c>
      <c r="H120" s="39"/>
      <c r="I120" s="39"/>
      <c r="J120" s="39"/>
      <c r="K120" s="38">
        <f>d_진단!C73</f>
        <v>3.4824999999999999</v>
      </c>
      <c r="L120" s="39"/>
      <c r="M120" s="39"/>
      <c r="N120" s="38">
        <f>d_진단!D73</f>
        <v>0.49095006769579219</v>
      </c>
      <c r="O120" s="39"/>
      <c r="P120" s="39"/>
      <c r="Q120" s="47">
        <f>d_진단!E73</f>
        <v>9.11599538789018E-2</v>
      </c>
      <c r="R120" s="39"/>
      <c r="S120" s="39"/>
      <c r="T120" s="40">
        <f>d_진단!J73</f>
        <v>49.479166666666664</v>
      </c>
      <c r="U120" s="39"/>
      <c r="V120" s="39"/>
      <c r="W120" s="43">
        <f>d_진단!K73</f>
        <v>72</v>
      </c>
      <c r="X120" s="39"/>
      <c r="Y120" s="45" t="str">
        <f>d_진단!L73</f>
        <v/>
      </c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2:37" ht="18" hidden="1" customHeight="1" outlineLevel="1">
      <c r="B121" s="45" t="str">
        <f>d_진단!A74</f>
        <v>양산시</v>
      </c>
      <c r="C121" s="39"/>
      <c r="D121" s="39"/>
      <c r="E121" s="39"/>
      <c r="F121" s="39"/>
      <c r="G121" s="46">
        <f>d_진단!B74</f>
        <v>-6.2715042256696399E-2</v>
      </c>
      <c r="H121" s="39"/>
      <c r="I121" s="39"/>
      <c r="J121" s="39"/>
      <c r="K121" s="38">
        <f>d_진단!C74</f>
        <v>3.8408333333333329</v>
      </c>
      <c r="L121" s="39"/>
      <c r="M121" s="39"/>
      <c r="N121" s="38">
        <f>d_진단!D74</f>
        <v>0.50796291381410863</v>
      </c>
      <c r="O121" s="39"/>
      <c r="P121" s="39"/>
      <c r="Q121" s="47">
        <f>d_진단!E74</f>
        <v>8.8303422601423903E-2</v>
      </c>
      <c r="R121" s="39"/>
      <c r="S121" s="39"/>
      <c r="T121" s="40">
        <f>d_진단!J74</f>
        <v>48.958333333333329</v>
      </c>
      <c r="U121" s="39"/>
      <c r="V121" s="39"/>
      <c r="W121" s="43">
        <f>d_진단!K74</f>
        <v>75</v>
      </c>
      <c r="X121" s="39"/>
      <c r="Y121" s="45" t="str">
        <f>d_진단!L74</f>
        <v/>
      </c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 spans="2:37" ht="18" hidden="1" customHeight="1" outlineLevel="1">
      <c r="B122" s="45" t="str">
        <f>d_진단!A75</f>
        <v>함양군</v>
      </c>
      <c r="C122" s="39"/>
      <c r="D122" s="39"/>
      <c r="E122" s="39"/>
      <c r="F122" s="39"/>
      <c r="G122" s="46">
        <f>d_진단!B75</f>
        <v>7.7339125757129E-3</v>
      </c>
      <c r="H122" s="39"/>
      <c r="I122" s="39"/>
      <c r="J122" s="39"/>
      <c r="K122" s="38">
        <f>d_진단!C75</f>
        <v>4.0324999999999998</v>
      </c>
      <c r="L122" s="39"/>
      <c r="M122" s="39"/>
      <c r="N122" s="38">
        <f>d_진단!D75</f>
        <v>0.4752353807882444</v>
      </c>
      <c r="O122" s="39"/>
      <c r="P122" s="39"/>
      <c r="Q122" s="47">
        <f>d_진단!E75</f>
        <v>8.4224769168711605E-2</v>
      </c>
      <c r="R122" s="39"/>
      <c r="S122" s="39"/>
      <c r="T122" s="40">
        <f>d_진단!J75</f>
        <v>48.958333333333329</v>
      </c>
      <c r="U122" s="39"/>
      <c r="V122" s="39"/>
      <c r="W122" s="43">
        <f>d_진단!K75</f>
        <v>75</v>
      </c>
      <c r="X122" s="39"/>
      <c r="Y122" s="45" t="str">
        <f>d_진단!L75</f>
        <v>저녁전환</v>
      </c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 spans="2:37" ht="18" hidden="1" customHeight="1" outlineLevel="1">
      <c r="B123" s="45" t="str">
        <f>d_진단!A76</f>
        <v>달성군</v>
      </c>
      <c r="C123" s="39"/>
      <c r="D123" s="39"/>
      <c r="E123" s="39"/>
      <c r="F123" s="39"/>
      <c r="G123" s="46">
        <f>d_진단!B76</f>
        <v>-9.4575798945825996E-3</v>
      </c>
      <c r="H123" s="39"/>
      <c r="I123" s="39"/>
      <c r="J123" s="39"/>
      <c r="K123" s="38">
        <f>d_진단!C76</f>
        <v>3.7324999999999999</v>
      </c>
      <c r="L123" s="39"/>
      <c r="M123" s="39"/>
      <c r="N123" s="38">
        <f>d_진단!D76</f>
        <v>0.51432565887541226</v>
      </c>
      <c r="O123" s="39"/>
      <c r="P123" s="39"/>
      <c r="Q123" s="47">
        <f>d_진단!E76</f>
        <v>8.3086946772867404E-2</v>
      </c>
      <c r="R123" s="39"/>
      <c r="S123" s="39"/>
      <c r="T123" s="40">
        <f>d_진단!J76</f>
        <v>48.784722222222221</v>
      </c>
      <c r="U123" s="39"/>
      <c r="V123" s="39"/>
      <c r="W123" s="43">
        <f>d_진단!K76</f>
        <v>77</v>
      </c>
      <c r="X123" s="39"/>
      <c r="Y123" s="45" t="str">
        <f>d_진단!L76</f>
        <v/>
      </c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 spans="2:37" ht="18" hidden="1" customHeight="1" outlineLevel="1">
      <c r="B124" s="45" t="str">
        <f>d_진단!A77</f>
        <v>청송군</v>
      </c>
      <c r="C124" s="39"/>
      <c r="D124" s="39"/>
      <c r="E124" s="39"/>
      <c r="F124" s="39"/>
      <c r="G124" s="46">
        <f>d_진단!B77</f>
        <v>0.12905080460799939</v>
      </c>
      <c r="H124" s="39"/>
      <c r="I124" s="39"/>
      <c r="J124" s="39"/>
      <c r="K124" s="38">
        <f>d_진단!C77</f>
        <v>3.5891666666666668</v>
      </c>
      <c r="L124" s="39"/>
      <c r="M124" s="39"/>
      <c r="N124" s="38">
        <f>d_진단!D77</f>
        <v>0.47057417803383589</v>
      </c>
      <c r="O124" s="39"/>
      <c r="P124" s="39"/>
      <c r="Q124" s="47">
        <f>d_진단!E77</f>
        <v>9.20205799848616E-2</v>
      </c>
      <c r="R124" s="39"/>
      <c r="S124" s="39"/>
      <c r="T124" s="40">
        <f>d_진단!J77</f>
        <v>48.958333333333336</v>
      </c>
      <c r="U124" s="39"/>
      <c r="V124" s="39"/>
      <c r="W124" s="43">
        <f>d_진단!K77</f>
        <v>73</v>
      </c>
      <c r="X124" s="39"/>
      <c r="Y124" s="45" t="str">
        <f>d_진단!L77</f>
        <v>저녁전환</v>
      </c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spans="2:37" ht="18" hidden="1" customHeight="1" outlineLevel="1">
      <c r="B125" s="45" t="str">
        <f>d_진단!A78</f>
        <v>과천시</v>
      </c>
      <c r="C125" s="39"/>
      <c r="D125" s="39"/>
      <c r="E125" s="39"/>
      <c r="F125" s="39"/>
      <c r="G125" s="46">
        <f>d_진단!B78</f>
        <v>13.428677478497191</v>
      </c>
      <c r="H125" s="39"/>
      <c r="I125" s="39"/>
      <c r="J125" s="39"/>
      <c r="K125" s="38">
        <f>d_진단!C78</f>
        <v>3.6541666666666668</v>
      </c>
      <c r="L125" s="39"/>
      <c r="M125" s="39"/>
      <c r="N125" s="38">
        <f>d_진단!D78</f>
        <v>0.48938568735189769</v>
      </c>
      <c r="O125" s="39"/>
      <c r="P125" s="39"/>
      <c r="Q125" s="47">
        <f>d_진단!E78</f>
        <v>7.4174982260596004E-2</v>
      </c>
      <c r="R125" s="39"/>
      <c r="S125" s="39"/>
      <c r="T125" s="40">
        <f>d_진단!J78</f>
        <v>48.958333333333336</v>
      </c>
      <c r="U125" s="39"/>
      <c r="V125" s="39"/>
      <c r="W125" s="43">
        <f>d_진단!K78</f>
        <v>73</v>
      </c>
      <c r="X125" s="39"/>
      <c r="Y125" s="45" t="str">
        <f>d_진단!L78</f>
        <v>야간방문</v>
      </c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 spans="2:37" ht="18" hidden="1" customHeight="1" outlineLevel="1">
      <c r="B126" s="45" t="str">
        <f>d_진단!A79</f>
        <v>김해시</v>
      </c>
      <c r="C126" s="39"/>
      <c r="D126" s="39"/>
      <c r="E126" s="39"/>
      <c r="F126" s="39"/>
      <c r="G126" s="46">
        <f>d_진단!B79</f>
        <v>-7.4274627505913807E-2</v>
      </c>
      <c r="H126" s="39"/>
      <c r="I126" s="39"/>
      <c r="J126" s="39"/>
      <c r="K126" s="38">
        <f>d_진단!C79</f>
        <v>3.7041666666666671</v>
      </c>
      <c r="L126" s="39"/>
      <c r="M126" s="39"/>
      <c r="N126" s="38">
        <f>d_진단!D79</f>
        <v>0.52692410686602931</v>
      </c>
      <c r="O126" s="39"/>
      <c r="P126" s="39"/>
      <c r="Q126" s="47">
        <f>d_진단!E79</f>
        <v>8.97376461963863E-2</v>
      </c>
      <c r="R126" s="39"/>
      <c r="S126" s="39"/>
      <c r="T126" s="40">
        <f>d_진단!J79</f>
        <v>48.4375</v>
      </c>
      <c r="U126" s="39"/>
      <c r="V126" s="39"/>
      <c r="W126" s="43">
        <f>d_진단!K79</f>
        <v>78</v>
      </c>
      <c r="X126" s="39"/>
      <c r="Y126" s="45" t="str">
        <f>d_진단!L79</f>
        <v/>
      </c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 spans="2:37" ht="18" hidden="1" customHeight="1" outlineLevel="1">
      <c r="B127" s="45" t="str">
        <f>d_진단!A80</f>
        <v>칠곡군</v>
      </c>
      <c r="C127" s="39"/>
      <c r="D127" s="39"/>
      <c r="E127" s="39"/>
      <c r="F127" s="39"/>
      <c r="G127" s="46">
        <f>d_진단!B80</f>
        <v>-1.39921049233137E-2</v>
      </c>
      <c r="H127" s="39"/>
      <c r="I127" s="39"/>
      <c r="J127" s="39"/>
      <c r="K127" s="38">
        <f>d_진단!C80</f>
        <v>3.9091666666666671</v>
      </c>
      <c r="L127" s="39"/>
      <c r="M127" s="39"/>
      <c r="N127" s="38">
        <f>d_진단!D80</f>
        <v>0.51723066484462443</v>
      </c>
      <c r="O127" s="39"/>
      <c r="P127" s="39"/>
      <c r="Q127" s="47">
        <f>d_진단!E80</f>
        <v>7.69141863877843E-2</v>
      </c>
      <c r="R127" s="39"/>
      <c r="S127" s="39"/>
      <c r="T127" s="40">
        <f>d_진단!J80</f>
        <v>48.4375</v>
      </c>
      <c r="U127" s="39"/>
      <c r="V127" s="39"/>
      <c r="W127" s="43">
        <f>d_진단!K80</f>
        <v>78</v>
      </c>
      <c r="X127" s="39"/>
      <c r="Y127" s="45" t="str">
        <f>d_진단!L80</f>
        <v>야간방문</v>
      </c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 spans="2:37" ht="18" hidden="1" customHeight="1" outlineLevel="1">
      <c r="B128" s="45" t="str">
        <f>d_진단!A81</f>
        <v>영암군</v>
      </c>
      <c r="C128" s="39"/>
      <c r="D128" s="39"/>
      <c r="E128" s="39"/>
      <c r="F128" s="39"/>
      <c r="G128" s="46">
        <f>d_진단!B81</f>
        <v>0.79384022670144616</v>
      </c>
      <c r="H128" s="39"/>
      <c r="I128" s="39"/>
      <c r="J128" s="39"/>
      <c r="K128" s="38">
        <f>d_진단!C81</f>
        <v>3.9233333333333338</v>
      </c>
      <c r="L128" s="39"/>
      <c r="M128" s="39"/>
      <c r="N128" s="38">
        <f>d_진단!D81</f>
        <v>0.43684657011687988</v>
      </c>
      <c r="O128" s="39"/>
      <c r="P128" s="39"/>
      <c r="Q128" s="47">
        <f>d_진단!E81</f>
        <v>7.4999841019510002E-2</v>
      </c>
      <c r="R128" s="39"/>
      <c r="S128" s="39"/>
      <c r="T128" s="40">
        <f>d_진단!J81</f>
        <v>48.263888888888886</v>
      </c>
      <c r="U128" s="39"/>
      <c r="V128" s="39"/>
      <c r="W128" s="43">
        <f>d_진단!K81</f>
        <v>80</v>
      </c>
      <c r="X128" s="39"/>
      <c r="Y128" s="45" t="str">
        <f>d_진단!L81</f>
        <v>저녁전환 · 야간방문</v>
      </c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 spans="2:37" ht="18" hidden="1" customHeight="1" outlineLevel="1">
      <c r="B129" s="45" t="str">
        <f>d_진단!A82</f>
        <v>태안군</v>
      </c>
      <c r="C129" s="39"/>
      <c r="D129" s="39"/>
      <c r="E129" s="39"/>
      <c r="F129" s="39"/>
      <c r="G129" s="46">
        <f>d_진단!B82</f>
        <v>-9.5855448949180799E-2</v>
      </c>
      <c r="H129" s="39"/>
      <c r="I129" s="39"/>
      <c r="J129" s="39"/>
      <c r="K129" s="38">
        <f>d_진단!C82</f>
        <v>2.605833333333333</v>
      </c>
      <c r="L129" s="39"/>
      <c r="M129" s="39"/>
      <c r="N129" s="38">
        <f>d_진단!D82</f>
        <v>0.57537977007520913</v>
      </c>
      <c r="O129" s="39"/>
      <c r="P129" s="39"/>
      <c r="Q129" s="47">
        <f>d_진단!E82</f>
        <v>0.1209439249804594</v>
      </c>
      <c r="R129" s="39"/>
      <c r="S129" s="39"/>
      <c r="T129" s="40">
        <f>d_진단!J82</f>
        <v>47.916666666666664</v>
      </c>
      <c r="U129" s="39"/>
      <c r="V129" s="39"/>
      <c r="W129" s="43">
        <f>d_진단!K82</f>
        <v>81</v>
      </c>
      <c r="X129" s="39"/>
      <c r="Y129" s="45" t="str">
        <f>d_진단!L82</f>
        <v>숙박일수</v>
      </c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 spans="2:37" ht="18" hidden="1" customHeight="1" outlineLevel="1">
      <c r="B130" s="45" t="str">
        <f>d_진단!A83</f>
        <v>논산시</v>
      </c>
      <c r="C130" s="39"/>
      <c r="D130" s="39"/>
      <c r="E130" s="39"/>
      <c r="F130" s="39"/>
      <c r="G130" s="46">
        <f>d_진단!B83</f>
        <v>-3.3467880996143902E-2</v>
      </c>
      <c r="H130" s="39"/>
      <c r="I130" s="39"/>
      <c r="J130" s="39"/>
      <c r="K130" s="38">
        <f>d_진단!C83</f>
        <v>3.7366666666666668</v>
      </c>
      <c r="L130" s="39"/>
      <c r="M130" s="39"/>
      <c r="N130" s="38">
        <f>d_진단!D83</f>
        <v>0.51199640298059901</v>
      </c>
      <c r="O130" s="39"/>
      <c r="P130" s="39"/>
      <c r="Q130" s="47">
        <f>d_진단!E83</f>
        <v>8.8317038162864805E-2</v>
      </c>
      <c r="R130" s="39"/>
      <c r="S130" s="39"/>
      <c r="T130" s="40">
        <f>d_진단!J83</f>
        <v>47.743055555555557</v>
      </c>
      <c r="U130" s="39"/>
      <c r="V130" s="39"/>
      <c r="W130" s="43">
        <f>d_진단!K83</f>
        <v>82</v>
      </c>
      <c r="X130" s="39"/>
      <c r="Y130" s="45" t="str">
        <f>d_진단!L83</f>
        <v/>
      </c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 spans="2:37" ht="18" hidden="1" customHeight="1" outlineLevel="1">
      <c r="B131" s="45" t="str">
        <f>d_진단!A84</f>
        <v>강릉시</v>
      </c>
      <c r="C131" s="39"/>
      <c r="D131" s="39"/>
      <c r="E131" s="39"/>
      <c r="F131" s="39"/>
      <c r="G131" s="46">
        <f>d_진단!B84</f>
        <v>-0.14848000865295591</v>
      </c>
      <c r="H131" s="39"/>
      <c r="I131" s="39"/>
      <c r="J131" s="39"/>
      <c r="K131" s="38">
        <f>d_진단!C84</f>
        <v>2.8658333333333328</v>
      </c>
      <c r="L131" s="39"/>
      <c r="M131" s="39"/>
      <c r="N131" s="38">
        <f>d_진단!D84</f>
        <v>0.58695949820948634</v>
      </c>
      <c r="O131" s="39"/>
      <c r="P131" s="39"/>
      <c r="Q131" s="47">
        <f>d_진단!E84</f>
        <v>0.1248103583746404</v>
      </c>
      <c r="R131" s="39"/>
      <c r="S131" s="39"/>
      <c r="T131" s="40">
        <f>d_진단!J84</f>
        <v>47.74305555555555</v>
      </c>
      <c r="U131" s="39"/>
      <c r="V131" s="39"/>
      <c r="W131" s="43">
        <f>d_진단!K84</f>
        <v>83</v>
      </c>
      <c r="X131" s="39"/>
      <c r="Y131" s="45" t="str">
        <f>d_진단!L84</f>
        <v>체험·문화 · 숙박일수</v>
      </c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spans="2:37" ht="18" hidden="1" customHeight="1" outlineLevel="1">
      <c r="B132" s="45" t="str">
        <f>d_진단!A85</f>
        <v>파주시</v>
      </c>
      <c r="C132" s="39"/>
      <c r="D132" s="39"/>
      <c r="E132" s="39"/>
      <c r="F132" s="39"/>
      <c r="G132" s="46">
        <f>d_진단!B85</f>
        <v>-2.4974171009385399E-2</v>
      </c>
      <c r="H132" s="39"/>
      <c r="I132" s="39"/>
      <c r="J132" s="39"/>
      <c r="K132" s="38">
        <f>d_진단!C85</f>
        <v>3.5375000000000001</v>
      </c>
      <c r="L132" s="39"/>
      <c r="M132" s="39"/>
      <c r="N132" s="38">
        <f>d_진단!D85</f>
        <v>0.52951122562975639</v>
      </c>
      <c r="O132" s="39"/>
      <c r="P132" s="39"/>
      <c r="Q132" s="47">
        <f>d_진단!E85</f>
        <v>9.5388269329099704E-2</v>
      </c>
      <c r="R132" s="39"/>
      <c r="S132" s="39"/>
      <c r="T132" s="40">
        <f>d_진단!J85</f>
        <v>47.74305555555555</v>
      </c>
      <c r="U132" s="39"/>
      <c r="V132" s="39"/>
      <c r="W132" s="43">
        <f>d_진단!K85</f>
        <v>83</v>
      </c>
      <c r="X132" s="39"/>
      <c r="Y132" s="45" t="str">
        <f>d_진단!L85</f>
        <v/>
      </c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2:37" ht="18" hidden="1" customHeight="1" outlineLevel="1">
      <c r="B133" s="45" t="str">
        <f>d_진단!A86</f>
        <v>이천시</v>
      </c>
      <c r="C133" s="39"/>
      <c r="D133" s="39"/>
      <c r="E133" s="39"/>
      <c r="F133" s="39"/>
      <c r="G133" s="46">
        <f>d_진단!B86</f>
        <v>-9.5798397306280494E-2</v>
      </c>
      <c r="H133" s="39"/>
      <c r="I133" s="39"/>
      <c r="J133" s="39"/>
      <c r="K133" s="38">
        <f>d_진단!C86</f>
        <v>3.7808333333333342</v>
      </c>
      <c r="L133" s="39"/>
      <c r="M133" s="39"/>
      <c r="N133" s="38">
        <f>d_진단!D86</f>
        <v>0.53481238809631271</v>
      </c>
      <c r="O133" s="39"/>
      <c r="P133" s="39"/>
      <c r="Q133" s="47">
        <f>d_진단!E86</f>
        <v>8.9368001270747094E-2</v>
      </c>
      <c r="R133" s="39"/>
      <c r="S133" s="39"/>
      <c r="T133" s="40">
        <f>d_진단!J86</f>
        <v>46.354166666666671</v>
      </c>
      <c r="U133" s="39"/>
      <c r="V133" s="39"/>
      <c r="W133" s="43">
        <f>d_진단!K86</f>
        <v>85</v>
      </c>
      <c r="X133" s="39"/>
      <c r="Y133" s="45" t="str">
        <f>d_진단!L86</f>
        <v/>
      </c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 spans="2:37" ht="18" hidden="1" customHeight="1" outlineLevel="1">
      <c r="B134" s="45" t="str">
        <f>d_진단!A87</f>
        <v>거창군</v>
      </c>
      <c r="C134" s="39"/>
      <c r="D134" s="39"/>
      <c r="E134" s="39"/>
      <c r="F134" s="39"/>
      <c r="G134" s="46">
        <f>d_진단!B87</f>
        <v>-0.24058173236203881</v>
      </c>
      <c r="H134" s="39"/>
      <c r="I134" s="39"/>
      <c r="J134" s="39"/>
      <c r="K134" s="38">
        <f>d_진단!C87</f>
        <v>4.0925000000000002</v>
      </c>
      <c r="L134" s="39"/>
      <c r="M134" s="39"/>
      <c r="N134" s="38">
        <f>d_진단!D87</f>
        <v>0.51048860839882515</v>
      </c>
      <c r="O134" s="39"/>
      <c r="P134" s="39"/>
      <c r="Q134" s="47">
        <f>d_진단!E87</f>
        <v>9.84813642998629E-2</v>
      </c>
      <c r="R134" s="39"/>
      <c r="S134" s="39"/>
      <c r="T134" s="40">
        <f>d_진단!J87</f>
        <v>46.354166666666664</v>
      </c>
      <c r="U134" s="39"/>
      <c r="V134" s="39"/>
      <c r="W134" s="43">
        <f>d_진단!K87</f>
        <v>86</v>
      </c>
      <c r="X134" s="39"/>
      <c r="Y134" s="45" t="str">
        <f>d_진단!L87</f>
        <v>체험·문화</v>
      </c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 spans="2:37" ht="18" hidden="1" customHeight="1" outlineLevel="1">
      <c r="B135" s="45" t="str">
        <f>d_진단!A88</f>
        <v>증평군</v>
      </c>
      <c r="C135" s="39"/>
      <c r="D135" s="39"/>
      <c r="E135" s="39"/>
      <c r="F135" s="39"/>
      <c r="G135" s="46">
        <f>d_진단!B88</f>
        <v>2.50423490780784E-2</v>
      </c>
      <c r="H135" s="39"/>
      <c r="I135" s="39"/>
      <c r="J135" s="39"/>
      <c r="K135" s="38">
        <f>d_진단!C88</f>
        <v>3.754166666666666</v>
      </c>
      <c r="L135" s="39"/>
      <c r="M135" s="39"/>
      <c r="N135" s="38">
        <f>d_진단!D88</f>
        <v>0.52885040288974439</v>
      </c>
      <c r="O135" s="39"/>
      <c r="P135" s="39"/>
      <c r="Q135" s="47">
        <f>d_진단!E88</f>
        <v>7.8808554149098001E-2</v>
      </c>
      <c r="R135" s="39"/>
      <c r="S135" s="39"/>
      <c r="T135" s="40">
        <f>d_진단!J88</f>
        <v>46.354166666666664</v>
      </c>
      <c r="U135" s="39"/>
      <c r="V135" s="39"/>
      <c r="W135" s="43">
        <f>d_진단!K88</f>
        <v>86</v>
      </c>
      <c r="X135" s="39"/>
      <c r="Y135" s="45" t="str">
        <f>d_진단!L88</f>
        <v>야간방문</v>
      </c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 spans="2:37" ht="18" hidden="1" customHeight="1" outlineLevel="1">
      <c r="B136" s="45" t="str">
        <f>d_진단!A89</f>
        <v>화성시</v>
      </c>
      <c r="C136" s="39"/>
      <c r="D136" s="39"/>
      <c r="E136" s="39"/>
      <c r="F136" s="39"/>
      <c r="G136" s="46">
        <f>d_진단!B89</f>
        <v>-0.14139400076658901</v>
      </c>
      <c r="H136" s="39"/>
      <c r="I136" s="39"/>
      <c r="J136" s="39"/>
      <c r="K136" s="38">
        <f>d_진단!C89</f>
        <v>3.625833333333333</v>
      </c>
      <c r="L136" s="39"/>
      <c r="M136" s="39"/>
      <c r="N136" s="38">
        <f>d_진단!D89</f>
        <v>0.55639133053185874</v>
      </c>
      <c r="O136" s="39"/>
      <c r="P136" s="39"/>
      <c r="Q136" s="47">
        <f>d_진단!E89</f>
        <v>9.7431416171060894E-2</v>
      </c>
      <c r="R136" s="39"/>
      <c r="S136" s="39"/>
      <c r="T136" s="40">
        <f>d_진단!J89</f>
        <v>46.180555555555557</v>
      </c>
      <c r="U136" s="39"/>
      <c r="V136" s="39"/>
      <c r="W136" s="43">
        <f>d_진단!K89</f>
        <v>88</v>
      </c>
      <c r="X136" s="39"/>
      <c r="Y136" s="45" t="str">
        <f>d_진단!L89</f>
        <v>체험·문화</v>
      </c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spans="2:37" ht="18" hidden="1" customHeight="1" outlineLevel="1">
      <c r="B137" s="45" t="str">
        <f>d_진단!A90</f>
        <v>광주시</v>
      </c>
      <c r="C137" s="39"/>
      <c r="D137" s="39"/>
      <c r="E137" s="39"/>
      <c r="F137" s="39"/>
      <c r="G137" s="46">
        <f>d_진단!B90</f>
        <v>2.6997991205796899E-2</v>
      </c>
      <c r="H137" s="39"/>
      <c r="I137" s="39"/>
      <c r="J137" s="39"/>
      <c r="K137" s="38">
        <f>d_진단!C90</f>
        <v>3.4083333333333332</v>
      </c>
      <c r="L137" s="39"/>
      <c r="M137" s="39"/>
      <c r="N137" s="38">
        <f>d_진단!D90</f>
        <v>0.54525445933742334</v>
      </c>
      <c r="O137" s="39"/>
      <c r="P137" s="39"/>
      <c r="Q137" s="47">
        <f>d_진단!E90</f>
        <v>9.4068964047469603E-2</v>
      </c>
      <c r="R137" s="39"/>
      <c r="S137" s="39"/>
      <c r="T137" s="40">
        <f>d_진단!J90</f>
        <v>45.833333333333336</v>
      </c>
      <c r="U137" s="39"/>
      <c r="V137" s="39"/>
      <c r="W137" s="43">
        <f>d_진단!K90</f>
        <v>89</v>
      </c>
      <c r="X137" s="39"/>
      <c r="Y137" s="45" t="str">
        <f>d_진단!L90</f>
        <v/>
      </c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 spans="2:37" ht="18" hidden="1" customHeight="1" outlineLevel="1">
      <c r="B138" s="45" t="str">
        <f>d_진단!A91</f>
        <v>시흥시</v>
      </c>
      <c r="C138" s="39"/>
      <c r="D138" s="39"/>
      <c r="E138" s="39"/>
      <c r="F138" s="39"/>
      <c r="G138" s="46">
        <f>d_진단!B91</f>
        <v>-4.9216401415298101E-2</v>
      </c>
      <c r="H138" s="39"/>
      <c r="I138" s="39"/>
      <c r="J138" s="39"/>
      <c r="K138" s="38">
        <f>d_진단!C91</f>
        <v>3.5308333333333328</v>
      </c>
      <c r="L138" s="39"/>
      <c r="M138" s="39"/>
      <c r="N138" s="38">
        <f>d_진단!D91</f>
        <v>0.5682257185376226</v>
      </c>
      <c r="O138" s="39"/>
      <c r="P138" s="39"/>
      <c r="Q138" s="47">
        <f>d_진단!E91</f>
        <v>9.5045605967350302E-2</v>
      </c>
      <c r="R138" s="39"/>
      <c r="S138" s="39"/>
      <c r="T138" s="40">
        <f>d_진단!J91</f>
        <v>45.3125</v>
      </c>
      <c r="U138" s="39"/>
      <c r="V138" s="39"/>
      <c r="W138" s="43">
        <f>d_진단!K91</f>
        <v>90</v>
      </c>
      <c r="X138" s="39"/>
      <c r="Y138" s="45" t="str">
        <f>d_진단!L91</f>
        <v/>
      </c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 spans="2:37" ht="18" hidden="1" customHeight="1" outlineLevel="1">
      <c r="B139" s="45" t="str">
        <f>d_진단!A92</f>
        <v>영광군</v>
      </c>
      <c r="C139" s="39"/>
      <c r="D139" s="39"/>
      <c r="E139" s="39"/>
      <c r="F139" s="39"/>
      <c r="G139" s="46">
        <f>d_진단!B92</f>
        <v>0.100750488764491</v>
      </c>
      <c r="H139" s="39"/>
      <c r="I139" s="39"/>
      <c r="J139" s="39"/>
      <c r="K139" s="38">
        <f>d_진단!C92</f>
        <v>3.5691666666666659</v>
      </c>
      <c r="L139" s="39"/>
      <c r="M139" s="39"/>
      <c r="N139" s="38">
        <f>d_진단!D92</f>
        <v>0.49468422056169692</v>
      </c>
      <c r="O139" s="39"/>
      <c r="P139" s="39"/>
      <c r="Q139" s="47">
        <f>d_진단!E92</f>
        <v>9.5695021462089594E-2</v>
      </c>
      <c r="R139" s="39"/>
      <c r="S139" s="39"/>
      <c r="T139" s="40">
        <f>d_진단!J92</f>
        <v>45.138888888888886</v>
      </c>
      <c r="U139" s="39"/>
      <c r="V139" s="39"/>
      <c r="W139" s="43">
        <f>d_진단!K92</f>
        <v>91</v>
      </c>
      <c r="X139" s="39"/>
      <c r="Y139" s="45" t="str">
        <f>d_진단!L92</f>
        <v/>
      </c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 spans="2:37" ht="18" hidden="1" customHeight="1" outlineLevel="1">
      <c r="B140" s="45" t="str">
        <f>d_진단!A93</f>
        <v>영주시</v>
      </c>
      <c r="C140" s="39"/>
      <c r="D140" s="39"/>
      <c r="E140" s="39"/>
      <c r="F140" s="39"/>
      <c r="G140" s="46">
        <f>d_진단!B93</f>
        <v>-0.28984345457545968</v>
      </c>
      <c r="H140" s="39"/>
      <c r="I140" s="39"/>
      <c r="J140" s="39"/>
      <c r="K140" s="38">
        <f>d_진단!C93</f>
        <v>3.563333333333333</v>
      </c>
      <c r="L140" s="39"/>
      <c r="M140" s="39"/>
      <c r="N140" s="38">
        <f>d_진단!D93</f>
        <v>0.57236571449980078</v>
      </c>
      <c r="O140" s="39"/>
      <c r="P140" s="39"/>
      <c r="Q140" s="47">
        <f>d_진단!E93</f>
        <v>0.1088552232344782</v>
      </c>
      <c r="R140" s="39"/>
      <c r="S140" s="39"/>
      <c r="T140" s="40">
        <f>d_진단!J93</f>
        <v>45.138888888888886</v>
      </c>
      <c r="U140" s="39"/>
      <c r="V140" s="39"/>
      <c r="W140" s="43">
        <f>d_진단!K93</f>
        <v>91</v>
      </c>
      <c r="X140" s="39"/>
      <c r="Y140" s="45" t="str">
        <f>d_진단!L93</f>
        <v>체험·문화</v>
      </c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 spans="2:37" ht="18" hidden="1" customHeight="1" outlineLevel="1">
      <c r="B141" s="45" t="str">
        <f>d_진단!A94</f>
        <v>가평군</v>
      </c>
      <c r="C141" s="39"/>
      <c r="D141" s="39"/>
      <c r="E141" s="39"/>
      <c r="F141" s="39"/>
      <c r="G141" s="46">
        <f>d_진단!B94</f>
        <v>0.26417193739693512</v>
      </c>
      <c r="H141" s="39"/>
      <c r="I141" s="39"/>
      <c r="J141" s="39"/>
      <c r="K141" s="38">
        <f>d_진단!C94</f>
        <v>2.9116666666666662</v>
      </c>
      <c r="L141" s="39"/>
      <c r="M141" s="39"/>
      <c r="N141" s="38">
        <f>d_진단!D94</f>
        <v>0.53567305361454032</v>
      </c>
      <c r="O141" s="39"/>
      <c r="P141" s="39"/>
      <c r="Q141" s="47">
        <f>d_진단!E94</f>
        <v>9.9756729566689697E-2</v>
      </c>
      <c r="R141" s="39"/>
      <c r="S141" s="39"/>
      <c r="T141" s="40">
        <f>d_진단!J94</f>
        <v>44.097222222222221</v>
      </c>
      <c r="U141" s="39"/>
      <c r="V141" s="39"/>
      <c r="W141" s="43">
        <f>d_진단!K94</f>
        <v>93</v>
      </c>
      <c r="X141" s="39"/>
      <c r="Y141" s="45" t="str">
        <f>d_진단!L94</f>
        <v>숙박일수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2:37" ht="18" hidden="1" customHeight="1" outlineLevel="1">
      <c r="B142" s="45" t="str">
        <f>d_진단!A95</f>
        <v>아산시</v>
      </c>
      <c r="C142" s="39"/>
      <c r="D142" s="39"/>
      <c r="E142" s="39"/>
      <c r="F142" s="39"/>
      <c r="G142" s="46">
        <f>d_진단!B95</f>
        <v>-0.15582950563515161</v>
      </c>
      <c r="H142" s="39"/>
      <c r="I142" s="39"/>
      <c r="J142" s="39"/>
      <c r="K142" s="38">
        <f>d_진단!C95</f>
        <v>3.6891666666666669</v>
      </c>
      <c r="L142" s="39"/>
      <c r="M142" s="39"/>
      <c r="N142" s="38">
        <f>d_진단!D95</f>
        <v>0.54684075551040123</v>
      </c>
      <c r="O142" s="39"/>
      <c r="P142" s="39"/>
      <c r="Q142" s="47">
        <f>d_진단!E95</f>
        <v>9.9070486079504694E-2</v>
      </c>
      <c r="R142" s="39"/>
      <c r="S142" s="39"/>
      <c r="T142" s="40">
        <f>d_진단!J95</f>
        <v>43.576388888888893</v>
      </c>
      <c r="U142" s="39"/>
      <c r="V142" s="39"/>
      <c r="W142" s="43">
        <f>d_진단!K95</f>
        <v>94</v>
      </c>
      <c r="X142" s="39"/>
      <c r="Y142" s="45" t="str">
        <f>d_진단!L95</f>
        <v>체험·문화</v>
      </c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 spans="2:37" ht="18" hidden="1" customHeight="1" outlineLevel="1">
      <c r="B143" s="45" t="str">
        <f>d_진단!A96</f>
        <v>하남시</v>
      </c>
      <c r="C143" s="39"/>
      <c r="D143" s="39"/>
      <c r="E143" s="39"/>
      <c r="F143" s="39"/>
      <c r="G143" s="46">
        <f>d_진단!B96</f>
        <v>-0.1252572405924427</v>
      </c>
      <c r="H143" s="39"/>
      <c r="I143" s="39"/>
      <c r="J143" s="39"/>
      <c r="K143" s="38">
        <f>d_진단!C96</f>
        <v>3.808333333333334</v>
      </c>
      <c r="L143" s="39"/>
      <c r="M143" s="39"/>
      <c r="N143" s="38">
        <f>d_진단!D96</f>
        <v>0.57575262679012584</v>
      </c>
      <c r="O143" s="39"/>
      <c r="P143" s="39"/>
      <c r="Q143" s="47">
        <f>d_진단!E96</f>
        <v>8.8178381665891994E-2</v>
      </c>
      <c r="R143" s="39"/>
      <c r="S143" s="39"/>
      <c r="T143" s="40">
        <f>d_진단!J96</f>
        <v>43.229166666666671</v>
      </c>
      <c r="U143" s="39"/>
      <c r="V143" s="39"/>
      <c r="W143" s="43">
        <f>d_진단!K96</f>
        <v>95</v>
      </c>
      <c r="X143" s="39"/>
      <c r="Y143" s="45" t="str">
        <f>d_진단!L96</f>
        <v>체험·문화</v>
      </c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 spans="2:37" ht="18" hidden="1" customHeight="1" outlineLevel="1">
      <c r="B144" s="45" t="str">
        <f>d_진단!A97</f>
        <v>고창군</v>
      </c>
      <c r="C144" s="39"/>
      <c r="D144" s="39"/>
      <c r="E144" s="39"/>
      <c r="F144" s="39"/>
      <c r="G144" s="46">
        <f>d_진단!B97</f>
        <v>0.14519710145131981</v>
      </c>
      <c r="H144" s="39"/>
      <c r="I144" s="39"/>
      <c r="J144" s="39"/>
      <c r="K144" s="38">
        <f>d_진단!C97</f>
        <v>3.9066666666666658</v>
      </c>
      <c r="L144" s="39"/>
      <c r="M144" s="39"/>
      <c r="N144" s="38">
        <f>d_진단!D97</f>
        <v>0.47088133855691983</v>
      </c>
      <c r="O144" s="39"/>
      <c r="P144" s="39"/>
      <c r="Q144" s="47">
        <f>d_진단!E97</f>
        <v>8.8950722523186296E-2</v>
      </c>
      <c r="R144" s="39"/>
      <c r="S144" s="39"/>
      <c r="T144" s="40">
        <f>d_진단!J97</f>
        <v>42.708333333333336</v>
      </c>
      <c r="U144" s="39"/>
      <c r="V144" s="39"/>
      <c r="W144" s="43">
        <f>d_진단!K97</f>
        <v>96</v>
      </c>
      <c r="X144" s="39"/>
      <c r="Y144" s="45" t="str">
        <f>d_진단!L97</f>
        <v>저녁전환</v>
      </c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 spans="2:37" ht="18" hidden="1" customHeight="1" outlineLevel="1">
      <c r="B145" s="45" t="str">
        <f>d_진단!A98</f>
        <v>동해시</v>
      </c>
      <c r="C145" s="39"/>
      <c r="D145" s="39"/>
      <c r="E145" s="39"/>
      <c r="F145" s="39"/>
      <c r="G145" s="46">
        <f>d_진단!B98</f>
        <v>1.6613615880296501E-2</v>
      </c>
      <c r="H145" s="39"/>
      <c r="I145" s="39"/>
      <c r="J145" s="39"/>
      <c r="K145" s="38">
        <f>d_진단!C98</f>
        <v>3.0649999999999999</v>
      </c>
      <c r="L145" s="39"/>
      <c r="M145" s="39"/>
      <c r="N145" s="38">
        <f>d_진단!D98</f>
        <v>0.54974864899756581</v>
      </c>
      <c r="O145" s="39"/>
      <c r="P145" s="39"/>
      <c r="Q145" s="47">
        <f>d_진단!E98</f>
        <v>0.1102537689964663</v>
      </c>
      <c r="R145" s="39"/>
      <c r="S145" s="39"/>
      <c r="T145" s="40">
        <f>d_진단!J98</f>
        <v>42.534722222222221</v>
      </c>
      <c r="U145" s="39"/>
      <c r="V145" s="39"/>
      <c r="W145" s="43">
        <f>d_진단!K98</f>
        <v>97</v>
      </c>
      <c r="X145" s="39"/>
      <c r="Y145" s="45" t="str">
        <f>d_진단!L98</f>
        <v>숙박일수</v>
      </c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 spans="2:37" ht="18" hidden="1" customHeight="1" outlineLevel="1">
      <c r="B146" s="45" t="str">
        <f>d_진단!A99</f>
        <v>남양주시</v>
      </c>
      <c r="C146" s="39"/>
      <c r="D146" s="39"/>
      <c r="E146" s="39"/>
      <c r="F146" s="39"/>
      <c r="G146" s="46">
        <f>d_진단!B99</f>
        <v>-3.03751815156891E-2</v>
      </c>
      <c r="H146" s="39"/>
      <c r="I146" s="39"/>
      <c r="J146" s="39"/>
      <c r="K146" s="38">
        <f>d_진단!C99</f>
        <v>3.604166666666667</v>
      </c>
      <c r="L146" s="39"/>
      <c r="M146" s="39"/>
      <c r="N146" s="38">
        <f>d_진단!D99</f>
        <v>0.553845582677847</v>
      </c>
      <c r="O146" s="39"/>
      <c r="P146" s="39"/>
      <c r="Q146" s="47">
        <f>d_진단!E99</f>
        <v>9.2039066234175904E-2</v>
      </c>
      <c r="R146" s="39"/>
      <c r="S146" s="39"/>
      <c r="T146" s="40">
        <f>d_진단!J99</f>
        <v>42.013888888888886</v>
      </c>
      <c r="U146" s="39"/>
      <c r="V146" s="39"/>
      <c r="W146" s="43">
        <f>d_진단!K99</f>
        <v>98</v>
      </c>
      <c r="X146" s="39"/>
      <c r="Y146" s="45" t="str">
        <f>d_진단!L99</f>
        <v/>
      </c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 spans="2:37" ht="18" hidden="1" customHeight="1" outlineLevel="1">
      <c r="B147" s="45" t="str">
        <f>d_진단!A100</f>
        <v>충주시</v>
      </c>
      <c r="C147" s="39"/>
      <c r="D147" s="39"/>
      <c r="E147" s="39"/>
      <c r="F147" s="39"/>
      <c r="G147" s="46">
        <f>d_진단!B100</f>
        <v>-4.8099583088363998E-2</v>
      </c>
      <c r="H147" s="39"/>
      <c r="I147" s="39"/>
      <c r="J147" s="39"/>
      <c r="K147" s="38">
        <f>d_진단!C100</f>
        <v>3.4816666666666669</v>
      </c>
      <c r="L147" s="39"/>
      <c r="M147" s="39"/>
      <c r="N147" s="38">
        <f>d_진단!D100</f>
        <v>0.56179296788051403</v>
      </c>
      <c r="O147" s="39"/>
      <c r="P147" s="39"/>
      <c r="Q147" s="47">
        <f>d_진단!E100</f>
        <v>0.1055006346416715</v>
      </c>
      <c r="R147" s="39"/>
      <c r="S147" s="39"/>
      <c r="T147" s="40">
        <f>d_진단!J100</f>
        <v>41.666666666666671</v>
      </c>
      <c r="U147" s="39"/>
      <c r="V147" s="39"/>
      <c r="W147" s="43">
        <f>d_진단!K100</f>
        <v>99</v>
      </c>
      <c r="X147" s="39"/>
      <c r="Y147" s="45" t="str">
        <f>d_진단!L100</f>
        <v/>
      </c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 spans="2:37" ht="18" hidden="1" customHeight="1" outlineLevel="1">
      <c r="B148" s="45" t="str">
        <f>d_진단!A101</f>
        <v>사천시</v>
      </c>
      <c r="C148" s="39"/>
      <c r="D148" s="39"/>
      <c r="E148" s="39"/>
      <c r="F148" s="39"/>
      <c r="G148" s="46">
        <f>d_진단!B101</f>
        <v>0.19565290387882719</v>
      </c>
      <c r="H148" s="39"/>
      <c r="I148" s="39"/>
      <c r="J148" s="39"/>
      <c r="K148" s="38">
        <f>d_진단!C101</f>
        <v>3.6549999999999998</v>
      </c>
      <c r="L148" s="39"/>
      <c r="M148" s="39"/>
      <c r="N148" s="38">
        <f>d_진단!D101</f>
        <v>0.4996307895805609</v>
      </c>
      <c r="O148" s="39"/>
      <c r="P148" s="39"/>
      <c r="Q148" s="47">
        <f>d_진단!E101</f>
        <v>9.0106832240302498E-2</v>
      </c>
      <c r="R148" s="39"/>
      <c r="S148" s="39"/>
      <c r="T148" s="40">
        <f>d_진단!J101</f>
        <v>41.666666666666671</v>
      </c>
      <c r="U148" s="39"/>
      <c r="V148" s="39"/>
      <c r="W148" s="43">
        <f>d_진단!K101</f>
        <v>99</v>
      </c>
      <c r="X148" s="39"/>
      <c r="Y148" s="45" t="str">
        <f>d_진단!L101</f>
        <v/>
      </c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 spans="2:37" ht="18" hidden="1" customHeight="1" outlineLevel="1">
      <c r="B149" s="45" t="str">
        <f>d_진단!A102</f>
        <v>구리시</v>
      </c>
      <c r="C149" s="39"/>
      <c r="D149" s="39"/>
      <c r="E149" s="39"/>
      <c r="F149" s="39"/>
      <c r="G149" s="46">
        <f>d_진단!B102</f>
        <v>-1.6915259289045199E-2</v>
      </c>
      <c r="H149" s="39"/>
      <c r="I149" s="39"/>
      <c r="J149" s="39"/>
      <c r="K149" s="38">
        <f>d_진단!C102</f>
        <v>3.5141666666666671</v>
      </c>
      <c r="L149" s="39"/>
      <c r="M149" s="39"/>
      <c r="N149" s="38">
        <f>d_진단!D102</f>
        <v>0.59950061558898382</v>
      </c>
      <c r="O149" s="39"/>
      <c r="P149" s="39"/>
      <c r="Q149" s="47">
        <f>d_진단!E102</f>
        <v>9.1308778438549607E-2</v>
      </c>
      <c r="R149" s="39"/>
      <c r="S149" s="39"/>
      <c r="T149" s="40">
        <f>d_진단!J102</f>
        <v>41.145833333333336</v>
      </c>
      <c r="U149" s="39"/>
      <c r="V149" s="39"/>
      <c r="W149" s="43">
        <f>d_진단!K102</f>
        <v>101</v>
      </c>
      <c r="X149" s="39"/>
      <c r="Y149" s="45" t="str">
        <f>d_진단!L102</f>
        <v/>
      </c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 spans="2:37" ht="18" hidden="1" customHeight="1" outlineLevel="1">
      <c r="B150" s="45" t="str">
        <f>d_진단!A103</f>
        <v>봉화군</v>
      </c>
      <c r="C150" s="39"/>
      <c r="D150" s="39"/>
      <c r="E150" s="39"/>
      <c r="F150" s="39"/>
      <c r="G150" s="46">
        <f>d_진단!B103</f>
        <v>0.70466229868609576</v>
      </c>
      <c r="H150" s="39"/>
      <c r="I150" s="39"/>
      <c r="J150" s="39"/>
      <c r="K150" s="38">
        <f>d_진단!C103</f>
        <v>3.71</v>
      </c>
      <c r="L150" s="39"/>
      <c r="M150" s="39"/>
      <c r="N150" s="38">
        <f>d_진단!D103</f>
        <v>0.45643553923879349</v>
      </c>
      <c r="O150" s="39"/>
      <c r="P150" s="39"/>
      <c r="Q150" s="47">
        <f>d_진단!E103</f>
        <v>9.1166444465808599E-2</v>
      </c>
      <c r="R150" s="39"/>
      <c r="S150" s="39"/>
      <c r="T150" s="40">
        <f>d_진단!J103</f>
        <v>41.145833333333336</v>
      </c>
      <c r="U150" s="39"/>
      <c r="V150" s="39"/>
      <c r="W150" s="43">
        <f>d_진단!K103</f>
        <v>101</v>
      </c>
      <c r="X150" s="39"/>
      <c r="Y150" s="45" t="str">
        <f>d_진단!L103</f>
        <v>저녁전환</v>
      </c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 spans="2:37" ht="18" hidden="1" customHeight="1" outlineLevel="1">
      <c r="B151" s="45" t="str">
        <f>d_진단!A104</f>
        <v>화천군</v>
      </c>
      <c r="C151" s="39"/>
      <c r="D151" s="39"/>
      <c r="E151" s="39"/>
      <c r="F151" s="39"/>
      <c r="G151" s="46">
        <f>d_진단!B104</f>
        <v>-3.4450844007641299E-2</v>
      </c>
      <c r="H151" s="39"/>
      <c r="I151" s="39"/>
      <c r="J151" s="39"/>
      <c r="K151" s="38">
        <f>d_진단!C104</f>
        <v>3.9016666666666668</v>
      </c>
      <c r="L151" s="39"/>
      <c r="M151" s="39"/>
      <c r="N151" s="38">
        <f>d_진단!D104</f>
        <v>0.54320879158875002</v>
      </c>
      <c r="O151" s="39"/>
      <c r="P151" s="39"/>
      <c r="Q151" s="47">
        <f>d_진단!E104</f>
        <v>8.7465283645767194E-2</v>
      </c>
      <c r="R151" s="39"/>
      <c r="S151" s="39"/>
      <c r="T151" s="40">
        <f>d_진단!J104</f>
        <v>40.972222222222221</v>
      </c>
      <c r="U151" s="39"/>
      <c r="V151" s="39"/>
      <c r="W151" s="43">
        <f>d_진단!K104</f>
        <v>103</v>
      </c>
      <c r="X151" s="39"/>
      <c r="Y151" s="45" t="str">
        <f>d_진단!L104</f>
        <v/>
      </c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 spans="2:37" ht="18" hidden="1" customHeight="1" outlineLevel="1">
      <c r="B152" s="45" t="str">
        <f>d_진단!A105</f>
        <v>무안군</v>
      </c>
      <c r="C152" s="39"/>
      <c r="D152" s="39"/>
      <c r="E152" s="39"/>
      <c r="F152" s="39"/>
      <c r="G152" s="46">
        <f>d_진단!B105</f>
        <v>-1.6457425378208601E-2</v>
      </c>
      <c r="H152" s="39"/>
      <c r="I152" s="39"/>
      <c r="J152" s="39"/>
      <c r="K152" s="38">
        <f>d_진단!C105</f>
        <v>3.7183333333333342</v>
      </c>
      <c r="L152" s="39"/>
      <c r="M152" s="39"/>
      <c r="N152" s="38">
        <f>d_진단!D105</f>
        <v>0.53412641141753558</v>
      </c>
      <c r="O152" s="39"/>
      <c r="P152" s="39"/>
      <c r="Q152" s="47">
        <f>d_진단!E105</f>
        <v>9.2025291469901099E-2</v>
      </c>
      <c r="R152" s="39"/>
      <c r="S152" s="39"/>
      <c r="T152" s="40">
        <f>d_진단!J105</f>
        <v>40.798611111111114</v>
      </c>
      <c r="U152" s="39"/>
      <c r="V152" s="39"/>
      <c r="W152" s="43">
        <f>d_진단!K105</f>
        <v>104</v>
      </c>
      <c r="X152" s="39"/>
      <c r="Y152" s="45" t="str">
        <f>d_진단!L105</f>
        <v/>
      </c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2:37" ht="18" hidden="1" customHeight="1" outlineLevel="1">
      <c r="B153" s="45" t="str">
        <f>d_진단!A106</f>
        <v>안성시</v>
      </c>
      <c r="C153" s="39"/>
      <c r="D153" s="39"/>
      <c r="E153" s="39"/>
      <c r="F153" s="39"/>
      <c r="G153" s="46">
        <f>d_진단!B106</f>
        <v>0.17372570633291051</v>
      </c>
      <c r="H153" s="39"/>
      <c r="I153" s="39"/>
      <c r="J153" s="39"/>
      <c r="K153" s="38">
        <f>d_진단!C106</f>
        <v>3.6541666666666668</v>
      </c>
      <c r="L153" s="39"/>
      <c r="M153" s="39"/>
      <c r="N153" s="38">
        <f>d_진단!D106</f>
        <v>0.5409582250454924</v>
      </c>
      <c r="O153" s="39"/>
      <c r="P153" s="39"/>
      <c r="Q153" s="47">
        <f>d_진단!E106</f>
        <v>8.4681016206818505E-2</v>
      </c>
      <c r="R153" s="39"/>
      <c r="S153" s="39"/>
      <c r="T153" s="40">
        <f>d_진단!J106</f>
        <v>39.236111111111114</v>
      </c>
      <c r="U153" s="39"/>
      <c r="V153" s="39"/>
      <c r="W153" s="43">
        <f>d_진단!K106</f>
        <v>105</v>
      </c>
      <c r="X153" s="39"/>
      <c r="Y153" s="45" t="str">
        <f>d_진단!L106</f>
        <v/>
      </c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 spans="2:37" ht="18" hidden="1" customHeight="1" outlineLevel="1">
      <c r="B154" s="45" t="str">
        <f>d_진단!A107</f>
        <v>정선군</v>
      </c>
      <c r="C154" s="39"/>
      <c r="D154" s="39"/>
      <c r="E154" s="39"/>
      <c r="F154" s="39"/>
      <c r="G154" s="46">
        <f>d_진단!B107</f>
        <v>-5.9646552631586601E-2</v>
      </c>
      <c r="H154" s="39"/>
      <c r="I154" s="39"/>
      <c r="J154" s="39"/>
      <c r="K154" s="38">
        <f>d_진단!C107</f>
        <v>3.061666666666667</v>
      </c>
      <c r="L154" s="39"/>
      <c r="M154" s="39"/>
      <c r="N154" s="38">
        <f>d_진단!D107</f>
        <v>0.59348811558546788</v>
      </c>
      <c r="O154" s="39"/>
      <c r="P154" s="39"/>
      <c r="Q154" s="47">
        <f>d_진단!E107</f>
        <v>0.13300153572342691</v>
      </c>
      <c r="R154" s="39"/>
      <c r="S154" s="39"/>
      <c r="T154" s="40">
        <f>d_진단!J107</f>
        <v>39.0625</v>
      </c>
      <c r="U154" s="39"/>
      <c r="V154" s="39"/>
      <c r="W154" s="43">
        <f>d_진단!K107</f>
        <v>106</v>
      </c>
      <c r="X154" s="39"/>
      <c r="Y154" s="45" t="str">
        <f>d_진단!L107</f>
        <v>숙박일수</v>
      </c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 spans="2:37" ht="18" hidden="1" customHeight="1" outlineLevel="1">
      <c r="B155" s="45" t="str">
        <f>d_진단!A108</f>
        <v>속초시</v>
      </c>
      <c r="C155" s="39"/>
      <c r="D155" s="39"/>
      <c r="E155" s="39"/>
      <c r="F155" s="39"/>
      <c r="G155" s="46">
        <f>d_진단!B108</f>
        <v>-3.7634997787654501E-2</v>
      </c>
      <c r="H155" s="39"/>
      <c r="I155" s="39"/>
      <c r="J155" s="39"/>
      <c r="K155" s="38">
        <f>d_진단!C108</f>
        <v>2.5708333333333329</v>
      </c>
      <c r="L155" s="39"/>
      <c r="M155" s="39"/>
      <c r="N155" s="38">
        <f>d_진단!D108</f>
        <v>0.66569887876170164</v>
      </c>
      <c r="O155" s="39"/>
      <c r="P155" s="39"/>
      <c r="Q155" s="47">
        <f>d_진단!E108</f>
        <v>0.13262002968782241</v>
      </c>
      <c r="R155" s="39"/>
      <c r="S155" s="39"/>
      <c r="T155" s="40">
        <f>d_진단!J108</f>
        <v>38.715277777777771</v>
      </c>
      <c r="U155" s="39"/>
      <c r="V155" s="39"/>
      <c r="W155" s="43">
        <f>d_진단!K108</f>
        <v>107</v>
      </c>
      <c r="X155" s="39"/>
      <c r="Y155" s="45" t="str">
        <f>d_진단!L108</f>
        <v>숙박일수</v>
      </c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 spans="2:37" ht="18" hidden="1" customHeight="1" outlineLevel="1">
      <c r="B156" s="45" t="str">
        <f>d_진단!A109</f>
        <v>무주군</v>
      </c>
      <c r="C156" s="39"/>
      <c r="D156" s="39"/>
      <c r="E156" s="39"/>
      <c r="F156" s="39"/>
      <c r="G156" s="46">
        <f>d_진단!B109</f>
        <v>0.52980008353895602</v>
      </c>
      <c r="H156" s="39"/>
      <c r="I156" s="39"/>
      <c r="J156" s="39"/>
      <c r="K156" s="38">
        <f>d_진단!C109</f>
        <v>3.4075000000000002</v>
      </c>
      <c r="L156" s="39"/>
      <c r="M156" s="39"/>
      <c r="N156" s="38">
        <f>d_진단!D109</f>
        <v>0.51795407581038155</v>
      </c>
      <c r="O156" s="39"/>
      <c r="P156" s="39"/>
      <c r="Q156" s="47">
        <f>d_진단!E109</f>
        <v>0.1012016340304978</v>
      </c>
      <c r="R156" s="39"/>
      <c r="S156" s="39"/>
      <c r="T156" s="40">
        <f>d_진단!J109</f>
        <v>38.541666666666664</v>
      </c>
      <c r="U156" s="39"/>
      <c r="V156" s="39"/>
      <c r="W156" s="43">
        <f>d_진단!K109</f>
        <v>108</v>
      </c>
      <c r="X156" s="39"/>
      <c r="Y156" s="45" t="str">
        <f>d_진단!L109</f>
        <v/>
      </c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 spans="2:37" ht="18" hidden="1" customHeight="1" outlineLevel="1">
      <c r="B157" s="45" t="str">
        <f>d_진단!A110</f>
        <v>여수시</v>
      </c>
      <c r="C157" s="39"/>
      <c r="D157" s="39"/>
      <c r="E157" s="39"/>
      <c r="F157" s="39"/>
      <c r="G157" s="46">
        <f>d_진단!B110</f>
        <v>-1.3976208688075999E-2</v>
      </c>
      <c r="H157" s="39"/>
      <c r="I157" s="39"/>
      <c r="J157" s="39"/>
      <c r="K157" s="38">
        <f>d_진단!C110</f>
        <v>2.6625000000000001</v>
      </c>
      <c r="L157" s="39"/>
      <c r="M157" s="39"/>
      <c r="N157" s="38">
        <f>d_진단!D110</f>
        <v>0.6126570737815461</v>
      </c>
      <c r="O157" s="39"/>
      <c r="P157" s="39"/>
      <c r="Q157" s="47">
        <f>d_진단!E110</f>
        <v>0.12775708730016189</v>
      </c>
      <c r="R157" s="39"/>
      <c r="S157" s="39"/>
      <c r="T157" s="40">
        <f>d_진단!J110</f>
        <v>37.5</v>
      </c>
      <c r="U157" s="39"/>
      <c r="V157" s="39"/>
      <c r="W157" s="43">
        <f>d_진단!K110</f>
        <v>109</v>
      </c>
      <c r="X157" s="39"/>
      <c r="Y157" s="45" t="str">
        <f>d_진단!L110</f>
        <v>숙박일수</v>
      </c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 spans="2:37" ht="18" hidden="1" customHeight="1" outlineLevel="1">
      <c r="B158" s="45" t="str">
        <f>d_진단!A111</f>
        <v>장흥군</v>
      </c>
      <c r="C158" s="39"/>
      <c r="D158" s="39"/>
      <c r="E158" s="39"/>
      <c r="F158" s="39"/>
      <c r="G158" s="46">
        <f>d_진단!B111</f>
        <v>0.42943151661897128</v>
      </c>
      <c r="H158" s="39"/>
      <c r="I158" s="39"/>
      <c r="J158" s="39"/>
      <c r="K158" s="38">
        <f>d_진단!C111</f>
        <v>3.66</v>
      </c>
      <c r="L158" s="39"/>
      <c r="M158" s="39"/>
      <c r="N158" s="38">
        <f>d_진단!D111</f>
        <v>0.4986410043272827</v>
      </c>
      <c r="O158" s="39"/>
      <c r="P158" s="39"/>
      <c r="Q158" s="47">
        <f>d_진단!E111</f>
        <v>9.2228747250679796E-2</v>
      </c>
      <c r="R158" s="39"/>
      <c r="S158" s="39"/>
      <c r="T158" s="40">
        <f>d_진단!J111</f>
        <v>37.326388888888886</v>
      </c>
      <c r="U158" s="39"/>
      <c r="V158" s="39"/>
      <c r="W158" s="43">
        <f>d_진단!K111</f>
        <v>110</v>
      </c>
      <c r="X158" s="39"/>
      <c r="Y158" s="45" t="str">
        <f>d_진단!L111</f>
        <v/>
      </c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 spans="2:37" ht="18" hidden="1" customHeight="1" outlineLevel="1">
      <c r="B159" s="45" t="str">
        <f>d_진단!A112</f>
        <v>평창군</v>
      </c>
      <c r="C159" s="39"/>
      <c r="D159" s="39"/>
      <c r="E159" s="39"/>
      <c r="F159" s="39"/>
      <c r="G159" s="46">
        <f>d_진단!B112</f>
        <v>0.31559400914252927</v>
      </c>
      <c r="H159" s="39"/>
      <c r="I159" s="39"/>
      <c r="J159" s="39"/>
      <c r="K159" s="38">
        <f>d_진단!C112</f>
        <v>3.05</v>
      </c>
      <c r="L159" s="39"/>
      <c r="M159" s="39"/>
      <c r="N159" s="38">
        <f>d_진단!D112</f>
        <v>0.53646846505430157</v>
      </c>
      <c r="O159" s="39"/>
      <c r="P159" s="39"/>
      <c r="Q159" s="47">
        <f>d_진단!E112</f>
        <v>0.1127027981546373</v>
      </c>
      <c r="R159" s="39"/>
      <c r="S159" s="39"/>
      <c r="T159" s="40">
        <f>d_진단!J112</f>
        <v>37.326388888888886</v>
      </c>
      <c r="U159" s="39"/>
      <c r="V159" s="39"/>
      <c r="W159" s="43">
        <f>d_진단!K112</f>
        <v>110</v>
      </c>
      <c r="X159" s="39"/>
      <c r="Y159" s="45" t="str">
        <f>d_진단!L112</f>
        <v>숙박일수</v>
      </c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spans="2:37" ht="18" hidden="1" customHeight="1" outlineLevel="1">
      <c r="B160" s="45" t="str">
        <f>d_진단!A113</f>
        <v>익산시</v>
      </c>
      <c r="C160" s="39"/>
      <c r="D160" s="39"/>
      <c r="E160" s="39"/>
      <c r="F160" s="39"/>
      <c r="G160" s="46">
        <f>d_진단!B113</f>
        <v>-0.1190541794021663</v>
      </c>
      <c r="H160" s="39"/>
      <c r="I160" s="39"/>
      <c r="J160" s="39"/>
      <c r="K160" s="38">
        <f>d_진단!C113</f>
        <v>3.6691666666666669</v>
      </c>
      <c r="L160" s="39"/>
      <c r="M160" s="39"/>
      <c r="N160" s="38">
        <f>d_진단!D113</f>
        <v>0.58089302057658232</v>
      </c>
      <c r="O160" s="39"/>
      <c r="P160" s="39"/>
      <c r="Q160" s="47">
        <f>d_진단!E113</f>
        <v>0.102131079038315</v>
      </c>
      <c r="R160" s="39"/>
      <c r="S160" s="39"/>
      <c r="T160" s="40">
        <f>d_진단!J113</f>
        <v>36.631944444444443</v>
      </c>
      <c r="U160" s="39"/>
      <c r="V160" s="39"/>
      <c r="W160" s="43">
        <f>d_진단!K113</f>
        <v>112</v>
      </c>
      <c r="X160" s="39"/>
      <c r="Y160" s="45" t="str">
        <f>d_진단!L113</f>
        <v>체험·문화</v>
      </c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 spans="2:37" ht="18" hidden="1" customHeight="1" outlineLevel="1">
      <c r="B161" s="45" t="str">
        <f>d_진단!A114</f>
        <v>영동군</v>
      </c>
      <c r="C161" s="39"/>
      <c r="D161" s="39"/>
      <c r="E161" s="39"/>
      <c r="F161" s="39"/>
      <c r="G161" s="46">
        <f>d_진단!B114</f>
        <v>9.4700410064564006E-2</v>
      </c>
      <c r="H161" s="39"/>
      <c r="I161" s="39"/>
      <c r="J161" s="39"/>
      <c r="K161" s="38">
        <f>d_진단!C114</f>
        <v>3.7791666666666668</v>
      </c>
      <c r="L161" s="39"/>
      <c r="M161" s="39"/>
      <c r="N161" s="38">
        <f>d_진단!D114</f>
        <v>0.52766933527605986</v>
      </c>
      <c r="O161" s="39"/>
      <c r="P161" s="39"/>
      <c r="Q161" s="47">
        <f>d_진단!E114</f>
        <v>9.1500933949503899E-2</v>
      </c>
      <c r="R161" s="39"/>
      <c r="S161" s="39"/>
      <c r="T161" s="40">
        <f>d_진단!J114</f>
        <v>36.458333333333336</v>
      </c>
      <c r="U161" s="39"/>
      <c r="V161" s="39"/>
      <c r="W161" s="43">
        <f>d_진단!K114</f>
        <v>113</v>
      </c>
      <c r="X161" s="39"/>
      <c r="Y161" s="45" t="str">
        <f>d_진단!L114</f>
        <v/>
      </c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 spans="2:37" ht="18" hidden="1" customHeight="1" outlineLevel="1">
      <c r="B162" s="45" t="str">
        <f>d_진단!A115</f>
        <v>홍천군</v>
      </c>
      <c r="C162" s="39"/>
      <c r="D162" s="39"/>
      <c r="E162" s="39"/>
      <c r="F162" s="39"/>
      <c r="G162" s="46">
        <f>d_진단!B115</f>
        <v>0.2399003174971206</v>
      </c>
      <c r="H162" s="39"/>
      <c r="I162" s="39"/>
      <c r="J162" s="39"/>
      <c r="K162" s="38">
        <f>d_진단!C115</f>
        <v>3.145</v>
      </c>
      <c r="L162" s="39"/>
      <c r="M162" s="39"/>
      <c r="N162" s="38">
        <f>d_진단!D115</f>
        <v>0.55169552434418068</v>
      </c>
      <c r="O162" s="39"/>
      <c r="P162" s="39"/>
      <c r="Q162" s="47">
        <f>d_진단!E115</f>
        <v>0.10421146873076741</v>
      </c>
      <c r="R162" s="39"/>
      <c r="S162" s="39"/>
      <c r="T162" s="40">
        <f>d_진단!J115</f>
        <v>36.458333333333329</v>
      </c>
      <c r="U162" s="39"/>
      <c r="V162" s="39"/>
      <c r="W162" s="43">
        <f>d_진단!K115</f>
        <v>115</v>
      </c>
      <c r="X162" s="39"/>
      <c r="Y162" s="45" t="str">
        <f>d_진단!L115</f>
        <v>숙박일수</v>
      </c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 spans="2:37" ht="18" hidden="1" customHeight="1" outlineLevel="1">
      <c r="B163" s="45" t="str">
        <f>d_진단!A116</f>
        <v>의왕시</v>
      </c>
      <c r="C163" s="39"/>
      <c r="D163" s="39"/>
      <c r="E163" s="39"/>
      <c r="F163" s="39"/>
      <c r="G163" s="46">
        <f>d_진단!B116</f>
        <v>0.16440256140385379</v>
      </c>
      <c r="H163" s="39"/>
      <c r="I163" s="39"/>
      <c r="J163" s="39"/>
      <c r="K163" s="38">
        <f>d_진단!C116</f>
        <v>3.5891666666666668</v>
      </c>
      <c r="L163" s="39"/>
      <c r="M163" s="39"/>
      <c r="N163" s="38">
        <f>d_진단!D116</f>
        <v>0.59719238459351098</v>
      </c>
      <c r="O163" s="39"/>
      <c r="P163" s="39"/>
      <c r="Q163" s="47">
        <f>d_진단!E116</f>
        <v>8.2017554293600498E-2</v>
      </c>
      <c r="R163" s="39"/>
      <c r="S163" s="39"/>
      <c r="T163" s="40">
        <f>d_진단!J116</f>
        <v>36.458333333333336</v>
      </c>
      <c r="U163" s="39"/>
      <c r="V163" s="39"/>
      <c r="W163" s="43">
        <f>d_진단!K116</f>
        <v>113</v>
      </c>
      <c r="X163" s="39"/>
      <c r="Y163" s="45" t="str">
        <f>d_진단!L116</f>
        <v>야간방문</v>
      </c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2:37" ht="18" hidden="1" customHeight="1" outlineLevel="1">
      <c r="B164" s="45" t="str">
        <f>d_진단!A117</f>
        <v>청양군</v>
      </c>
      <c r="C164" s="39"/>
      <c r="D164" s="39"/>
      <c r="E164" s="39"/>
      <c r="F164" s="39"/>
      <c r="G164" s="46">
        <f>d_진단!B117</f>
        <v>0.1023476874097479</v>
      </c>
      <c r="H164" s="39"/>
      <c r="I164" s="39"/>
      <c r="J164" s="39"/>
      <c r="K164" s="38">
        <f>d_진단!C117</f>
        <v>3.9350000000000001</v>
      </c>
      <c r="L164" s="39"/>
      <c r="M164" s="39"/>
      <c r="N164" s="38">
        <f>d_진단!D117</f>
        <v>0.48595859807125519</v>
      </c>
      <c r="O164" s="39"/>
      <c r="P164" s="39"/>
      <c r="Q164" s="47">
        <f>d_진단!E117</f>
        <v>9.8322684985585898E-2</v>
      </c>
      <c r="R164" s="39"/>
      <c r="S164" s="39"/>
      <c r="T164" s="40">
        <f>d_진단!J117</f>
        <v>36.111111111111114</v>
      </c>
      <c r="U164" s="39"/>
      <c r="V164" s="39"/>
      <c r="W164" s="43">
        <f>d_진단!K117</f>
        <v>116</v>
      </c>
      <c r="X164" s="39"/>
      <c r="Y164" s="45" t="str">
        <f>d_진단!L117</f>
        <v/>
      </c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 spans="2:37" ht="18" hidden="1" customHeight="1" outlineLevel="1">
      <c r="B165" s="45" t="str">
        <f>d_진단!A118</f>
        <v>계룡시</v>
      </c>
      <c r="C165" s="39"/>
      <c r="D165" s="39"/>
      <c r="E165" s="39"/>
      <c r="F165" s="39"/>
      <c r="G165" s="46">
        <f>d_진단!B118</f>
        <v>0.32533148314798321</v>
      </c>
      <c r="H165" s="39"/>
      <c r="I165" s="39"/>
      <c r="J165" s="39"/>
      <c r="K165" s="38">
        <f>d_진단!C118</f>
        <v>3.524166666666666</v>
      </c>
      <c r="L165" s="39"/>
      <c r="M165" s="39"/>
      <c r="N165" s="38">
        <f>d_진단!D118</f>
        <v>0.56869991006060006</v>
      </c>
      <c r="O165" s="39"/>
      <c r="P165" s="39"/>
      <c r="Q165" s="47">
        <f>d_진단!E118</f>
        <v>8.9526512234525304E-2</v>
      </c>
      <c r="R165" s="39"/>
      <c r="S165" s="39"/>
      <c r="T165" s="40">
        <f>d_진단!J118</f>
        <v>35.9375</v>
      </c>
      <c r="U165" s="39"/>
      <c r="V165" s="39"/>
      <c r="W165" s="43">
        <f>d_진단!K118</f>
        <v>117</v>
      </c>
      <c r="X165" s="39"/>
      <c r="Y165" s="45" t="str">
        <f>d_진단!L118</f>
        <v/>
      </c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 spans="2:37" ht="18" hidden="1" customHeight="1" outlineLevel="1">
      <c r="B166" s="45" t="str">
        <f>d_진단!A119</f>
        <v>통영시</v>
      </c>
      <c r="C166" s="39"/>
      <c r="D166" s="39"/>
      <c r="E166" s="39"/>
      <c r="F166" s="39"/>
      <c r="G166" s="46">
        <f>d_진단!B119</f>
        <v>7.4197049831629294E-2</v>
      </c>
      <c r="H166" s="39"/>
      <c r="I166" s="39"/>
      <c r="J166" s="39"/>
      <c r="K166" s="38">
        <f>d_진단!C119</f>
        <v>2.565833333333333</v>
      </c>
      <c r="L166" s="39"/>
      <c r="M166" s="39"/>
      <c r="N166" s="38">
        <f>d_진단!D119</f>
        <v>0.60225664171608995</v>
      </c>
      <c r="O166" s="39"/>
      <c r="P166" s="39"/>
      <c r="Q166" s="47">
        <f>d_진단!E119</f>
        <v>0.1230012148937519</v>
      </c>
      <c r="R166" s="39"/>
      <c r="S166" s="39"/>
      <c r="T166" s="40">
        <f>d_진단!J119</f>
        <v>35.590277777777779</v>
      </c>
      <c r="U166" s="39"/>
      <c r="V166" s="39"/>
      <c r="W166" s="43">
        <f>d_진단!K119</f>
        <v>118</v>
      </c>
      <c r="X166" s="39"/>
      <c r="Y166" s="45" t="str">
        <f>d_진단!L119</f>
        <v>숙박일수</v>
      </c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 spans="2:37" ht="18" hidden="1" customHeight="1" outlineLevel="1">
      <c r="B167" s="45" t="str">
        <f>d_진단!A120</f>
        <v>제천시</v>
      </c>
      <c r="C167" s="39"/>
      <c r="D167" s="39"/>
      <c r="E167" s="39"/>
      <c r="F167" s="39"/>
      <c r="G167" s="46">
        <f>d_진단!B120</f>
        <v>-4.3941738183027802E-2</v>
      </c>
      <c r="H167" s="39"/>
      <c r="I167" s="39"/>
      <c r="J167" s="39"/>
      <c r="K167" s="38">
        <f>d_진단!C120</f>
        <v>3.5733333333333341</v>
      </c>
      <c r="L167" s="39"/>
      <c r="M167" s="39"/>
      <c r="N167" s="38">
        <f>d_진단!D120</f>
        <v>0.55133863955999474</v>
      </c>
      <c r="O167" s="39"/>
      <c r="P167" s="39"/>
      <c r="Q167" s="47">
        <f>d_진단!E120</f>
        <v>0.11442202340618569</v>
      </c>
      <c r="R167" s="39"/>
      <c r="S167" s="39"/>
      <c r="T167" s="40">
        <f>d_진단!J120</f>
        <v>35.243055555555557</v>
      </c>
      <c r="U167" s="39"/>
      <c r="V167" s="39"/>
      <c r="W167" s="43">
        <f>d_진단!K120</f>
        <v>119</v>
      </c>
      <c r="X167" s="39"/>
      <c r="Y167" s="45" t="str">
        <f>d_진단!L120</f>
        <v/>
      </c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2:37" ht="18" hidden="1" customHeight="1" outlineLevel="1">
      <c r="B168" s="45" t="str">
        <f>d_진단!A121</f>
        <v>춘천시</v>
      </c>
      <c r="C168" s="39"/>
      <c r="D168" s="39"/>
      <c r="E168" s="39"/>
      <c r="F168" s="39"/>
      <c r="G168" s="46">
        <f>d_진단!B121</f>
        <v>0.21119534086968489</v>
      </c>
      <c r="H168" s="39"/>
      <c r="I168" s="39"/>
      <c r="J168" s="39"/>
      <c r="K168" s="38">
        <f>d_진단!C121</f>
        <v>3.129166666666666</v>
      </c>
      <c r="L168" s="39"/>
      <c r="M168" s="39"/>
      <c r="N168" s="38">
        <f>d_진단!D121</f>
        <v>0.56714218589469423</v>
      </c>
      <c r="O168" s="39"/>
      <c r="P168" s="39"/>
      <c r="Q168" s="47">
        <f>d_진단!E121</f>
        <v>0.1086640596722043</v>
      </c>
      <c r="R168" s="39"/>
      <c r="S168" s="39"/>
      <c r="T168" s="40">
        <f>d_진단!J121</f>
        <v>34.548611111111114</v>
      </c>
      <c r="U168" s="39"/>
      <c r="V168" s="39"/>
      <c r="W168" s="43">
        <f>d_진단!K121</f>
        <v>120</v>
      </c>
      <c r="X168" s="39"/>
      <c r="Y168" s="45" t="str">
        <f>d_진단!L121</f>
        <v>숙박일수</v>
      </c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 spans="2:37" ht="18" hidden="1" customHeight="1" outlineLevel="1">
      <c r="B169" s="45" t="str">
        <f>d_진단!A122</f>
        <v>경산시</v>
      </c>
      <c r="C169" s="39"/>
      <c r="D169" s="39"/>
      <c r="E169" s="39"/>
      <c r="F169" s="39"/>
      <c r="G169" s="46">
        <f>d_진단!B122</f>
        <v>-0.18601263339026641</v>
      </c>
      <c r="H169" s="39"/>
      <c r="I169" s="39"/>
      <c r="J169" s="39"/>
      <c r="K169" s="38">
        <f>d_진단!C122</f>
        <v>4.0633333333333326</v>
      </c>
      <c r="L169" s="39"/>
      <c r="M169" s="39"/>
      <c r="N169" s="38">
        <f>d_진단!D122</f>
        <v>0.56719215776663379</v>
      </c>
      <c r="O169" s="39"/>
      <c r="P169" s="39"/>
      <c r="Q169" s="47">
        <f>d_진단!E122</f>
        <v>0.1035631089219444</v>
      </c>
      <c r="R169" s="39"/>
      <c r="S169" s="39"/>
      <c r="T169" s="40">
        <f>d_진단!J122</f>
        <v>34.375</v>
      </c>
      <c r="U169" s="39"/>
      <c r="V169" s="39"/>
      <c r="W169" s="43">
        <f>d_진단!K122</f>
        <v>121</v>
      </c>
      <c r="X169" s="39"/>
      <c r="Y169" s="45" t="str">
        <f>d_진단!L122</f>
        <v>체험·문화</v>
      </c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 spans="2:37" ht="18" hidden="1" customHeight="1" outlineLevel="1">
      <c r="B170" s="45" t="str">
        <f>d_진단!A123</f>
        <v>구미시</v>
      </c>
      <c r="C170" s="39"/>
      <c r="D170" s="39"/>
      <c r="E170" s="39"/>
      <c r="F170" s="39"/>
      <c r="G170" s="46">
        <f>d_진단!B123</f>
        <v>-0.2047893935828432</v>
      </c>
      <c r="H170" s="39"/>
      <c r="I170" s="39"/>
      <c r="J170" s="39"/>
      <c r="K170" s="38">
        <f>d_진단!C123</f>
        <v>3.6891666666666669</v>
      </c>
      <c r="L170" s="39"/>
      <c r="M170" s="39"/>
      <c r="N170" s="38">
        <f>d_진단!D123</f>
        <v>0.59300280631531044</v>
      </c>
      <c r="O170" s="39"/>
      <c r="P170" s="39"/>
      <c r="Q170" s="47">
        <f>d_진단!E123</f>
        <v>0.1116139195000683</v>
      </c>
      <c r="R170" s="39"/>
      <c r="S170" s="39"/>
      <c r="T170" s="40">
        <f>d_진단!J123</f>
        <v>34.374999999999993</v>
      </c>
      <c r="U170" s="39"/>
      <c r="V170" s="39"/>
      <c r="W170" s="43">
        <f>d_진단!K123</f>
        <v>122</v>
      </c>
      <c r="X170" s="39"/>
      <c r="Y170" s="45" t="str">
        <f>d_진단!L123</f>
        <v>체험·문화</v>
      </c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 spans="2:37" ht="18" hidden="1" customHeight="1" outlineLevel="1">
      <c r="B171" s="45" t="str">
        <f>d_진단!A124</f>
        <v>목포시</v>
      </c>
      <c r="C171" s="39"/>
      <c r="D171" s="39"/>
      <c r="E171" s="39"/>
      <c r="F171" s="39"/>
      <c r="G171" s="46">
        <f>d_진단!B124</f>
        <v>1.90013948427794E-2</v>
      </c>
      <c r="H171" s="39"/>
      <c r="I171" s="39"/>
      <c r="J171" s="39"/>
      <c r="K171" s="38">
        <f>d_진단!C124</f>
        <v>2.835</v>
      </c>
      <c r="L171" s="39"/>
      <c r="M171" s="39"/>
      <c r="N171" s="38">
        <f>d_진단!D124</f>
        <v>0.69841939601955971</v>
      </c>
      <c r="O171" s="39"/>
      <c r="P171" s="39"/>
      <c r="Q171" s="47">
        <f>d_진단!E124</f>
        <v>0.1311080996862159</v>
      </c>
      <c r="R171" s="39"/>
      <c r="S171" s="39"/>
      <c r="T171" s="40">
        <f>d_진단!J124</f>
        <v>33.854166666666671</v>
      </c>
      <c r="U171" s="39"/>
      <c r="V171" s="39"/>
      <c r="W171" s="43">
        <f>d_진단!K124</f>
        <v>123</v>
      </c>
      <c r="X171" s="39"/>
      <c r="Y171" s="45" t="str">
        <f>d_진단!L124</f>
        <v>숙박일수</v>
      </c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 spans="2:37" ht="18" hidden="1" customHeight="1" outlineLevel="1">
      <c r="B172" s="45" t="str">
        <f>d_진단!A125</f>
        <v>김천시</v>
      </c>
      <c r="C172" s="39"/>
      <c r="D172" s="39"/>
      <c r="E172" s="39"/>
      <c r="F172" s="39"/>
      <c r="G172" s="46">
        <f>d_진단!B125</f>
        <v>-4.7389157571239099E-2</v>
      </c>
      <c r="H172" s="39"/>
      <c r="I172" s="39"/>
      <c r="J172" s="39"/>
      <c r="K172" s="38">
        <f>d_진단!C125</f>
        <v>3.683333333333334</v>
      </c>
      <c r="L172" s="39"/>
      <c r="M172" s="39"/>
      <c r="N172" s="38">
        <f>d_진단!D125</f>
        <v>0.56970690259477963</v>
      </c>
      <c r="O172" s="39"/>
      <c r="P172" s="39"/>
      <c r="Q172" s="47">
        <f>d_진단!E125</f>
        <v>0.10152513470619499</v>
      </c>
      <c r="R172" s="39"/>
      <c r="S172" s="39"/>
      <c r="T172" s="40">
        <f>d_진단!J125</f>
        <v>33.333333333333329</v>
      </c>
      <c r="U172" s="39"/>
      <c r="V172" s="39"/>
      <c r="W172" s="43">
        <f>d_진단!K125</f>
        <v>124</v>
      </c>
      <c r="X172" s="39"/>
      <c r="Y172" s="45" t="str">
        <f>d_진단!L125</f>
        <v/>
      </c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 spans="2:37" ht="18" hidden="1" customHeight="1" outlineLevel="1">
      <c r="B173" s="45" t="str">
        <f>d_진단!A126</f>
        <v>의정부시</v>
      </c>
      <c r="C173" s="39"/>
      <c r="D173" s="39"/>
      <c r="E173" s="39"/>
      <c r="F173" s="39"/>
      <c r="G173" s="46">
        <f>d_진단!B126</f>
        <v>-4.7052200807311002E-3</v>
      </c>
      <c r="H173" s="39"/>
      <c r="I173" s="39"/>
      <c r="J173" s="39"/>
      <c r="K173" s="38">
        <f>d_진단!C126</f>
        <v>3.6391666666666662</v>
      </c>
      <c r="L173" s="39"/>
      <c r="M173" s="39"/>
      <c r="N173" s="38">
        <f>d_진단!D126</f>
        <v>0.57943117436243985</v>
      </c>
      <c r="O173" s="39"/>
      <c r="P173" s="39"/>
      <c r="Q173" s="47">
        <f>d_진단!E126</f>
        <v>9.8331188535346697E-2</v>
      </c>
      <c r="R173" s="39"/>
      <c r="S173" s="39"/>
      <c r="T173" s="40">
        <f>d_진단!J126</f>
        <v>33.159722222222229</v>
      </c>
      <c r="U173" s="39"/>
      <c r="V173" s="39"/>
      <c r="W173" s="43">
        <f>d_진단!K126</f>
        <v>125</v>
      </c>
      <c r="X173" s="39"/>
      <c r="Y173" s="45" t="str">
        <f>d_진단!L126</f>
        <v/>
      </c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 spans="2:37" ht="18" hidden="1" customHeight="1" outlineLevel="1">
      <c r="B174" s="45" t="str">
        <f>d_진단!A127</f>
        <v>태백시</v>
      </c>
      <c r="C174" s="39"/>
      <c r="D174" s="39"/>
      <c r="E174" s="39"/>
      <c r="F174" s="39"/>
      <c r="G174" s="46">
        <f>d_진단!B127</f>
        <v>-4.5697320509670999E-2</v>
      </c>
      <c r="H174" s="39"/>
      <c r="I174" s="39"/>
      <c r="J174" s="39"/>
      <c r="K174" s="38">
        <f>d_진단!C127</f>
        <v>3.8808333333333338</v>
      </c>
      <c r="L174" s="39"/>
      <c r="M174" s="39"/>
      <c r="N174" s="38">
        <f>d_진단!D127</f>
        <v>0.53049626925140492</v>
      </c>
      <c r="O174" s="39"/>
      <c r="P174" s="39"/>
      <c r="Q174" s="47">
        <f>d_진단!E127</f>
        <v>0.1094538504742784</v>
      </c>
      <c r="R174" s="39"/>
      <c r="S174" s="39"/>
      <c r="T174" s="40">
        <f>d_진단!J127</f>
        <v>32.638888888888886</v>
      </c>
      <c r="U174" s="39"/>
      <c r="V174" s="39"/>
      <c r="W174" s="43">
        <f>d_진단!K127</f>
        <v>126</v>
      </c>
      <c r="X174" s="39"/>
      <c r="Y174" s="45" t="str">
        <f>d_진단!L127</f>
        <v/>
      </c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 spans="2:37" ht="18" hidden="1" customHeight="1" outlineLevel="1">
      <c r="B175" s="45" t="str">
        <f>d_진단!A128</f>
        <v>상주시</v>
      </c>
      <c r="C175" s="39"/>
      <c r="D175" s="39"/>
      <c r="E175" s="39"/>
      <c r="F175" s="39"/>
      <c r="G175" s="46">
        <f>d_진단!B128</f>
        <v>2.3337926369473499E-2</v>
      </c>
      <c r="H175" s="39"/>
      <c r="I175" s="39"/>
      <c r="J175" s="39"/>
      <c r="K175" s="38">
        <f>d_진단!C128</f>
        <v>3.9008333333333338</v>
      </c>
      <c r="L175" s="39"/>
      <c r="M175" s="39"/>
      <c r="N175" s="38">
        <f>d_진단!D128</f>
        <v>0.54559590790179446</v>
      </c>
      <c r="O175" s="39"/>
      <c r="P175" s="39"/>
      <c r="Q175" s="47">
        <f>d_진단!E128</f>
        <v>9.5215699196672304E-2</v>
      </c>
      <c r="R175" s="39"/>
      <c r="S175" s="39"/>
      <c r="T175" s="40">
        <f>d_진단!J128</f>
        <v>31.597222222222221</v>
      </c>
      <c r="U175" s="39"/>
      <c r="V175" s="39"/>
      <c r="W175" s="43">
        <f>d_진단!K128</f>
        <v>127</v>
      </c>
      <c r="X175" s="39"/>
      <c r="Y175" s="45" t="str">
        <f>d_진단!L128</f>
        <v/>
      </c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 spans="2:37" ht="18" hidden="1" customHeight="1" outlineLevel="1">
      <c r="B176" s="45" t="str">
        <f>d_진단!A129</f>
        <v>예천군</v>
      </c>
      <c r="C176" s="39"/>
      <c r="D176" s="39"/>
      <c r="E176" s="39"/>
      <c r="F176" s="39"/>
      <c r="G176" s="46">
        <f>d_진단!B129</f>
        <v>0.36720748820150079</v>
      </c>
      <c r="H176" s="39"/>
      <c r="I176" s="39"/>
      <c r="J176" s="39"/>
      <c r="K176" s="38">
        <f>d_진단!C129</f>
        <v>3.5674999999999999</v>
      </c>
      <c r="L176" s="39"/>
      <c r="M176" s="39"/>
      <c r="N176" s="38">
        <f>d_진단!D129</f>
        <v>0.5351228669898288</v>
      </c>
      <c r="O176" s="39"/>
      <c r="P176" s="39"/>
      <c r="Q176" s="47">
        <f>d_진단!E129</f>
        <v>0.1032771620639534</v>
      </c>
      <c r="R176" s="39"/>
      <c r="S176" s="39"/>
      <c r="T176" s="40">
        <f>d_진단!J129</f>
        <v>30.902777777777779</v>
      </c>
      <c r="U176" s="39"/>
      <c r="V176" s="39"/>
      <c r="W176" s="43">
        <f>d_진단!K129</f>
        <v>128</v>
      </c>
      <c r="X176" s="39"/>
      <c r="Y176" s="45" t="str">
        <f>d_진단!L129</f>
        <v/>
      </c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 spans="2:37" ht="18" hidden="1" customHeight="1" outlineLevel="1">
      <c r="B177" s="45" t="str">
        <f>d_진단!A130</f>
        <v>군산시</v>
      </c>
      <c r="C177" s="39"/>
      <c r="D177" s="39"/>
      <c r="E177" s="39"/>
      <c r="F177" s="39"/>
      <c r="G177" s="46">
        <f>d_진단!B130</f>
        <v>0.1163986871333333</v>
      </c>
      <c r="H177" s="39"/>
      <c r="I177" s="39"/>
      <c r="J177" s="39"/>
      <c r="K177" s="38">
        <f>d_진단!C130</f>
        <v>3.4716666666666658</v>
      </c>
      <c r="L177" s="39"/>
      <c r="M177" s="39"/>
      <c r="N177" s="38">
        <f>d_진단!D130</f>
        <v>0.56361495317565125</v>
      </c>
      <c r="O177" s="39"/>
      <c r="P177" s="39"/>
      <c r="Q177" s="47">
        <f>d_진단!E130</f>
        <v>0.1118805554548887</v>
      </c>
      <c r="R177" s="39"/>
      <c r="S177" s="39"/>
      <c r="T177" s="40">
        <f>d_진단!J130</f>
        <v>30.902777777777775</v>
      </c>
      <c r="U177" s="39"/>
      <c r="V177" s="39"/>
      <c r="W177" s="43">
        <f>d_진단!K130</f>
        <v>129</v>
      </c>
      <c r="X177" s="39"/>
      <c r="Y177" s="45" t="str">
        <f>d_진단!L130</f>
        <v/>
      </c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 spans="2:37" ht="18" hidden="1" customHeight="1" outlineLevel="1">
      <c r="B178" s="45" t="str">
        <f>d_진단!A131</f>
        <v>거제시</v>
      </c>
      <c r="C178" s="39"/>
      <c r="D178" s="39"/>
      <c r="E178" s="39"/>
      <c r="F178" s="39"/>
      <c r="G178" s="46">
        <f>d_진단!B131</f>
        <v>2.0296784888687601E-2</v>
      </c>
      <c r="H178" s="39"/>
      <c r="I178" s="39"/>
      <c r="J178" s="39"/>
      <c r="K178" s="38">
        <f>d_진단!C131</f>
        <v>3.2749999999999999</v>
      </c>
      <c r="L178" s="39"/>
      <c r="M178" s="39"/>
      <c r="N178" s="38">
        <f>d_진단!D131</f>
        <v>0.62397680501596342</v>
      </c>
      <c r="O178" s="39"/>
      <c r="P178" s="39"/>
      <c r="Q178" s="47">
        <f>d_진단!E131</f>
        <v>0.13054593487891189</v>
      </c>
      <c r="R178" s="39"/>
      <c r="S178" s="39"/>
      <c r="T178" s="40">
        <f>d_진단!J131</f>
        <v>30.034722222222225</v>
      </c>
      <c r="U178" s="39"/>
      <c r="V178" s="39"/>
      <c r="W178" s="43">
        <f>d_진단!K131</f>
        <v>130</v>
      </c>
      <c r="X178" s="39"/>
      <c r="Y178" s="45" t="str">
        <f>d_진단!L131</f>
        <v/>
      </c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 spans="2:37" ht="18" hidden="1" customHeight="1" outlineLevel="1">
      <c r="B179" s="45" t="str">
        <f>d_진단!A132</f>
        <v>서귀포시</v>
      </c>
      <c r="C179" s="39"/>
      <c r="D179" s="39"/>
      <c r="E179" s="39"/>
      <c r="F179" s="39"/>
      <c r="G179" s="46">
        <f>d_진단!B132</f>
        <v>7.7798350470813696E-2</v>
      </c>
      <c r="H179" s="39"/>
      <c r="I179" s="39"/>
      <c r="J179" s="39"/>
      <c r="K179" s="38">
        <f>d_진단!C132</f>
        <v>3.22</v>
      </c>
      <c r="L179" s="39"/>
      <c r="M179" s="39"/>
      <c r="N179" s="38">
        <f>d_진단!D132</f>
        <v>0.59810084827856869</v>
      </c>
      <c r="O179" s="39"/>
      <c r="P179" s="39"/>
      <c r="Q179" s="47">
        <f>d_진단!E132</f>
        <v>0.1299566805306272</v>
      </c>
      <c r="R179" s="39"/>
      <c r="S179" s="39"/>
      <c r="T179" s="40">
        <f>d_진단!J132</f>
        <v>29.861111111111111</v>
      </c>
      <c r="U179" s="39"/>
      <c r="V179" s="39"/>
      <c r="W179" s="43">
        <f>d_진단!K132</f>
        <v>131</v>
      </c>
      <c r="X179" s="39"/>
      <c r="Y179" s="45" t="str">
        <f>d_진단!L132</f>
        <v>숙박일수</v>
      </c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 spans="2:37" ht="18" hidden="1" customHeight="1" outlineLevel="1">
      <c r="B180" s="45" t="str">
        <f>d_진단!A133</f>
        <v>군포시</v>
      </c>
      <c r="C180" s="39"/>
      <c r="D180" s="39"/>
      <c r="E180" s="39"/>
      <c r="F180" s="39"/>
      <c r="G180" s="46">
        <f>d_진단!B133</f>
        <v>4.8684899443358597E-2</v>
      </c>
      <c r="H180" s="39"/>
      <c r="I180" s="39"/>
      <c r="J180" s="39"/>
      <c r="K180" s="38">
        <f>d_진단!C133</f>
        <v>3.6541666666666668</v>
      </c>
      <c r="L180" s="39"/>
      <c r="M180" s="39"/>
      <c r="N180" s="38">
        <f>d_진단!D133</f>
        <v>0.63491799477244037</v>
      </c>
      <c r="O180" s="39"/>
      <c r="P180" s="39"/>
      <c r="Q180" s="47">
        <f>d_진단!E133</f>
        <v>9.4694531012656902E-2</v>
      </c>
      <c r="R180" s="39"/>
      <c r="S180" s="39"/>
      <c r="T180" s="40">
        <f>d_진단!J133</f>
        <v>29.6875</v>
      </c>
      <c r="U180" s="39"/>
      <c r="V180" s="39"/>
      <c r="W180" s="43">
        <f>d_진단!K133</f>
        <v>132</v>
      </c>
      <c r="X180" s="39"/>
      <c r="Y180" s="45" t="str">
        <f>d_진단!L133</f>
        <v/>
      </c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 spans="2:37" ht="18" hidden="1" customHeight="1" outlineLevel="1">
      <c r="B181" s="45" t="str">
        <f>d_진단!A134</f>
        <v>보령시</v>
      </c>
      <c r="C181" s="39"/>
      <c r="D181" s="39"/>
      <c r="E181" s="39"/>
      <c r="F181" s="39"/>
      <c r="G181" s="46">
        <f>d_진단!B134</f>
        <v>0.36899056952385401</v>
      </c>
      <c r="H181" s="39"/>
      <c r="I181" s="39"/>
      <c r="J181" s="39"/>
      <c r="K181" s="38">
        <f>d_진단!C134</f>
        <v>3.0783333333333331</v>
      </c>
      <c r="L181" s="39"/>
      <c r="M181" s="39"/>
      <c r="N181" s="38">
        <f>d_진단!D134</f>
        <v>0.5848738641953739</v>
      </c>
      <c r="O181" s="39"/>
      <c r="P181" s="39"/>
      <c r="Q181" s="47">
        <f>d_진단!E134</f>
        <v>0.12217965842607049</v>
      </c>
      <c r="R181" s="39"/>
      <c r="S181" s="39"/>
      <c r="T181" s="40">
        <f>d_진단!J134</f>
        <v>27.777777777777779</v>
      </c>
      <c r="U181" s="39"/>
      <c r="V181" s="39"/>
      <c r="W181" s="43">
        <f>d_진단!K134</f>
        <v>133</v>
      </c>
      <c r="X181" s="39"/>
      <c r="Y181" s="45" t="str">
        <f>d_진단!L134</f>
        <v>숙박일수</v>
      </c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 spans="2:37" ht="18" hidden="1" customHeight="1" outlineLevel="1">
      <c r="B182" s="45" t="str">
        <f>d_진단!A135</f>
        <v>철원군</v>
      </c>
      <c r="C182" s="39"/>
      <c r="D182" s="39"/>
      <c r="E182" s="39"/>
      <c r="F182" s="39"/>
      <c r="G182" s="46">
        <f>d_진단!B135</f>
        <v>1.6820626569411901E-2</v>
      </c>
      <c r="H182" s="39"/>
      <c r="I182" s="39"/>
      <c r="J182" s="39"/>
      <c r="K182" s="38">
        <f>d_진단!C135</f>
        <v>3.7591666666666672</v>
      </c>
      <c r="L182" s="39"/>
      <c r="M182" s="39"/>
      <c r="N182" s="38">
        <f>d_진단!D135</f>
        <v>0.57802915746824235</v>
      </c>
      <c r="O182" s="39"/>
      <c r="P182" s="39"/>
      <c r="Q182" s="47">
        <f>d_진단!E135</f>
        <v>0.1001677561962227</v>
      </c>
      <c r="R182" s="39"/>
      <c r="S182" s="39"/>
      <c r="T182" s="40">
        <f>d_진단!J135</f>
        <v>27.083333333333332</v>
      </c>
      <c r="U182" s="39"/>
      <c r="V182" s="39"/>
      <c r="W182" s="43">
        <f>d_진단!K135</f>
        <v>134</v>
      </c>
      <c r="X182" s="39"/>
      <c r="Y182" s="45" t="str">
        <f>d_진단!L135</f>
        <v/>
      </c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 spans="2:37" ht="18" hidden="1" customHeight="1" outlineLevel="1">
      <c r="B183" s="45" t="str">
        <f>d_진단!A136</f>
        <v>원주시</v>
      </c>
      <c r="C183" s="39"/>
      <c r="D183" s="39"/>
      <c r="E183" s="39"/>
      <c r="F183" s="39"/>
      <c r="G183" s="46">
        <f>d_진단!B136</f>
        <v>8.3799456607736397E-2</v>
      </c>
      <c r="H183" s="39"/>
      <c r="I183" s="39"/>
      <c r="J183" s="39"/>
      <c r="K183" s="38">
        <f>d_진단!C136</f>
        <v>3.5733333333333341</v>
      </c>
      <c r="L183" s="39"/>
      <c r="M183" s="39"/>
      <c r="N183" s="38">
        <f>d_진단!D136</f>
        <v>0.58611864751467369</v>
      </c>
      <c r="O183" s="39"/>
      <c r="P183" s="39"/>
      <c r="Q183" s="47">
        <f>d_진단!E136</f>
        <v>0.10904690831738351</v>
      </c>
      <c r="R183" s="39"/>
      <c r="S183" s="39"/>
      <c r="T183" s="40">
        <f>d_진단!J136</f>
        <v>25.868055555555557</v>
      </c>
      <c r="U183" s="39"/>
      <c r="V183" s="39"/>
      <c r="W183" s="43">
        <f>d_진단!K136</f>
        <v>135</v>
      </c>
      <c r="X183" s="39"/>
      <c r="Y183" s="45" t="str">
        <f>d_진단!L136</f>
        <v/>
      </c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 spans="2:37" ht="18" hidden="1" customHeight="1" outlineLevel="1">
      <c r="B184" s="45" t="str">
        <f>d_진단!A137</f>
        <v>제주시</v>
      </c>
      <c r="C184" s="39"/>
      <c r="D184" s="39"/>
      <c r="E184" s="39"/>
      <c r="F184" s="39"/>
      <c r="G184" s="46">
        <f>d_진단!B137</f>
        <v>9.2059470264820295E-2</v>
      </c>
      <c r="H184" s="39"/>
      <c r="I184" s="39"/>
      <c r="J184" s="39"/>
      <c r="K184" s="38">
        <f>d_진단!C137</f>
        <v>3.3424999999999998</v>
      </c>
      <c r="L184" s="39"/>
      <c r="M184" s="39"/>
      <c r="N184" s="38">
        <f>d_진단!D137</f>
        <v>0.6420649661912694</v>
      </c>
      <c r="O184" s="39"/>
      <c r="P184" s="39"/>
      <c r="Q184" s="47">
        <f>d_진단!E137</f>
        <v>0.13274123894140499</v>
      </c>
      <c r="R184" s="39"/>
      <c r="S184" s="39"/>
      <c r="T184" s="40">
        <f>d_진단!J137</f>
        <v>25.694444444444443</v>
      </c>
      <c r="U184" s="39"/>
      <c r="V184" s="39"/>
      <c r="W184" s="43">
        <f>d_진단!K137</f>
        <v>136</v>
      </c>
      <c r="X184" s="39"/>
      <c r="Y184" s="45" t="str">
        <f>d_진단!L137</f>
        <v/>
      </c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 spans="2:37" ht="18" hidden="1" customHeight="1" outlineLevel="1">
      <c r="B185" s="45" t="str">
        <f>d_진단!A138</f>
        <v>오산시</v>
      </c>
      <c r="C185" s="39"/>
      <c r="D185" s="39"/>
      <c r="E185" s="39"/>
      <c r="F185" s="39"/>
      <c r="G185" s="46">
        <f>d_진단!B138</f>
        <v>4.3498831770454299E-2</v>
      </c>
      <c r="H185" s="39"/>
      <c r="I185" s="39"/>
      <c r="J185" s="39"/>
      <c r="K185" s="38">
        <f>d_진단!C138</f>
        <v>3.6741666666666668</v>
      </c>
      <c r="L185" s="39"/>
      <c r="M185" s="39"/>
      <c r="N185" s="38">
        <f>d_진단!D138</f>
        <v>0.63180277174479105</v>
      </c>
      <c r="O185" s="39"/>
      <c r="P185" s="39"/>
      <c r="Q185" s="47">
        <f>d_진단!E138</f>
        <v>9.8495534300749601E-2</v>
      </c>
      <c r="R185" s="39"/>
      <c r="S185" s="39"/>
      <c r="T185" s="40">
        <f>d_진단!J138</f>
        <v>25.520833333333336</v>
      </c>
      <c r="U185" s="39"/>
      <c r="V185" s="39"/>
      <c r="W185" s="43">
        <f>d_진단!K138</f>
        <v>137</v>
      </c>
      <c r="X185" s="39"/>
      <c r="Y185" s="45" t="str">
        <f>d_진단!L138</f>
        <v/>
      </c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 spans="2:37" ht="18" hidden="1" customHeight="1" outlineLevel="1">
      <c r="B186" s="45" t="str">
        <f>d_진단!A139</f>
        <v>고흥군</v>
      </c>
      <c r="C186" s="39"/>
      <c r="D186" s="39"/>
      <c r="E186" s="39"/>
      <c r="F186" s="39"/>
      <c r="G186" s="46">
        <f>d_진단!B139</f>
        <v>0.13697549794818009</v>
      </c>
      <c r="H186" s="39"/>
      <c r="I186" s="39"/>
      <c r="J186" s="39"/>
      <c r="K186" s="38">
        <f>d_진단!C139</f>
        <v>3.6433333333333331</v>
      </c>
      <c r="L186" s="39"/>
      <c r="M186" s="39"/>
      <c r="N186" s="38">
        <f>d_진단!D139</f>
        <v>0.54428776421378644</v>
      </c>
      <c r="O186" s="39"/>
      <c r="P186" s="39"/>
      <c r="Q186" s="47">
        <f>d_진단!E139</f>
        <v>0.1151859729014585</v>
      </c>
      <c r="R186" s="39"/>
      <c r="S186" s="39"/>
      <c r="T186" s="40">
        <f>d_진단!J139</f>
        <v>25</v>
      </c>
      <c r="U186" s="39"/>
      <c r="V186" s="39"/>
      <c r="W186" s="43">
        <f>d_진단!K139</f>
        <v>138</v>
      </c>
      <c r="X186" s="39"/>
      <c r="Y186" s="45" t="str">
        <f>d_진단!L139</f>
        <v/>
      </c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 spans="2:37" ht="18" hidden="1" customHeight="1" outlineLevel="1">
      <c r="B187" s="45" t="str">
        <f>d_진단!A140</f>
        <v>진도군</v>
      </c>
      <c r="C187" s="39"/>
      <c r="D187" s="39"/>
      <c r="E187" s="39"/>
      <c r="F187" s="39"/>
      <c r="G187" s="46">
        <f>d_진단!B140</f>
        <v>0.3362704539941932</v>
      </c>
      <c r="H187" s="39"/>
      <c r="I187" s="39"/>
      <c r="J187" s="39"/>
      <c r="K187" s="38">
        <f>d_진단!C140</f>
        <v>3.2650000000000001</v>
      </c>
      <c r="L187" s="39"/>
      <c r="M187" s="39"/>
      <c r="N187" s="38">
        <f>d_진단!D140</f>
        <v>0.63924543007247991</v>
      </c>
      <c r="O187" s="39"/>
      <c r="P187" s="39"/>
      <c r="Q187" s="47">
        <f>d_진단!E140</f>
        <v>0.1174682668118041</v>
      </c>
      <c r="R187" s="39"/>
      <c r="S187" s="39"/>
      <c r="T187" s="40">
        <f>d_진단!J140</f>
        <v>24.305555555555557</v>
      </c>
      <c r="U187" s="39"/>
      <c r="V187" s="39"/>
      <c r="W187" s="43">
        <f>d_진단!K140</f>
        <v>139</v>
      </c>
      <c r="X187" s="39"/>
      <c r="Y187" s="45" t="str">
        <f>d_진단!L140</f>
        <v>숙박일수</v>
      </c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 spans="2:37" ht="18" hidden="1" customHeight="1" outlineLevel="1">
      <c r="B188" s="45" t="str">
        <f>d_진단!A141</f>
        <v>진주시</v>
      </c>
      <c r="C188" s="39"/>
      <c r="D188" s="39"/>
      <c r="E188" s="39"/>
      <c r="F188" s="39"/>
      <c r="G188" s="46">
        <f>d_진단!B141</f>
        <v>0.34213182491760019</v>
      </c>
      <c r="H188" s="39"/>
      <c r="I188" s="39"/>
      <c r="J188" s="39"/>
      <c r="K188" s="38">
        <f>d_진단!C141</f>
        <v>3.5575000000000001</v>
      </c>
      <c r="L188" s="39"/>
      <c r="M188" s="39"/>
      <c r="N188" s="38">
        <f>d_진단!D141</f>
        <v>0.57625886089521072</v>
      </c>
      <c r="O188" s="39"/>
      <c r="P188" s="39"/>
      <c r="Q188" s="47">
        <f>d_진단!E141</f>
        <v>0.10677363788748789</v>
      </c>
      <c r="R188" s="39"/>
      <c r="S188" s="39"/>
      <c r="T188" s="40">
        <f>d_진단!J141</f>
        <v>24.131944444444443</v>
      </c>
      <c r="U188" s="39"/>
      <c r="V188" s="39"/>
      <c r="W188" s="43">
        <f>d_진단!K141</f>
        <v>140</v>
      </c>
      <c r="X188" s="39"/>
      <c r="Y188" s="45" t="str">
        <f>d_진단!L141</f>
        <v/>
      </c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 spans="2:37" ht="18" hidden="1" customHeight="1" outlineLevel="1">
      <c r="B189" s="45" t="str">
        <f>d_진단!A142</f>
        <v>동두천시</v>
      </c>
      <c r="C189" s="39"/>
      <c r="D189" s="39"/>
      <c r="E189" s="39"/>
      <c r="F189" s="39"/>
      <c r="G189" s="46">
        <f>d_진단!B142</f>
        <v>0.1782781495339269</v>
      </c>
      <c r="H189" s="39"/>
      <c r="I189" s="39"/>
      <c r="J189" s="39"/>
      <c r="K189" s="38">
        <f>d_진단!C142</f>
        <v>4.0233333333333334</v>
      </c>
      <c r="L189" s="39"/>
      <c r="M189" s="39"/>
      <c r="N189" s="38">
        <f>d_진단!D142</f>
        <v>0.55878430943451585</v>
      </c>
      <c r="O189" s="39"/>
      <c r="P189" s="39"/>
      <c r="Q189" s="47">
        <f>d_진단!E142</f>
        <v>9.7463582890504594E-2</v>
      </c>
      <c r="R189" s="39"/>
      <c r="S189" s="39"/>
      <c r="T189" s="40">
        <f>d_진단!J142</f>
        <v>22.222222222222221</v>
      </c>
      <c r="U189" s="39"/>
      <c r="V189" s="39"/>
      <c r="W189" s="43">
        <f>d_진단!K142</f>
        <v>141</v>
      </c>
      <c r="X189" s="39"/>
      <c r="Y189" s="45" t="str">
        <f>d_진단!L142</f>
        <v/>
      </c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2:37" ht="18" hidden="1" customHeight="1" outlineLevel="1">
      <c r="B190" s="45" t="str">
        <f>d_진단!A143</f>
        <v>양구군</v>
      </c>
      <c r="C190" s="39"/>
      <c r="D190" s="39"/>
      <c r="E190" s="39"/>
      <c r="F190" s="39"/>
      <c r="G190" s="46">
        <f>d_진단!B143</f>
        <v>0.14376067008462101</v>
      </c>
      <c r="H190" s="39"/>
      <c r="I190" s="39"/>
      <c r="J190" s="39"/>
      <c r="K190" s="38">
        <f>d_진단!C143</f>
        <v>3.6675</v>
      </c>
      <c r="L190" s="39"/>
      <c r="M190" s="39"/>
      <c r="N190" s="38">
        <f>d_진단!D143</f>
        <v>0.60042258013076066</v>
      </c>
      <c r="O190" s="39"/>
      <c r="P190" s="39"/>
      <c r="Q190" s="47">
        <f>d_진단!E143</f>
        <v>0.10713017818831309</v>
      </c>
      <c r="R190" s="39"/>
      <c r="S190" s="39"/>
      <c r="T190" s="40">
        <f>d_진단!J143</f>
        <v>19.097222222222221</v>
      </c>
      <c r="U190" s="39"/>
      <c r="V190" s="39"/>
      <c r="W190" s="43">
        <f>d_진단!K143</f>
        <v>142</v>
      </c>
      <c r="X190" s="39"/>
      <c r="Y190" s="45" t="str">
        <f>d_진단!L143</f>
        <v/>
      </c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 spans="2:37" ht="18" hidden="1" customHeight="1" outlineLevel="1">
      <c r="B191" s="45" t="str">
        <f>d_진단!A144</f>
        <v>완도군</v>
      </c>
      <c r="C191" s="39"/>
      <c r="D191" s="39"/>
      <c r="E191" s="39"/>
      <c r="F191" s="39"/>
      <c r="G191" s="46">
        <f>d_진단!B144</f>
        <v>0.84115637051427083</v>
      </c>
      <c r="H191" s="39"/>
      <c r="I191" s="39"/>
      <c r="J191" s="39"/>
      <c r="K191" s="38">
        <f>d_진단!C144</f>
        <v>3.57</v>
      </c>
      <c r="L191" s="39"/>
      <c r="M191" s="39"/>
      <c r="N191" s="38">
        <f>d_진단!D144</f>
        <v>0.59066414361487529</v>
      </c>
      <c r="O191" s="39"/>
      <c r="P191" s="39"/>
      <c r="Q191" s="47">
        <f>d_진단!E144</f>
        <v>0.1137263194348733</v>
      </c>
      <c r="R191" s="39"/>
      <c r="S191" s="39"/>
      <c r="T191" s="40">
        <f>d_진단!J144</f>
        <v>17.708333333333336</v>
      </c>
      <c r="U191" s="39"/>
      <c r="V191" s="39"/>
      <c r="W191" s="43">
        <f>d_진단!K144</f>
        <v>143</v>
      </c>
      <c r="X191" s="39"/>
      <c r="Y191" s="45" t="str">
        <f>d_진단!L144</f>
        <v/>
      </c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 spans="2:37" ht="18" hidden="1" customHeight="1" outlineLevel="1">
      <c r="B192" s="45" t="str">
        <f>d_진단!A145</f>
        <v>영양군</v>
      </c>
      <c r="C192" s="39"/>
      <c r="D192" s="39"/>
      <c r="E192" s="39"/>
      <c r="F192" s="39"/>
      <c r="G192" s="46">
        <f>d_진단!B145</f>
        <v>0.65902343119421825</v>
      </c>
      <c r="H192" s="39"/>
      <c r="I192" s="39"/>
      <c r="J192" s="39"/>
      <c r="K192" s="38">
        <f>d_진단!C145</f>
        <v>4.081666666666667</v>
      </c>
      <c r="L192" s="39"/>
      <c r="M192" s="39"/>
      <c r="N192" s="38">
        <f>d_진단!D145</f>
        <v>0.53106366608963262</v>
      </c>
      <c r="O192" s="39"/>
      <c r="P192" s="39"/>
      <c r="Q192" s="47">
        <f>d_진단!E145</f>
        <v>0.11505270069044279</v>
      </c>
      <c r="R192" s="39"/>
      <c r="S192" s="39"/>
      <c r="T192" s="40">
        <f>d_진단!J145</f>
        <v>15.104166666666666</v>
      </c>
      <c r="U192" s="39"/>
      <c r="V192" s="39"/>
      <c r="W192" s="43">
        <f>d_진단!K145</f>
        <v>144</v>
      </c>
      <c r="X192" s="39"/>
      <c r="Y192" s="45" t="str">
        <f>d_진단!L145</f>
        <v/>
      </c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 spans="2:37" ht="8" customHeight="1"/>
    <row r="194" spans="2:37" ht="28" customHeight="1" collapsed="1">
      <c r="B194" s="79" t="s">
        <v>93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2:37" ht="23" hidden="1" customHeight="1" outlineLevel="1">
      <c r="B195" s="53" t="s">
        <v>94</v>
      </c>
      <c r="C195" s="49"/>
      <c r="D195" s="49"/>
      <c r="E195" s="49"/>
      <c r="F195" s="49"/>
      <c r="G195" s="49"/>
      <c r="H195" s="49"/>
      <c r="I195" s="48" t="s">
        <v>95</v>
      </c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</row>
    <row r="196" spans="2:37" ht="53" hidden="1" customHeight="1" outlineLevel="1">
      <c r="B196" s="53" t="s">
        <v>96</v>
      </c>
      <c r="C196" s="49"/>
      <c r="D196" s="49"/>
      <c r="E196" s="49"/>
      <c r="F196" s="49"/>
      <c r="G196" s="49"/>
      <c r="H196" s="49"/>
      <c r="I196" s="48" t="s">
        <v>97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</row>
    <row r="197" spans="2:37" ht="23" hidden="1" customHeight="1" outlineLevel="1">
      <c r="B197" s="53" t="s">
        <v>98</v>
      </c>
      <c r="C197" s="49"/>
      <c r="D197" s="49"/>
      <c r="E197" s="49"/>
      <c r="F197" s="49"/>
      <c r="G197" s="49"/>
      <c r="H197" s="49"/>
      <c r="I197" s="48" t="s">
        <v>99</v>
      </c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</row>
    <row r="198" spans="2:37" ht="23" hidden="1" customHeight="1" outlineLevel="1">
      <c r="B198" s="53" t="s">
        <v>100</v>
      </c>
      <c r="C198" s="49"/>
      <c r="D198" s="49"/>
      <c r="E198" s="49"/>
      <c r="F198" s="49"/>
      <c r="G198" s="49"/>
      <c r="H198" s="49"/>
      <c r="I198" s="48" t="s">
        <v>101</v>
      </c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</row>
    <row r="199" spans="2:37" ht="23" hidden="1" customHeight="1" outlineLevel="1">
      <c r="B199" s="53" t="s">
        <v>102</v>
      </c>
      <c r="C199" s="49"/>
      <c r="D199" s="49"/>
      <c r="E199" s="49"/>
      <c r="F199" s="49"/>
      <c r="G199" s="49"/>
      <c r="H199" s="49"/>
      <c r="I199" s="48" t="s">
        <v>103</v>
      </c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</row>
  </sheetData>
  <mergeCells count="1263">
    <mergeCell ref="Q88:S88"/>
    <mergeCell ref="T127:V127"/>
    <mergeCell ref="T135:V135"/>
    <mergeCell ref="Q90:S90"/>
    <mergeCell ref="Y116:AK116"/>
    <mergeCell ref="Q119:S119"/>
    <mergeCell ref="G120:J120"/>
    <mergeCell ref="K101:M101"/>
    <mergeCell ref="K92:M92"/>
    <mergeCell ref="T186:V186"/>
    <mergeCell ref="Y172:AK172"/>
    <mergeCell ref="B51:F51"/>
    <mergeCell ref="T171:V171"/>
    <mergeCell ref="T146:V146"/>
    <mergeCell ref="T181:V181"/>
    <mergeCell ref="T164:V164"/>
    <mergeCell ref="G183:J183"/>
    <mergeCell ref="Y179:AK179"/>
    <mergeCell ref="G149:J149"/>
    <mergeCell ref="B111:F111"/>
    <mergeCell ref="G185:J185"/>
    <mergeCell ref="K136:M136"/>
    <mergeCell ref="N137:P137"/>
    <mergeCell ref="G151:J151"/>
    <mergeCell ref="G178:J178"/>
    <mergeCell ref="G175:J175"/>
    <mergeCell ref="N188:P188"/>
    <mergeCell ref="K154:M154"/>
    <mergeCell ref="G177:J177"/>
    <mergeCell ref="B194:AK194"/>
    <mergeCell ref="N165:P165"/>
    <mergeCell ref="Q51:S51"/>
    <mergeCell ref="K149:M149"/>
    <mergeCell ref="T70:V70"/>
    <mergeCell ref="K151:M151"/>
    <mergeCell ref="T105:V105"/>
    <mergeCell ref="T99:V99"/>
    <mergeCell ref="Y103:AK103"/>
    <mergeCell ref="K78:M78"/>
    <mergeCell ref="T107:V107"/>
    <mergeCell ref="T101:V101"/>
    <mergeCell ref="G101:J101"/>
    <mergeCell ref="B183:F183"/>
    <mergeCell ref="K80:M80"/>
    <mergeCell ref="K79:M79"/>
    <mergeCell ref="W107:X107"/>
    <mergeCell ref="K81:M81"/>
    <mergeCell ref="B199:H199"/>
    <mergeCell ref="Y134:AK134"/>
    <mergeCell ref="Q144:S144"/>
    <mergeCell ref="N99:P99"/>
    <mergeCell ref="Y142:AK142"/>
    <mergeCell ref="B15:AK15"/>
    <mergeCell ref="N101:P101"/>
    <mergeCell ref="G112:J112"/>
    <mergeCell ref="B74:F74"/>
    <mergeCell ref="N100:P100"/>
    <mergeCell ref="B68:F68"/>
    <mergeCell ref="Q139:S139"/>
    <mergeCell ref="N94:P94"/>
    <mergeCell ref="W186:X186"/>
    <mergeCell ref="Y137:AK137"/>
    <mergeCell ref="B76:F76"/>
    <mergeCell ref="N125:P125"/>
    <mergeCell ref="N127:P127"/>
    <mergeCell ref="G138:J138"/>
    <mergeCell ref="T51:V51"/>
    <mergeCell ref="N120:P120"/>
    <mergeCell ref="K117:M117"/>
    <mergeCell ref="G140:J140"/>
    <mergeCell ref="Y66:AK66"/>
    <mergeCell ref="N128:P128"/>
    <mergeCell ref="G169:J169"/>
    <mergeCell ref="Y68:AK68"/>
    <mergeCell ref="N39:U39"/>
    <mergeCell ref="B87:F87"/>
    <mergeCell ref="K112:M112"/>
    <mergeCell ref="T67:V67"/>
    <mergeCell ref="T77:V77"/>
    <mergeCell ref="B6:D6"/>
    <mergeCell ref="G71:J71"/>
    <mergeCell ref="AC11:AK11"/>
    <mergeCell ref="G66:J66"/>
    <mergeCell ref="W130:X130"/>
    <mergeCell ref="N175:P175"/>
    <mergeCell ref="Q124:S124"/>
    <mergeCell ref="Y129:AK129"/>
    <mergeCell ref="Y123:AK123"/>
    <mergeCell ref="B142:F142"/>
    <mergeCell ref="G74:J74"/>
    <mergeCell ref="G68:J68"/>
    <mergeCell ref="W132:X132"/>
    <mergeCell ref="Q126:S126"/>
    <mergeCell ref="N81:P81"/>
    <mergeCell ref="B144:F144"/>
    <mergeCell ref="Y124:AK124"/>
    <mergeCell ref="W133:X133"/>
    <mergeCell ref="W127:X127"/>
    <mergeCell ref="Q108:S108"/>
    <mergeCell ref="W70:X70"/>
    <mergeCell ref="K9:P9"/>
    <mergeCell ref="B138:F138"/>
    <mergeCell ref="B113:F113"/>
    <mergeCell ref="G64:J64"/>
    <mergeCell ref="N52:P52"/>
    <mergeCell ref="G153:J153"/>
    <mergeCell ref="O6:S6"/>
    <mergeCell ref="B140:F140"/>
    <mergeCell ref="B115:F115"/>
    <mergeCell ref="N166:P166"/>
    <mergeCell ref="T61:V61"/>
    <mergeCell ref="W190:X190"/>
    <mergeCell ref="W61:X61"/>
    <mergeCell ref="D40:I40"/>
    <mergeCell ref="T53:V53"/>
    <mergeCell ref="B12:J12"/>
    <mergeCell ref="B129:F129"/>
    <mergeCell ref="N155:P155"/>
    <mergeCell ref="T55:V55"/>
    <mergeCell ref="G55:J55"/>
    <mergeCell ref="D41:I41"/>
    <mergeCell ref="Y70:AK70"/>
    <mergeCell ref="B131:F131"/>
    <mergeCell ref="B13:J13"/>
    <mergeCell ref="N157:P157"/>
    <mergeCell ref="D43:I43"/>
    <mergeCell ref="I197:AK197"/>
    <mergeCell ref="W114:X114"/>
    <mergeCell ref="Y122:AK122"/>
    <mergeCell ref="T96:V96"/>
    <mergeCell ref="T90:V90"/>
    <mergeCell ref="K69:M69"/>
    <mergeCell ref="N70:P70"/>
    <mergeCell ref="T98:V98"/>
    <mergeCell ref="Q53:S53"/>
    <mergeCell ref="N192:P192"/>
    <mergeCell ref="K183:M183"/>
    <mergeCell ref="N63:P63"/>
    <mergeCell ref="K54:M54"/>
    <mergeCell ref="G83:J83"/>
    <mergeCell ref="K64:M64"/>
    <mergeCell ref="B153:F153"/>
    <mergeCell ref="T108:V108"/>
    <mergeCell ref="W162:X162"/>
    <mergeCell ref="T180:V180"/>
    <mergeCell ref="Q171:S171"/>
    <mergeCell ref="W164:X164"/>
    <mergeCell ref="T182:V182"/>
    <mergeCell ref="Y186:AK186"/>
    <mergeCell ref="K8:P8"/>
    <mergeCell ref="Q137:S137"/>
    <mergeCell ref="Q173:S173"/>
    <mergeCell ref="Y171:AK171"/>
    <mergeCell ref="W66:X66"/>
    <mergeCell ref="W188:X188"/>
    <mergeCell ref="W180:X180"/>
    <mergeCell ref="Q174:S174"/>
    <mergeCell ref="B103:F103"/>
    <mergeCell ref="B78:F78"/>
    <mergeCell ref="Q168:S168"/>
    <mergeCell ref="Y173:AK173"/>
    <mergeCell ref="W59:X59"/>
    <mergeCell ref="B184:F184"/>
    <mergeCell ref="Y135:AK135"/>
    <mergeCell ref="T109:V109"/>
    <mergeCell ref="B179:F179"/>
    <mergeCell ref="K82:M82"/>
    <mergeCell ref="G136:J136"/>
    <mergeCell ref="N124:P124"/>
    <mergeCell ref="N118:P118"/>
    <mergeCell ref="N126:P126"/>
    <mergeCell ref="W170:X170"/>
    <mergeCell ref="K110:M110"/>
    <mergeCell ref="B33:U33"/>
    <mergeCell ref="T162:V162"/>
    <mergeCell ref="K192:M192"/>
    <mergeCell ref="N53:P53"/>
    <mergeCell ref="Q54:S54"/>
    <mergeCell ref="Q64:S64"/>
    <mergeCell ref="K63:M63"/>
    <mergeCell ref="W99:X99"/>
    <mergeCell ref="N48:P48"/>
    <mergeCell ref="K93:M93"/>
    <mergeCell ref="T145:V145"/>
    <mergeCell ref="Q100:S100"/>
    <mergeCell ref="T147:V147"/>
    <mergeCell ref="B36:C36"/>
    <mergeCell ref="K126:M126"/>
    <mergeCell ref="K119:M119"/>
    <mergeCell ref="Q162:S162"/>
    <mergeCell ref="T163:V163"/>
    <mergeCell ref="B180:F180"/>
    <mergeCell ref="Q157:S157"/>
    <mergeCell ref="T158:V158"/>
    <mergeCell ref="K137:M137"/>
    <mergeCell ref="W165:X165"/>
    <mergeCell ref="T160:V160"/>
    <mergeCell ref="G160:J160"/>
    <mergeCell ref="K139:M139"/>
    <mergeCell ref="W77:X77"/>
    <mergeCell ref="G189:J189"/>
    <mergeCell ref="Q146:S146"/>
    <mergeCell ref="T184:V184"/>
    <mergeCell ref="Q175:S175"/>
    <mergeCell ref="Q58:S58"/>
    <mergeCell ref="Q177:S177"/>
    <mergeCell ref="Q60:S60"/>
    <mergeCell ref="I195:AK195"/>
    <mergeCell ref="N108:P108"/>
    <mergeCell ref="Q91:S91"/>
    <mergeCell ref="G128:J128"/>
    <mergeCell ref="G121:J121"/>
    <mergeCell ref="Y178:AK178"/>
    <mergeCell ref="K100:M100"/>
    <mergeCell ref="K94:M94"/>
    <mergeCell ref="G123:J123"/>
    <mergeCell ref="Q181:S181"/>
    <mergeCell ref="K102:M102"/>
    <mergeCell ref="Q109:S109"/>
    <mergeCell ref="B70:F70"/>
    <mergeCell ref="W182:X182"/>
    <mergeCell ref="T60:V60"/>
    <mergeCell ref="K97:M97"/>
    <mergeCell ref="T174:V174"/>
    <mergeCell ref="K128:M128"/>
    <mergeCell ref="Y191:AK191"/>
    <mergeCell ref="K113:M113"/>
    <mergeCell ref="W60:X60"/>
    <mergeCell ref="T78:V78"/>
    <mergeCell ref="N180:P180"/>
    <mergeCell ref="T80:V80"/>
    <mergeCell ref="W84:X84"/>
    <mergeCell ref="T79:V79"/>
    <mergeCell ref="T73:V73"/>
    <mergeCell ref="N182:P182"/>
    <mergeCell ref="K166:M166"/>
    <mergeCell ref="N177:P177"/>
    <mergeCell ref="K168:M168"/>
    <mergeCell ref="K167:M167"/>
    <mergeCell ref="W191:X191"/>
    <mergeCell ref="B114:F114"/>
    <mergeCell ref="N140:P140"/>
    <mergeCell ref="J34:L34"/>
    <mergeCell ref="X41:AK43"/>
    <mergeCell ref="T183:V183"/>
    <mergeCell ref="N169:P169"/>
    <mergeCell ref="J36:L36"/>
    <mergeCell ref="T176:V176"/>
    <mergeCell ref="G54:J54"/>
    <mergeCell ref="B130:F130"/>
    <mergeCell ref="K155:M155"/>
    <mergeCell ref="G56:J56"/>
    <mergeCell ref="B132:F132"/>
    <mergeCell ref="K157:M157"/>
    <mergeCell ref="N42:U42"/>
    <mergeCell ref="N158:P158"/>
    <mergeCell ref="Y106:AK106"/>
    <mergeCell ref="W62:X62"/>
    <mergeCell ref="N44:U44"/>
    <mergeCell ref="B127:F127"/>
    <mergeCell ref="N153:P153"/>
    <mergeCell ref="T82:V82"/>
    <mergeCell ref="N184:P184"/>
    <mergeCell ref="T110:V110"/>
    <mergeCell ref="K56:M56"/>
    <mergeCell ref="K170:M170"/>
    <mergeCell ref="N38:U38"/>
    <mergeCell ref="W58:X58"/>
    <mergeCell ref="Y51:AK51"/>
    <mergeCell ref="N40:U40"/>
    <mergeCell ref="T49:V49"/>
    <mergeCell ref="B190:F190"/>
    <mergeCell ref="W171:X171"/>
    <mergeCell ref="G99:J99"/>
    <mergeCell ref="Y156:AK156"/>
    <mergeCell ref="W173:X173"/>
    <mergeCell ref="G130:J130"/>
    <mergeCell ref="Q182:S182"/>
    <mergeCell ref="G132:J132"/>
    <mergeCell ref="Y180:AK180"/>
    <mergeCell ref="N145:P145"/>
    <mergeCell ref="N139:P139"/>
    <mergeCell ref="Q183:S183"/>
    <mergeCell ref="G186:J186"/>
    <mergeCell ref="N138:P138"/>
    <mergeCell ref="Y182:AK182"/>
    <mergeCell ref="N174:P174"/>
    <mergeCell ref="K104:M104"/>
    <mergeCell ref="G152:J152"/>
    <mergeCell ref="B105:F105"/>
    <mergeCell ref="B107:F107"/>
    <mergeCell ref="T115:V115"/>
    <mergeCell ref="G176:J176"/>
    <mergeCell ref="Y105:AK105"/>
    <mergeCell ref="Y99:AK99"/>
    <mergeCell ref="W116:X116"/>
    <mergeCell ref="W108:X108"/>
    <mergeCell ref="Y101:AK101"/>
    <mergeCell ref="Y100:AK100"/>
    <mergeCell ref="B178:F178"/>
    <mergeCell ref="Q101:S101"/>
    <mergeCell ref="W134:X134"/>
    <mergeCell ref="G103:J103"/>
    <mergeCell ref="B167:F167"/>
    <mergeCell ref="G84:J84"/>
    <mergeCell ref="Y141:AK141"/>
    <mergeCell ref="G86:J86"/>
    <mergeCell ref="B2:X2"/>
    <mergeCell ref="Y143:AK143"/>
    <mergeCell ref="B162:F162"/>
    <mergeCell ref="K65:M65"/>
    <mergeCell ref="T111:V111"/>
    <mergeCell ref="W145:X145"/>
    <mergeCell ref="B187:F187"/>
    <mergeCell ref="W147:X147"/>
    <mergeCell ref="B189:F189"/>
    <mergeCell ref="G148:J148"/>
    <mergeCell ref="T165:V165"/>
    <mergeCell ref="G104:J104"/>
    <mergeCell ref="B188:F188"/>
    <mergeCell ref="K91:M91"/>
    <mergeCell ref="K85:M85"/>
    <mergeCell ref="W172:X172"/>
    <mergeCell ref="Q155:S155"/>
    <mergeCell ref="B59:F59"/>
    <mergeCell ref="Y154:AK154"/>
    <mergeCell ref="Y8:AD8"/>
    <mergeCell ref="W53:X53"/>
    <mergeCell ref="T50:V50"/>
    <mergeCell ref="N35:U35"/>
    <mergeCell ref="U31:AB31"/>
    <mergeCell ref="Q62:S62"/>
    <mergeCell ref="Y58:AK58"/>
    <mergeCell ref="Y84:AK84"/>
    <mergeCell ref="T88:V88"/>
    <mergeCell ref="G161:J161"/>
    <mergeCell ref="Y87:AK87"/>
    <mergeCell ref="N149:P149"/>
    <mergeCell ref="B116:F116"/>
    <mergeCell ref="Y89:AK89"/>
    <mergeCell ref="B108:F108"/>
    <mergeCell ref="N55:P55"/>
    <mergeCell ref="Q56:S56"/>
    <mergeCell ref="G156:J156"/>
    <mergeCell ref="Y82:AK82"/>
    <mergeCell ref="B143:F143"/>
    <mergeCell ref="B118:F118"/>
    <mergeCell ref="J38:L38"/>
    <mergeCell ref="T6:X6"/>
    <mergeCell ref="W101:X101"/>
    <mergeCell ref="J40:L40"/>
    <mergeCell ref="N71:P71"/>
    <mergeCell ref="B134:F134"/>
    <mergeCell ref="G91:J91"/>
    <mergeCell ref="G85:J85"/>
    <mergeCell ref="Y108:AK108"/>
    <mergeCell ref="N73:P73"/>
    <mergeCell ref="Y86:AK86"/>
    <mergeCell ref="W95:X95"/>
    <mergeCell ref="W97:X97"/>
    <mergeCell ref="D42:I42"/>
    <mergeCell ref="W96:X96"/>
    <mergeCell ref="K62:M62"/>
    <mergeCell ref="W90:X90"/>
    <mergeCell ref="D44:I44"/>
    <mergeCell ref="Q71:S71"/>
    <mergeCell ref="G49:J49"/>
    <mergeCell ref="K12:S12"/>
    <mergeCell ref="W154:X154"/>
    <mergeCell ref="B77:F77"/>
    <mergeCell ref="N103:P103"/>
    <mergeCell ref="W149:X149"/>
    <mergeCell ref="Q158:S158"/>
    <mergeCell ref="G141:J141"/>
    <mergeCell ref="Y67:AK67"/>
    <mergeCell ref="B95:F95"/>
    <mergeCell ref="Q160:S160"/>
    <mergeCell ref="B89:F89"/>
    <mergeCell ref="AC13:AK13"/>
    <mergeCell ref="Y69:AK69"/>
    <mergeCell ref="Y158:AK158"/>
    <mergeCell ref="B97:F97"/>
    <mergeCell ref="K122:M122"/>
    <mergeCell ref="B45:U45"/>
    <mergeCell ref="Q72:S72"/>
    <mergeCell ref="B90:F90"/>
    <mergeCell ref="G159:J159"/>
    <mergeCell ref="G72:J72"/>
    <mergeCell ref="N60:P60"/>
    <mergeCell ref="N72:P72"/>
    <mergeCell ref="Q73:S73"/>
    <mergeCell ref="N88:P88"/>
    <mergeCell ref="N90:P90"/>
    <mergeCell ref="N83:P83"/>
    <mergeCell ref="B65:F65"/>
    <mergeCell ref="N91:P91"/>
    <mergeCell ref="N85:P85"/>
    <mergeCell ref="B50:F50"/>
    <mergeCell ref="T133:V133"/>
    <mergeCell ref="AC12:AK12"/>
    <mergeCell ref="N62:P62"/>
    <mergeCell ref="Q63:S63"/>
    <mergeCell ref="B150:F150"/>
    <mergeCell ref="N176:P176"/>
    <mergeCell ref="AF9:AK9"/>
    <mergeCell ref="G76:J76"/>
    <mergeCell ref="N64:P64"/>
    <mergeCell ref="W110:X110"/>
    <mergeCell ref="B152:F152"/>
    <mergeCell ref="T128:V128"/>
    <mergeCell ref="Y126:AK126"/>
    <mergeCell ref="B145:F145"/>
    <mergeCell ref="K48:M48"/>
    <mergeCell ref="W141:X141"/>
    <mergeCell ref="B181:F181"/>
    <mergeCell ref="W135:X135"/>
    <mergeCell ref="Y117:AK117"/>
    <mergeCell ref="B147:F147"/>
    <mergeCell ref="Q116:S116"/>
    <mergeCell ref="W136:X136"/>
    <mergeCell ref="G87:J87"/>
    <mergeCell ref="Q145:S145"/>
    <mergeCell ref="N75:P75"/>
    <mergeCell ref="Y144:AK144"/>
    <mergeCell ref="Q117:S117"/>
    <mergeCell ref="B163:F163"/>
    <mergeCell ref="G95:J95"/>
    <mergeCell ref="Q111:S111"/>
    <mergeCell ref="G89:J89"/>
    <mergeCell ref="Q147:S147"/>
    <mergeCell ref="N102:P102"/>
    <mergeCell ref="T188:V188"/>
    <mergeCell ref="B60:F60"/>
    <mergeCell ref="B53:F53"/>
    <mergeCell ref="T190:V190"/>
    <mergeCell ref="Q120:S120"/>
    <mergeCell ref="Y146:AK146"/>
    <mergeCell ref="B84:F84"/>
    <mergeCell ref="N104:P104"/>
    <mergeCell ref="T185:V185"/>
    <mergeCell ref="Y50:AK50"/>
    <mergeCell ref="N112:P112"/>
    <mergeCell ref="W67:X67"/>
    <mergeCell ref="B80:F80"/>
    <mergeCell ref="N106:P106"/>
    <mergeCell ref="Y60:AK60"/>
    <mergeCell ref="Y52:AK52"/>
    <mergeCell ref="Y174:AK174"/>
    <mergeCell ref="W69:X69"/>
    <mergeCell ref="W64:X64"/>
    <mergeCell ref="Y71:AK71"/>
    <mergeCell ref="K175:M175"/>
    <mergeCell ref="W122:X122"/>
    <mergeCell ref="B99:F99"/>
    <mergeCell ref="Y98:AK98"/>
    <mergeCell ref="Y73:AK73"/>
    <mergeCell ref="K177:M177"/>
    <mergeCell ref="W82:X82"/>
    <mergeCell ref="B165:F165"/>
    <mergeCell ref="W146:X146"/>
    <mergeCell ref="Y145:AK145"/>
    <mergeCell ref="Y139:AK139"/>
    <mergeCell ref="Q184:S184"/>
    <mergeCell ref="Y6:AC6"/>
    <mergeCell ref="T166:V166"/>
    <mergeCell ref="T168:V168"/>
    <mergeCell ref="B3:AK3"/>
    <mergeCell ref="K138:M138"/>
    <mergeCell ref="B62:F62"/>
    <mergeCell ref="N185:P185"/>
    <mergeCell ref="W174:X174"/>
    <mergeCell ref="K140:M140"/>
    <mergeCell ref="T192:V192"/>
    <mergeCell ref="Q178:S178"/>
    <mergeCell ref="G179:J179"/>
    <mergeCell ref="Y54:AK54"/>
    <mergeCell ref="K158:M158"/>
    <mergeCell ref="T91:V91"/>
    <mergeCell ref="W98:X98"/>
    <mergeCell ref="T93:V93"/>
    <mergeCell ref="Y9:AD9"/>
    <mergeCell ref="K153:M153"/>
    <mergeCell ref="B110:F110"/>
    <mergeCell ref="K72:M72"/>
    <mergeCell ref="Q79:S79"/>
    <mergeCell ref="T118:V118"/>
    <mergeCell ref="G50:J50"/>
    <mergeCell ref="Q81:S81"/>
    <mergeCell ref="Y107:AK107"/>
    <mergeCell ref="T119:V119"/>
    <mergeCell ref="Q74:S74"/>
    <mergeCell ref="T75:V75"/>
    <mergeCell ref="G52:J52"/>
    <mergeCell ref="Q110:S110"/>
    <mergeCell ref="K179:M179"/>
    <mergeCell ref="Y96:AK96"/>
    <mergeCell ref="K71:M71"/>
    <mergeCell ref="T100:V100"/>
    <mergeCell ref="T94:V94"/>
    <mergeCell ref="T66:V66"/>
    <mergeCell ref="B170:F170"/>
    <mergeCell ref="K73:M73"/>
    <mergeCell ref="W100:X100"/>
    <mergeCell ref="K66:M66"/>
    <mergeCell ref="T95:V95"/>
    <mergeCell ref="B172:F172"/>
    <mergeCell ref="K74:M74"/>
    <mergeCell ref="K68:M68"/>
    <mergeCell ref="N110:P110"/>
    <mergeCell ref="T120:V120"/>
    <mergeCell ref="Q83:S83"/>
    <mergeCell ref="Q85:S85"/>
    <mergeCell ref="G113:J113"/>
    <mergeCell ref="T148:V148"/>
    <mergeCell ref="Y165:AK165"/>
    <mergeCell ref="W126:X126"/>
    <mergeCell ref="Q76:S76"/>
    <mergeCell ref="W109:X109"/>
    <mergeCell ref="Y102:AK102"/>
    <mergeCell ref="W117:X117"/>
    <mergeCell ref="K83:M83"/>
    <mergeCell ref="Q136:S136"/>
    <mergeCell ref="T137:V137"/>
    <mergeCell ref="Q92:S92"/>
    <mergeCell ref="W112:X112"/>
    <mergeCell ref="N93:P93"/>
    <mergeCell ref="Q94:S94"/>
    <mergeCell ref="T155:V155"/>
    <mergeCell ref="N114:P114"/>
    <mergeCell ref="T157:V157"/>
    <mergeCell ref="Q112:S112"/>
    <mergeCell ref="G142:J142"/>
    <mergeCell ref="K129:M129"/>
    <mergeCell ref="N130:P130"/>
    <mergeCell ref="G144:J144"/>
    <mergeCell ref="N41:U41"/>
    <mergeCell ref="G173:J173"/>
    <mergeCell ref="N43:U43"/>
    <mergeCell ref="N186:P186"/>
    <mergeCell ref="B101:F101"/>
    <mergeCell ref="T81:V81"/>
    <mergeCell ref="G170:J170"/>
    <mergeCell ref="R9:W9"/>
    <mergeCell ref="N183:P183"/>
    <mergeCell ref="G172:J172"/>
    <mergeCell ref="N54:P54"/>
    <mergeCell ref="K55:M55"/>
    <mergeCell ref="N56:P56"/>
    <mergeCell ref="K169:M169"/>
    <mergeCell ref="T63:V63"/>
    <mergeCell ref="T71:V71"/>
    <mergeCell ref="T92:V92"/>
    <mergeCell ref="W137:X137"/>
    <mergeCell ref="T132:V132"/>
    <mergeCell ref="B58:F58"/>
    <mergeCell ref="B52:F52"/>
    <mergeCell ref="W139:X139"/>
    <mergeCell ref="Q89:S89"/>
    <mergeCell ref="G48:J48"/>
    <mergeCell ref="W63:X63"/>
    <mergeCell ref="Y56:AK56"/>
    <mergeCell ref="K160:M160"/>
    <mergeCell ref="J39:L39"/>
    <mergeCell ref="T57:V57"/>
    <mergeCell ref="G57:J57"/>
    <mergeCell ref="N160:P160"/>
    <mergeCell ref="G171:J171"/>
    <mergeCell ref="G146:J146"/>
    <mergeCell ref="B133:F133"/>
    <mergeCell ref="N159:P159"/>
    <mergeCell ref="T58:V58"/>
    <mergeCell ref="G58:J58"/>
    <mergeCell ref="B135:F135"/>
    <mergeCell ref="N161:P161"/>
    <mergeCell ref="T54:V54"/>
    <mergeCell ref="B11:J11"/>
    <mergeCell ref="W124:X124"/>
    <mergeCell ref="W118:X118"/>
    <mergeCell ref="G75:J75"/>
    <mergeCell ref="Y125:AK125"/>
    <mergeCell ref="Q48:S48"/>
    <mergeCell ref="G70:J70"/>
    <mergeCell ref="Q128:S128"/>
    <mergeCell ref="Y133:AK133"/>
    <mergeCell ref="Y127:AK127"/>
    <mergeCell ref="B146:F146"/>
    <mergeCell ref="K49:M49"/>
    <mergeCell ref="K171:M171"/>
    <mergeCell ref="Y128:AK128"/>
    <mergeCell ref="K75:M75"/>
    <mergeCell ref="G129:J129"/>
    <mergeCell ref="AD6:AH6"/>
    <mergeCell ref="AC31:AK31"/>
    <mergeCell ref="G59:J59"/>
    <mergeCell ref="W125:X125"/>
    <mergeCell ref="G122:J122"/>
    <mergeCell ref="N74:P74"/>
    <mergeCell ref="Q75:S75"/>
    <mergeCell ref="Y118:AK118"/>
    <mergeCell ref="B137:F137"/>
    <mergeCell ref="N76:P76"/>
    <mergeCell ref="B164:F164"/>
    <mergeCell ref="B139:F139"/>
    <mergeCell ref="W120:X120"/>
    <mergeCell ref="N77:P77"/>
    <mergeCell ref="B66:F66"/>
    <mergeCell ref="N92:P92"/>
    <mergeCell ref="G106:J106"/>
    <mergeCell ref="B39:C39"/>
    <mergeCell ref="G105:J105"/>
    <mergeCell ref="B67:F67"/>
    <mergeCell ref="Y162:AK162"/>
    <mergeCell ref="B61:F61"/>
    <mergeCell ref="N87:P87"/>
    <mergeCell ref="G107:J107"/>
    <mergeCell ref="B69:F69"/>
    <mergeCell ref="Y164:AK164"/>
    <mergeCell ref="N89:P89"/>
    <mergeCell ref="Y157:AK157"/>
    <mergeCell ref="W52:X52"/>
    <mergeCell ref="B64:F64"/>
    <mergeCell ref="G133:J133"/>
    <mergeCell ref="K106:M106"/>
    <mergeCell ref="B196:H196"/>
    <mergeCell ref="T177:V177"/>
    <mergeCell ref="Q132:S132"/>
    <mergeCell ref="Q159:S159"/>
    <mergeCell ref="Y77:AK77"/>
    <mergeCell ref="Q167:S167"/>
    <mergeCell ref="B96:F96"/>
    <mergeCell ref="Q161:S161"/>
    <mergeCell ref="Y166:AK166"/>
    <mergeCell ref="Y160:AK160"/>
    <mergeCell ref="B98:F98"/>
    <mergeCell ref="W79:X79"/>
    <mergeCell ref="W54:X54"/>
    <mergeCell ref="Q192:S192"/>
    <mergeCell ref="Y72:AK72"/>
    <mergeCell ref="W81:X81"/>
    <mergeCell ref="W56:X56"/>
    <mergeCell ref="Q179:S179"/>
    <mergeCell ref="G162:J162"/>
    <mergeCell ref="Y88:AK88"/>
    <mergeCell ref="B124:F124"/>
    <mergeCell ref="N150:P150"/>
    <mergeCell ref="Y90:AK90"/>
    <mergeCell ref="B126:F126"/>
    <mergeCell ref="B109:F109"/>
    <mergeCell ref="Q93:S93"/>
    <mergeCell ref="W92:X92"/>
    <mergeCell ref="W94:X94"/>
    <mergeCell ref="W181:X181"/>
    <mergeCell ref="W166:X166"/>
    <mergeCell ref="Y188:AK188"/>
    <mergeCell ref="Q185:S185"/>
    <mergeCell ref="N50:P50"/>
    <mergeCell ref="Y94:AK94"/>
    <mergeCell ref="Q97:S97"/>
    <mergeCell ref="T12:AB12"/>
    <mergeCell ref="G96:J96"/>
    <mergeCell ref="Q148:S148"/>
    <mergeCell ref="T149:V149"/>
    <mergeCell ref="Y147:AK147"/>
    <mergeCell ref="B166:F166"/>
    <mergeCell ref="B38:C38"/>
    <mergeCell ref="W156:X156"/>
    <mergeCell ref="T151:V151"/>
    <mergeCell ref="B174:F174"/>
    <mergeCell ref="K13:S13"/>
    <mergeCell ref="B168:F168"/>
    <mergeCell ref="W155:X155"/>
    <mergeCell ref="K121:M121"/>
    <mergeCell ref="B40:C40"/>
    <mergeCell ref="Y148:AK148"/>
    <mergeCell ref="W157:X157"/>
    <mergeCell ref="K123:M123"/>
    <mergeCell ref="W151:X151"/>
    <mergeCell ref="Q130:S130"/>
    <mergeCell ref="G108:J108"/>
    <mergeCell ref="B41:C41"/>
    <mergeCell ref="Q166:S166"/>
    <mergeCell ref="B35:C35"/>
    <mergeCell ref="D35:I35"/>
    <mergeCell ref="D34:I34"/>
    <mergeCell ref="D36:I36"/>
    <mergeCell ref="G135:J135"/>
    <mergeCell ref="Y61:AK61"/>
    <mergeCell ref="R8:W8"/>
    <mergeCell ref="N113:P113"/>
    <mergeCell ref="Q96:S96"/>
    <mergeCell ref="G127:J127"/>
    <mergeCell ref="K114:M114"/>
    <mergeCell ref="X34:AK35"/>
    <mergeCell ref="Q121:S121"/>
    <mergeCell ref="T62:V62"/>
    <mergeCell ref="K99:M99"/>
    <mergeCell ref="T64:V64"/>
    <mergeCell ref="K130:M130"/>
    <mergeCell ref="W158:X158"/>
    <mergeCell ref="T153:V153"/>
    <mergeCell ref="B42:C42"/>
    <mergeCell ref="Y53:AK53"/>
    <mergeCell ref="K132:M132"/>
    <mergeCell ref="N168:P168"/>
    <mergeCell ref="K125:M125"/>
    <mergeCell ref="B44:C44"/>
    <mergeCell ref="Y55:AK55"/>
    <mergeCell ref="W72:X72"/>
    <mergeCell ref="K152:M152"/>
    <mergeCell ref="K127:M127"/>
    <mergeCell ref="Q134:S134"/>
    <mergeCell ref="Y79:AK79"/>
    <mergeCell ref="Q55:S55"/>
    <mergeCell ref="W88:X88"/>
    <mergeCell ref="Y81:AK81"/>
    <mergeCell ref="B100:F100"/>
    <mergeCell ref="G51:J51"/>
    <mergeCell ref="B102:F102"/>
    <mergeCell ref="W83:X83"/>
    <mergeCell ref="U17:AK17"/>
    <mergeCell ref="K156:M156"/>
    <mergeCell ref="K187:M187"/>
    <mergeCell ref="G53:J53"/>
    <mergeCell ref="T112:V112"/>
    <mergeCell ref="Y110:AK110"/>
    <mergeCell ref="K189:M189"/>
    <mergeCell ref="T122:V122"/>
    <mergeCell ref="W119:X119"/>
    <mergeCell ref="T114:V114"/>
    <mergeCell ref="G114:J114"/>
    <mergeCell ref="K84:M84"/>
    <mergeCell ref="G143:J143"/>
    <mergeCell ref="T139:V139"/>
    <mergeCell ref="I199:AK199"/>
    <mergeCell ref="K86:M86"/>
    <mergeCell ref="T138:V138"/>
    <mergeCell ref="Q129:S129"/>
    <mergeCell ref="N59:P59"/>
    <mergeCell ref="T140:V140"/>
    <mergeCell ref="Q95:S95"/>
    <mergeCell ref="G125:J125"/>
    <mergeCell ref="K185:M185"/>
    <mergeCell ref="K178:M178"/>
    <mergeCell ref="N179:P179"/>
    <mergeCell ref="K186:M186"/>
    <mergeCell ref="D37:I37"/>
    <mergeCell ref="W85:X85"/>
    <mergeCell ref="Y63:AK63"/>
    <mergeCell ref="T136:V136"/>
    <mergeCell ref="Q66:S66"/>
    <mergeCell ref="Y92:AK92"/>
    <mergeCell ref="B4:AK4"/>
    <mergeCell ref="K95:M95"/>
    <mergeCell ref="K89:M89"/>
    <mergeCell ref="G118:J118"/>
    <mergeCell ref="N131:P131"/>
    <mergeCell ref="B63:F63"/>
    <mergeCell ref="K88:M88"/>
    <mergeCell ref="W175:X175"/>
    <mergeCell ref="Y168:AK168"/>
    <mergeCell ref="K90:M90"/>
    <mergeCell ref="W177:X177"/>
    <mergeCell ref="T167:V167"/>
    <mergeCell ref="G134:J134"/>
    <mergeCell ref="T169:V169"/>
    <mergeCell ref="K115:M115"/>
    <mergeCell ref="B18:R18"/>
    <mergeCell ref="Y184:AK184"/>
    <mergeCell ref="K148:M148"/>
    <mergeCell ref="K141:M141"/>
    <mergeCell ref="N142:P142"/>
    <mergeCell ref="K143:M143"/>
    <mergeCell ref="N144:P144"/>
    <mergeCell ref="W48:X48"/>
    <mergeCell ref="X38:AK40"/>
    <mergeCell ref="G180:J180"/>
    <mergeCell ref="T68:V68"/>
    <mergeCell ref="K159:M159"/>
    <mergeCell ref="G182:J182"/>
    <mergeCell ref="J35:L35"/>
    <mergeCell ref="N170:P170"/>
    <mergeCell ref="Y57:AK57"/>
    <mergeCell ref="K161:M161"/>
    <mergeCell ref="N37:U37"/>
    <mergeCell ref="N57:P57"/>
    <mergeCell ref="G158:J158"/>
    <mergeCell ref="B120:F120"/>
    <mergeCell ref="G77:J77"/>
    <mergeCell ref="N146:P146"/>
    <mergeCell ref="J42:L42"/>
    <mergeCell ref="T102:V102"/>
    <mergeCell ref="G191:J191"/>
    <mergeCell ref="J44:L44"/>
    <mergeCell ref="T103:V103"/>
    <mergeCell ref="J37:L37"/>
    <mergeCell ref="T97:V97"/>
    <mergeCell ref="K163:M163"/>
    <mergeCell ref="B173:F173"/>
    <mergeCell ref="K76:M76"/>
    <mergeCell ref="G88:J88"/>
    <mergeCell ref="K67:M67"/>
    <mergeCell ref="G90:J90"/>
    <mergeCell ref="T113:V113"/>
    <mergeCell ref="K77:M77"/>
    <mergeCell ref="Q84:S84"/>
    <mergeCell ref="G115:J115"/>
    <mergeCell ref="B191:F191"/>
    <mergeCell ref="K87:M87"/>
    <mergeCell ref="G116:J116"/>
    <mergeCell ref="T116:V116"/>
    <mergeCell ref="N129:P129"/>
    <mergeCell ref="G187:J187"/>
    <mergeCell ref="G188:J188"/>
    <mergeCell ref="N172:P172"/>
    <mergeCell ref="Q68:S68"/>
    <mergeCell ref="K53:M53"/>
    <mergeCell ref="W140:X140"/>
    <mergeCell ref="B182:F182"/>
    <mergeCell ref="Q149:S149"/>
    <mergeCell ref="X36:AK37"/>
    <mergeCell ref="Q115:S115"/>
    <mergeCell ref="Q151:S151"/>
    <mergeCell ref="B177:F177"/>
    <mergeCell ref="G92:J92"/>
    <mergeCell ref="N122:P122"/>
    <mergeCell ref="B79:F79"/>
    <mergeCell ref="N105:P105"/>
    <mergeCell ref="Y149:AK149"/>
    <mergeCell ref="W160:X160"/>
    <mergeCell ref="B81:F81"/>
    <mergeCell ref="N107:P107"/>
    <mergeCell ref="W168:X168"/>
    <mergeCell ref="G150:J150"/>
    <mergeCell ref="N132:P132"/>
    <mergeCell ref="Q170:S170"/>
    <mergeCell ref="G145:J145"/>
    <mergeCell ref="G181:J181"/>
    <mergeCell ref="N133:P133"/>
    <mergeCell ref="Y177:AK177"/>
    <mergeCell ref="Q172:S172"/>
    <mergeCell ref="K124:M124"/>
    <mergeCell ref="G147:J147"/>
    <mergeCell ref="G174:J174"/>
    <mergeCell ref="N135:P135"/>
    <mergeCell ref="B92:F92"/>
    <mergeCell ref="W179:X179"/>
    <mergeCell ref="N164:P164"/>
    <mergeCell ref="K11:S11"/>
    <mergeCell ref="G65:J65"/>
    <mergeCell ref="G154:J154"/>
    <mergeCell ref="W68:X68"/>
    <mergeCell ref="B141:F141"/>
    <mergeCell ref="N167:P167"/>
    <mergeCell ref="G60:J60"/>
    <mergeCell ref="Q49:S49"/>
    <mergeCell ref="Y75:AK75"/>
    <mergeCell ref="B136:F136"/>
    <mergeCell ref="N162:P162"/>
    <mergeCell ref="G78:J78"/>
    <mergeCell ref="N66:P66"/>
    <mergeCell ref="B154:F154"/>
    <mergeCell ref="Q102:S102"/>
    <mergeCell ref="G80:J80"/>
    <mergeCell ref="N68:P68"/>
    <mergeCell ref="K50:M50"/>
    <mergeCell ref="G79:J79"/>
    <mergeCell ref="B156:F156"/>
    <mergeCell ref="G73:J73"/>
    <mergeCell ref="Q131:S131"/>
    <mergeCell ref="Y136:AK136"/>
    <mergeCell ref="N61:P61"/>
    <mergeCell ref="B155:F155"/>
    <mergeCell ref="K58:M58"/>
    <mergeCell ref="B149:F149"/>
    <mergeCell ref="K52:M52"/>
    <mergeCell ref="T104:V104"/>
    <mergeCell ref="W138:X138"/>
    <mergeCell ref="B151:F151"/>
    <mergeCell ref="Y131:AK131"/>
    <mergeCell ref="W55:X55"/>
    <mergeCell ref="N123:P123"/>
    <mergeCell ref="W169:X169"/>
    <mergeCell ref="T187:V187"/>
    <mergeCell ref="B88:F88"/>
    <mergeCell ref="Q153:S153"/>
    <mergeCell ref="B82:F82"/>
    <mergeCell ref="Y62:AK62"/>
    <mergeCell ref="T189:V189"/>
    <mergeCell ref="Y176:AK176"/>
    <mergeCell ref="W71:X71"/>
    <mergeCell ref="Y64:AK64"/>
    <mergeCell ref="B83:F83"/>
    <mergeCell ref="N109:P109"/>
    <mergeCell ref="W73:X73"/>
    <mergeCell ref="B85:F85"/>
    <mergeCell ref="T65:V65"/>
    <mergeCell ref="K181:M181"/>
    <mergeCell ref="W184:X184"/>
    <mergeCell ref="B94:F94"/>
    <mergeCell ref="G163:J163"/>
    <mergeCell ref="B125:F125"/>
    <mergeCell ref="K150:M150"/>
    <mergeCell ref="G165:J165"/>
    <mergeCell ref="W121:X121"/>
    <mergeCell ref="T175:V175"/>
    <mergeCell ref="B122:F122"/>
    <mergeCell ref="Y183:AK183"/>
    <mergeCell ref="N148:P148"/>
    <mergeCell ref="Q176:S176"/>
    <mergeCell ref="Y175:AK175"/>
    <mergeCell ref="Q186:S186"/>
    <mergeCell ref="Q104:S104"/>
    <mergeCell ref="G82:J82"/>
    <mergeCell ref="B195:H195"/>
    <mergeCell ref="Q140:S140"/>
    <mergeCell ref="N95:P95"/>
    <mergeCell ref="B158:F158"/>
    <mergeCell ref="Q106:S106"/>
    <mergeCell ref="Q133:S133"/>
    <mergeCell ref="T134:V134"/>
    <mergeCell ref="Y138:AK138"/>
    <mergeCell ref="Y132:AK132"/>
    <mergeCell ref="N97:P97"/>
    <mergeCell ref="B160:F160"/>
    <mergeCell ref="N96:P96"/>
    <mergeCell ref="Q135:S135"/>
    <mergeCell ref="G110:J110"/>
    <mergeCell ref="B72:F72"/>
    <mergeCell ref="N98:P98"/>
    <mergeCell ref="W167:X167"/>
    <mergeCell ref="W142:X142"/>
    <mergeCell ref="B192:F192"/>
    <mergeCell ref="Y190:AK190"/>
    <mergeCell ref="W192:X192"/>
    <mergeCell ref="Y185:AK185"/>
    <mergeCell ref="K176:M176"/>
    <mergeCell ref="N187:P187"/>
    <mergeCell ref="N111:P111"/>
    <mergeCell ref="G131:J131"/>
    <mergeCell ref="N119:P119"/>
    <mergeCell ref="Y181:AK181"/>
    <mergeCell ref="K103:M103"/>
    <mergeCell ref="G126:J126"/>
    <mergeCell ref="B198:H198"/>
    <mergeCell ref="B48:F48"/>
    <mergeCell ref="T56:V56"/>
    <mergeCell ref="T178:V178"/>
    <mergeCell ref="G117:J117"/>
    <mergeCell ref="Q169:S169"/>
    <mergeCell ref="T170:V170"/>
    <mergeCell ref="B73:F73"/>
    <mergeCell ref="Y167:AK167"/>
    <mergeCell ref="W176:X176"/>
    <mergeCell ref="K142:M142"/>
    <mergeCell ref="Q164:S164"/>
    <mergeCell ref="Y169:AK169"/>
    <mergeCell ref="W178:X178"/>
    <mergeCell ref="K144:M144"/>
    <mergeCell ref="W57:X57"/>
    <mergeCell ref="W49:X49"/>
    <mergeCell ref="Q180:S180"/>
    <mergeCell ref="T191:V191"/>
    <mergeCell ref="Q188:S188"/>
    <mergeCell ref="B117:F117"/>
    <mergeCell ref="Q65:S65"/>
    <mergeCell ref="Y91:AK91"/>
    <mergeCell ref="B119:F119"/>
    <mergeCell ref="W75:X75"/>
    <mergeCell ref="Y93:AK93"/>
    <mergeCell ref="K172:M172"/>
    <mergeCell ref="B112:F112"/>
    <mergeCell ref="W102:X102"/>
    <mergeCell ref="G69:J69"/>
    <mergeCell ref="W103:X103"/>
    <mergeCell ref="Y109:AK109"/>
    <mergeCell ref="B9:I9"/>
    <mergeCell ref="W86:X86"/>
    <mergeCell ref="K60:M60"/>
    <mergeCell ref="K174:M174"/>
    <mergeCell ref="Q67:S67"/>
    <mergeCell ref="T106:V106"/>
    <mergeCell ref="Q103:S103"/>
    <mergeCell ref="N58:P58"/>
    <mergeCell ref="B121:F121"/>
    <mergeCell ref="Q69:S69"/>
    <mergeCell ref="Y95:AK95"/>
    <mergeCell ref="W104:X104"/>
    <mergeCell ref="K70:M70"/>
    <mergeCell ref="Q98:S98"/>
    <mergeCell ref="Y97:AK97"/>
    <mergeCell ref="B175:F175"/>
    <mergeCell ref="W106:X106"/>
    <mergeCell ref="T130:V130"/>
    <mergeCell ref="W105:X105"/>
    <mergeCell ref="N86:P86"/>
    <mergeCell ref="Q87:S87"/>
    <mergeCell ref="Y113:AK113"/>
    <mergeCell ref="T150:V150"/>
    <mergeCell ref="T125:V125"/>
    <mergeCell ref="T152:V152"/>
    <mergeCell ref="Q82:S82"/>
    <mergeCell ref="Q118:S118"/>
    <mergeCell ref="K131:M131"/>
    <mergeCell ref="Q113:S113"/>
    <mergeCell ref="B43:C43"/>
    <mergeCell ref="D39:I39"/>
    <mergeCell ref="N171:P171"/>
    <mergeCell ref="E6:I6"/>
    <mergeCell ref="K162:M162"/>
    <mergeCell ref="N163:P163"/>
    <mergeCell ref="N173:P173"/>
    <mergeCell ref="G62:J62"/>
    <mergeCell ref="K164:M164"/>
    <mergeCell ref="T87:V87"/>
    <mergeCell ref="T59:V59"/>
    <mergeCell ref="Q50:S50"/>
    <mergeCell ref="T89:V89"/>
    <mergeCell ref="K180:M180"/>
    <mergeCell ref="K59:M59"/>
    <mergeCell ref="K190:M190"/>
    <mergeCell ref="N191:P191"/>
    <mergeCell ref="K61:M61"/>
    <mergeCell ref="Y130:AK130"/>
    <mergeCell ref="T141:V141"/>
    <mergeCell ref="N121:P121"/>
    <mergeCell ref="N115:P115"/>
    <mergeCell ref="T143:V143"/>
    <mergeCell ref="K105:M105"/>
    <mergeCell ref="G164:J164"/>
    <mergeCell ref="N116:P116"/>
    <mergeCell ref="K107:M107"/>
    <mergeCell ref="T159:V159"/>
    <mergeCell ref="T72:V72"/>
    <mergeCell ref="T161:V161"/>
    <mergeCell ref="T154:V154"/>
    <mergeCell ref="G190:J190"/>
    <mergeCell ref="B49:F49"/>
    <mergeCell ref="K133:M133"/>
    <mergeCell ref="N134:P134"/>
    <mergeCell ref="Y192:AK192"/>
    <mergeCell ref="T48:V48"/>
    <mergeCell ref="K108:M108"/>
    <mergeCell ref="G137:J137"/>
    <mergeCell ref="Q189:S189"/>
    <mergeCell ref="N34:U34"/>
    <mergeCell ref="G139:J139"/>
    <mergeCell ref="Y187:AK187"/>
    <mergeCell ref="N152:P152"/>
    <mergeCell ref="N36:U36"/>
    <mergeCell ref="K109:M109"/>
    <mergeCell ref="Q190:S190"/>
    <mergeCell ref="G168:J168"/>
    <mergeCell ref="Y189:AK189"/>
    <mergeCell ref="N181:P181"/>
    <mergeCell ref="T74:V74"/>
    <mergeCell ref="K111:M111"/>
    <mergeCell ref="N147:P147"/>
    <mergeCell ref="J41:L41"/>
    <mergeCell ref="T76:V76"/>
    <mergeCell ref="W51:X51"/>
    <mergeCell ref="T69:V69"/>
    <mergeCell ref="J43:L43"/>
    <mergeCell ref="N178:P178"/>
    <mergeCell ref="G67:J67"/>
    <mergeCell ref="G61:J61"/>
    <mergeCell ref="N49:P49"/>
    <mergeCell ref="T156:V156"/>
    <mergeCell ref="K135:M135"/>
    <mergeCell ref="Q142:S142"/>
    <mergeCell ref="T83:V83"/>
    <mergeCell ref="T85:V85"/>
    <mergeCell ref="T13:AB13"/>
    <mergeCell ref="G98:J98"/>
    <mergeCell ref="Y121:AK121"/>
    <mergeCell ref="Y115:AK115"/>
    <mergeCell ref="N80:P80"/>
    <mergeCell ref="N79:P79"/>
    <mergeCell ref="G93:J93"/>
    <mergeCell ref="U18:AK18"/>
    <mergeCell ref="B55:F55"/>
    <mergeCell ref="B169:F169"/>
    <mergeCell ref="T124:V124"/>
    <mergeCell ref="G124:J124"/>
    <mergeCell ref="T117:V117"/>
    <mergeCell ref="G109:J109"/>
    <mergeCell ref="B71:F71"/>
    <mergeCell ref="K96:M96"/>
    <mergeCell ref="G119:J119"/>
    <mergeCell ref="G111:J111"/>
    <mergeCell ref="K98:M98"/>
    <mergeCell ref="Q105:S105"/>
    <mergeCell ref="Y161:AK161"/>
    <mergeCell ref="B17:R17"/>
    <mergeCell ref="Q107:S107"/>
    <mergeCell ref="B31:S31"/>
    <mergeCell ref="T84:V84"/>
    <mergeCell ref="W91:X91"/>
    <mergeCell ref="K57:M57"/>
    <mergeCell ref="T86:V86"/>
    <mergeCell ref="K146:M146"/>
    <mergeCell ref="W93:X93"/>
    <mergeCell ref="T121:V121"/>
    <mergeCell ref="Y119:AK119"/>
    <mergeCell ref="T11:AB11"/>
    <mergeCell ref="G102:J102"/>
    <mergeCell ref="Y150:AK150"/>
    <mergeCell ref="W159:X159"/>
    <mergeCell ref="W153:X153"/>
    <mergeCell ref="B57:F57"/>
    <mergeCell ref="Y152:AK152"/>
    <mergeCell ref="B171:F171"/>
    <mergeCell ref="B37:C37"/>
    <mergeCell ref="G97:J97"/>
    <mergeCell ref="W161:X161"/>
    <mergeCell ref="T179:V179"/>
    <mergeCell ref="N141:P141"/>
    <mergeCell ref="N143:P143"/>
    <mergeCell ref="B75:F75"/>
    <mergeCell ref="Q165:S165"/>
    <mergeCell ref="Y170:AK170"/>
    <mergeCell ref="Y49:AK49"/>
    <mergeCell ref="N136:P136"/>
    <mergeCell ref="Y163:AK163"/>
    <mergeCell ref="Y76:AK76"/>
    <mergeCell ref="T52:V52"/>
    <mergeCell ref="D38:I38"/>
    <mergeCell ref="N65:P65"/>
    <mergeCell ref="Q163:S163"/>
    <mergeCell ref="G166:J166"/>
    <mergeCell ref="B128:F128"/>
    <mergeCell ref="N154:P154"/>
    <mergeCell ref="N156:P156"/>
    <mergeCell ref="W111:X111"/>
    <mergeCell ref="G167:J167"/>
    <mergeCell ref="B123:F123"/>
    <mergeCell ref="B197:H197"/>
    <mergeCell ref="G81:J81"/>
    <mergeCell ref="N69:P69"/>
    <mergeCell ref="Q70:S70"/>
    <mergeCell ref="B157:F157"/>
    <mergeCell ref="W113:X113"/>
    <mergeCell ref="B186:F186"/>
    <mergeCell ref="W115:X115"/>
    <mergeCell ref="W148:X148"/>
    <mergeCell ref="Q150:S150"/>
    <mergeCell ref="Y155:AK155"/>
    <mergeCell ref="B54:F54"/>
    <mergeCell ref="W143:X143"/>
    <mergeCell ref="B185:F185"/>
    <mergeCell ref="G100:J100"/>
    <mergeCell ref="G94:J94"/>
    <mergeCell ref="Q152:S152"/>
    <mergeCell ref="B56:F56"/>
    <mergeCell ref="N82:P82"/>
    <mergeCell ref="Y151:AK151"/>
    <mergeCell ref="B176:F176"/>
    <mergeCell ref="W187:X187"/>
    <mergeCell ref="W189:X189"/>
    <mergeCell ref="Q191:S191"/>
    <mergeCell ref="G192:J192"/>
    <mergeCell ref="N151:P151"/>
    <mergeCell ref="G63:J63"/>
    <mergeCell ref="Y120:AK120"/>
    <mergeCell ref="N84:P84"/>
    <mergeCell ref="Q123:S123"/>
    <mergeCell ref="N78:P78"/>
    <mergeCell ref="W183:X183"/>
    <mergeCell ref="G155:J155"/>
    <mergeCell ref="Q57:S57"/>
    <mergeCell ref="G157:J157"/>
    <mergeCell ref="Y83:AK83"/>
    <mergeCell ref="Y85:AK85"/>
    <mergeCell ref="B104:F104"/>
    <mergeCell ref="N51:P51"/>
    <mergeCell ref="Q52:S52"/>
    <mergeCell ref="K188:M188"/>
    <mergeCell ref="B47:AK47"/>
    <mergeCell ref="Y78:AK78"/>
    <mergeCell ref="K182:M182"/>
    <mergeCell ref="B106:F106"/>
    <mergeCell ref="W87:X87"/>
    <mergeCell ref="Y80:AK80"/>
    <mergeCell ref="W89:X89"/>
    <mergeCell ref="N67:P67"/>
    <mergeCell ref="K51:M51"/>
    <mergeCell ref="W185:X185"/>
    <mergeCell ref="Q187:S187"/>
    <mergeCell ref="Y111:AK111"/>
    <mergeCell ref="W128:X128"/>
    <mergeCell ref="Q122:S122"/>
    <mergeCell ref="T123:V123"/>
    <mergeCell ref="Q78:S78"/>
    <mergeCell ref="Y104:AK104"/>
    <mergeCell ref="Q114:S114"/>
    <mergeCell ref="Q80:S80"/>
    <mergeCell ref="W129:X129"/>
    <mergeCell ref="W123:X123"/>
    <mergeCell ref="Q138:S138"/>
    <mergeCell ref="W131:X131"/>
    <mergeCell ref="K191:M191"/>
    <mergeCell ref="B148:F148"/>
    <mergeCell ref="K184:M184"/>
    <mergeCell ref="Y114:AK114"/>
    <mergeCell ref="T126:V126"/>
    <mergeCell ref="Q141:S141"/>
    <mergeCell ref="T142:V142"/>
    <mergeCell ref="Y140:AK140"/>
    <mergeCell ref="I196:AK196"/>
    <mergeCell ref="B159:F159"/>
    <mergeCell ref="Q143:S143"/>
    <mergeCell ref="T144:V144"/>
    <mergeCell ref="Q99:S99"/>
    <mergeCell ref="I198:AK198"/>
    <mergeCell ref="B161:F161"/>
    <mergeCell ref="J6:N6"/>
    <mergeCell ref="W150:X150"/>
    <mergeCell ref="K116:M116"/>
    <mergeCell ref="W144:X144"/>
    <mergeCell ref="B34:C34"/>
    <mergeCell ref="W152:X152"/>
    <mergeCell ref="K118:M118"/>
    <mergeCell ref="X33:AK33"/>
    <mergeCell ref="Q125:S125"/>
    <mergeCell ref="T172:V172"/>
    <mergeCell ref="Q127:S127"/>
    <mergeCell ref="Q154:S154"/>
    <mergeCell ref="Y159:AK159"/>
    <mergeCell ref="Y153:AK153"/>
    <mergeCell ref="K134:M134"/>
    <mergeCell ref="B91:F91"/>
    <mergeCell ref="N117:P117"/>
    <mergeCell ref="N189:P189"/>
    <mergeCell ref="T173:V173"/>
    <mergeCell ref="Y48:AK48"/>
    <mergeCell ref="W65:X65"/>
    <mergeCell ref="N190:P190"/>
    <mergeCell ref="K145:M145"/>
    <mergeCell ref="K120:M120"/>
    <mergeCell ref="W50:X50"/>
    <mergeCell ref="B8:I8"/>
    <mergeCell ref="K147:M147"/>
    <mergeCell ref="Y74:AK74"/>
    <mergeCell ref="G184:J184"/>
    <mergeCell ref="Q77:S77"/>
    <mergeCell ref="Y59:AK59"/>
    <mergeCell ref="K173:M173"/>
    <mergeCell ref="K165:M165"/>
    <mergeCell ref="W78:X78"/>
    <mergeCell ref="W80:X80"/>
    <mergeCell ref="T129:V129"/>
    <mergeCell ref="Q59:S59"/>
    <mergeCell ref="T131:V131"/>
    <mergeCell ref="Q86:S86"/>
    <mergeCell ref="Q61:S61"/>
    <mergeCell ref="Y112:AK112"/>
    <mergeCell ref="Q156:S156"/>
    <mergeCell ref="Y65:AK65"/>
    <mergeCell ref="B93:F93"/>
    <mergeCell ref="W74:X74"/>
    <mergeCell ref="W163:X163"/>
    <mergeCell ref="B86:F86"/>
    <mergeCell ref="W76:X76"/>
    <mergeCell ref="AF8:AK8"/>
  </mergeCells>
  <phoneticPr fontId="48" type="noConversion"/>
  <conditionalFormatting sqref="B35:U44">
    <cfRule type="expression" dxfId="9" priority="4">
      <formula>$D35=$AM$9</formula>
    </cfRule>
  </conditionalFormatting>
  <conditionalFormatting sqref="D35:D44">
    <cfRule type="expression" dxfId="8" priority="3">
      <formula>$D35="안동시"</formula>
    </cfRule>
  </conditionalFormatting>
  <conditionalFormatting sqref="T12">
    <cfRule type="expression" dxfId="7" priority="1">
      <formula>AND(ISNUMBER(T12),T12&lt;0)</formula>
    </cfRule>
    <cfRule type="expression" dxfId="6" priority="2">
      <formula>AND(ISNUMBER(T12),T12&gt;0)</formula>
    </cfRule>
  </conditionalFormatting>
  <dataValidations count="4">
    <dataValidation type="decimal" showInputMessage="1" showErrorMessage="1" error="0~10 사이 값을 넣는다" promptTitle="가중치 · 체험·문화" prompt="0~10. 0이면 이 지표를 빼고 계산한다" sqref="K9" xr:uid="{00000000-0002-0000-0100-000001000000}">
      <formula1>0</formula1>
      <formula2>10</formula2>
    </dataValidation>
    <dataValidation type="decimal" showInputMessage="1" showErrorMessage="1" error="0~10 사이 값을 넣는다" promptTitle="가중치 · 숙박일수" prompt="0~10" sqref="R9" xr:uid="{00000000-0002-0000-0100-000002000000}">
      <formula1>0</formula1>
      <formula2>10</formula2>
    </dataValidation>
    <dataValidation type="decimal" showInputMessage="1" showErrorMessage="1" error="0~10 사이 값을 넣는다" promptTitle="가중치 · 저녁 전환" prompt="0~10" sqref="Y9" xr:uid="{00000000-0002-0000-0100-000003000000}">
      <formula1>0</formula1>
      <formula2>10</formula2>
    </dataValidation>
    <dataValidation type="decimal" showInputMessage="1" showErrorMessage="1" error="0~10 사이 값을 넣는다" promptTitle="가중치 · 야간 방문" prompt="0~10" sqref="AF9" xr:uid="{00000000-0002-0000-0100-000004000000}">
      <formula1>0</formula1>
      <formula2>10</formula2>
    </dataValidation>
  </dataValidations>
  <hyperlinks>
    <hyperlink ref="E6" location="'한눈에'!A1" display="한눈에" xr:uid="{00000000-0004-0000-0100-000000000000}"/>
    <hyperlink ref="O6" location="'운영 시간'!A1" display="운영 시간" xr:uid="{00000000-0004-0000-0100-000001000000}"/>
    <hyperlink ref="T6" location="'버스'!A1" display="버스" xr:uid="{00000000-0004-0000-0100-000002000000}"/>
    <hyperlink ref="Y6" location="'월영교'!A1" display="월영교" xr:uid="{00000000-0004-0000-0100-000003000000}"/>
    <hyperlink ref="AD6" location="'설문조사'!A1" display="설문조사" xr:uid="{00000000-0004-0000-01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시·군 ▼" prompt="144개 시·군 중에서 고른다(가나다순)" xr:uid="{00000000-0002-0000-0100-000000000000}">
          <x14:formula1>
            <xm:f>d_목록!$A$2:$A$145</xm:f>
          </x14:formula1>
          <xm:sqref>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BD9"/>
    <outlinePr summaryBelow="0"/>
    <pageSetUpPr fitToPage="1"/>
  </sheetPr>
  <dimension ref="A1:AL70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56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104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105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50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106</v>
      </c>
      <c r="C8" s="14"/>
      <c r="D8" s="14"/>
      <c r="E8" s="14"/>
      <c r="F8" s="14"/>
      <c r="H8" s="44" t="s">
        <v>107</v>
      </c>
      <c r="I8" s="14"/>
      <c r="J8" s="14"/>
      <c r="K8" s="14"/>
      <c r="L8" s="14"/>
      <c r="M8" s="14"/>
      <c r="O8" s="44" t="s">
        <v>108</v>
      </c>
      <c r="P8" s="14"/>
      <c r="Q8" s="14"/>
      <c r="R8" s="14"/>
      <c r="S8" s="14"/>
      <c r="T8" s="14"/>
      <c r="V8" s="44" t="s">
        <v>109</v>
      </c>
      <c r="W8" s="14"/>
      <c r="X8" s="14"/>
      <c r="Y8" s="14"/>
      <c r="Z8" s="14"/>
      <c r="AB8" s="44" t="s">
        <v>110</v>
      </c>
      <c r="AC8" s="14"/>
      <c r="AD8" s="14"/>
      <c r="AE8" s="14"/>
      <c r="AF8" s="14"/>
    </row>
    <row r="9" spans="1:38" ht="28" customHeight="1">
      <c r="B9" s="64" t="s">
        <v>111</v>
      </c>
      <c r="C9" s="65"/>
      <c r="D9" s="65"/>
      <c r="E9" s="65"/>
      <c r="F9" s="66"/>
      <c r="H9" s="64" t="s">
        <v>112</v>
      </c>
      <c r="I9" s="65"/>
      <c r="J9" s="65"/>
      <c r="K9" s="65"/>
      <c r="L9" s="65"/>
      <c r="M9" s="66"/>
      <c r="O9" s="64" t="s">
        <v>113</v>
      </c>
      <c r="P9" s="65"/>
      <c r="Q9" s="65"/>
      <c r="R9" s="65"/>
      <c r="S9" s="65"/>
      <c r="T9" s="66"/>
      <c r="V9" s="71">
        <v>18.5</v>
      </c>
      <c r="W9" s="65"/>
      <c r="X9" s="65"/>
      <c r="Y9" s="65"/>
      <c r="Z9" s="66"/>
      <c r="AB9" s="71">
        <v>21</v>
      </c>
      <c r="AC9" s="65"/>
      <c r="AD9" s="65"/>
      <c r="AE9" s="65"/>
      <c r="AF9" s="66"/>
      <c r="AH9" s="82" t="s">
        <v>114</v>
      </c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115</v>
      </c>
      <c r="C11" s="14"/>
      <c r="D11" s="14"/>
      <c r="E11" s="14"/>
      <c r="F11" s="14"/>
      <c r="G11" s="14"/>
      <c r="H11" s="14"/>
      <c r="I11" s="14"/>
      <c r="J11" s="55"/>
      <c r="K11" s="54" t="s">
        <v>116</v>
      </c>
      <c r="L11" s="14"/>
      <c r="M11" s="14"/>
      <c r="N11" s="14"/>
      <c r="O11" s="14"/>
      <c r="P11" s="14"/>
      <c r="Q11" s="14"/>
      <c r="R11" s="14"/>
      <c r="S11" s="55"/>
      <c r="T11" s="54" t="s">
        <v>117</v>
      </c>
      <c r="U11" s="14"/>
      <c r="V11" s="14"/>
      <c r="W11" s="14"/>
      <c r="X11" s="14"/>
      <c r="Y11" s="14"/>
      <c r="Z11" s="14"/>
      <c r="AA11" s="14"/>
      <c r="AB11" s="55"/>
      <c r="AC11" s="54" t="s">
        <v>118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86" t="str">
        <f>INDEX(d_역계산!$A$14:$A$18,MATCH(MAX(d_역계산!$C$14:$C$18),d_역계산!$C$14:$C$18,0))</f>
        <v>18시</v>
      </c>
      <c r="C12" s="14"/>
      <c r="D12" s="14"/>
      <c r="E12" s="14"/>
      <c r="F12" s="14"/>
      <c r="G12" s="14"/>
      <c r="H12" s="14"/>
      <c r="I12" s="14"/>
      <c r="J12" s="55"/>
      <c r="K12" s="85" t="str">
        <f>INDEX(d_역계산!$A$2:$A$20,MATCH(LOOKUP(2,1/(d_역계산!$C$2:$C$20&gt;0),d_역계산!$B$2:$B$20),d_역계산!$B$2:$B$20,0))</f>
        <v>21시</v>
      </c>
      <c r="L12" s="14"/>
      <c r="M12" s="14"/>
      <c r="N12" s="14"/>
      <c r="O12" s="14"/>
      <c r="P12" s="14"/>
      <c r="Q12" s="14"/>
      <c r="R12" s="14"/>
      <c r="S12" s="55"/>
      <c r="T12" s="81">
        <f>SUMIFS(d_역계산!$C$2:$C$20,d_역계산!$B$2:$B$20,"&gt;="&amp;INT('운영 시간'!$V$9),d_역계산!$B$2:$B$20,"&lt;"&amp;'운영 시간'!$AB$9)/SUM(d_역계산!$C$2:$C$20)</f>
        <v>0.18618674074847247</v>
      </c>
      <c r="U12" s="14"/>
      <c r="V12" s="14"/>
      <c r="W12" s="14"/>
      <c r="X12" s="14"/>
      <c r="Y12" s="14"/>
      <c r="Z12" s="14"/>
      <c r="AA12" s="14"/>
      <c r="AB12" s="55"/>
      <c r="AC12" s="83">
        <f>MAX(0,LOOKUP(2,1/(d_역계산!$C$2:$C$20&gt;0),d_역계산!$B$2:$B$20)+1-'운영 시간'!$AB$9)</f>
        <v>1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"승차 "&amp;TEXT(MAX(d_역계산!$C$14:$C$18),"#,##0")&amp;"명 (1~8월 합계)"</f>
        <v>승차 13,454명 (1~8월 합계)</v>
      </c>
      <c r="C13" s="14"/>
      <c r="D13" s="14"/>
      <c r="E13" s="14"/>
      <c r="F13" s="14"/>
      <c r="G13" s="14"/>
      <c r="H13" s="14"/>
      <c r="I13" s="14"/>
      <c r="J13" s="55"/>
      <c r="K13" s="58" t="str">
        <f>"22시 이후 승차 "&amp;TEXT(SUM(d_역계산!$C$19:$C$20),"#,##0")&amp;"명"</f>
        <v>22시 이후 승차 0명</v>
      </c>
      <c r="L13" s="14"/>
      <c r="M13" s="14"/>
      <c r="N13" s="14"/>
      <c r="O13" s="14"/>
      <c r="P13" s="14"/>
      <c r="Q13" s="14"/>
      <c r="R13" s="14"/>
      <c r="S13" s="55"/>
      <c r="T13" s="58" t="str">
        <f>"창 "&amp;TEXT('운영 시간'!$V$9/24,"hh:mm")&amp;"~"&amp;TEXT('운영 시간'!$AB$9/24,"hh:mm")&amp;" 승차 ÷ 하루 승차"</f>
        <v>창 18:30~21:00 승차 ÷ 하루 승차</v>
      </c>
      <c r="U13" s="14"/>
      <c r="V13" s="14"/>
      <c r="W13" s="14"/>
      <c r="X13" s="14"/>
      <c r="Y13" s="14"/>
      <c r="Z13" s="14"/>
      <c r="AA13" s="14"/>
      <c r="AB13" s="55"/>
      <c r="AC13" s="58" t="str">
        <f>IF('운영 시간'!$AB$9&gt;LOOKUP(2,1/(d_역계산!$C$2:$C$20&gt;0),d_역계산!$B$2:$B$20)+1,"막차 이후 → 귀가 수단 없음",IF('운영 시간'!$AB$9&gt;LOOKUP(2,1/(d_역계산!$C$2:$C$20&gt;0),d_역계산!$B$2:$B$20),"막차 시간대와 겹침 → 여유 없음","막차 전에 끝남"))</f>
        <v>막차 전에 끝남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119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84" t="s">
        <v>121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20" customHeight="1"/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18" customHeight="1">
      <c r="B30" s="15" t="s">
        <v>122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2:37" ht="10" customHeight="1"/>
    <row r="32" spans="2:37" ht="24" customHeight="1">
      <c r="B32" s="15" t="s">
        <v>123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84" t="s">
        <v>124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:37" ht="20" customHeight="1"/>
    <row r="34" spans="2:37" ht="20" customHeight="1"/>
    <row r="35" spans="2:37" ht="20" customHeight="1"/>
    <row r="36" spans="2:37" ht="20" customHeight="1"/>
    <row r="37" spans="2:37" ht="20" customHeight="1"/>
    <row r="38" spans="2:37" ht="20" customHeight="1"/>
    <row r="39" spans="2:37" ht="20" customHeight="1"/>
    <row r="40" spans="2:37" ht="20" customHeight="1"/>
    <row r="41" spans="2:37" ht="18" customHeight="1">
      <c r="B41" s="15" t="s">
        <v>125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:37" ht="10" customHeight="1"/>
    <row r="43" spans="2:37" ht="34" customHeight="1">
      <c r="B43" s="30" t="s">
        <v>126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:37" ht="14" customHeight="1"/>
    <row r="45" spans="2:37" ht="28" customHeight="1" collapsed="1">
      <c r="B45" s="52" t="s">
        <v>127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2:37" ht="30" hidden="1" customHeight="1" outlineLevel="1">
      <c r="B46" s="41" t="s">
        <v>128</v>
      </c>
      <c r="C46" s="42"/>
      <c r="D46" s="42"/>
      <c r="E46" s="42"/>
      <c r="F46" s="42"/>
      <c r="G46" s="42"/>
      <c r="H46" s="59" t="s">
        <v>129</v>
      </c>
      <c r="I46" s="42"/>
      <c r="J46" s="42"/>
      <c r="K46" s="42"/>
      <c r="L46" s="42"/>
      <c r="M46" s="42"/>
      <c r="N46" s="42"/>
      <c r="O46" s="59" t="s">
        <v>130</v>
      </c>
      <c r="P46" s="42"/>
      <c r="Q46" s="42"/>
      <c r="R46" s="42"/>
      <c r="S46" s="42"/>
      <c r="T46" s="42"/>
      <c r="U46" s="42"/>
      <c r="V46" s="59" t="s">
        <v>131</v>
      </c>
      <c r="W46" s="42"/>
      <c r="X46" s="42"/>
      <c r="Y46" s="42"/>
      <c r="Z46" s="42"/>
      <c r="AA46" s="42"/>
      <c r="AB46" s="42"/>
      <c r="AC46" s="41"/>
      <c r="AD46" s="42"/>
      <c r="AE46" s="42"/>
      <c r="AF46" s="42"/>
      <c r="AG46" s="42"/>
      <c r="AH46" s="42"/>
      <c r="AI46" s="42"/>
      <c r="AJ46" s="42"/>
      <c r="AK46" s="42"/>
    </row>
    <row r="47" spans="2:37" ht="18" hidden="1" customHeight="1" outlineLevel="1">
      <c r="B47" s="45" t="str">
        <f>d_역계산!A2</f>
        <v>05시</v>
      </c>
      <c r="C47" s="39"/>
      <c r="D47" s="39"/>
      <c r="E47" s="39"/>
      <c r="F47" s="39"/>
      <c r="G47" s="39"/>
      <c r="H47" s="80">
        <f>d_역계산!C2</f>
        <v>0</v>
      </c>
      <c r="I47" s="39"/>
      <c r="J47" s="39"/>
      <c r="K47" s="39"/>
      <c r="L47" s="39"/>
      <c r="M47" s="39"/>
      <c r="N47" s="39"/>
      <c r="O47" s="80">
        <f>d_역계산!D2</f>
        <v>0</v>
      </c>
      <c r="P47" s="39"/>
      <c r="Q47" s="39"/>
      <c r="R47" s="39"/>
      <c r="S47" s="39"/>
      <c r="T47" s="39"/>
      <c r="U47" s="39"/>
      <c r="V47" s="80" t="str">
        <f>IFERROR(d_역계산!E2,"")</f>
        <v/>
      </c>
      <c r="W47" s="39"/>
      <c r="X47" s="39"/>
      <c r="Y47" s="39"/>
      <c r="Z47" s="39"/>
      <c r="AA47" s="39"/>
      <c r="AB47" s="39"/>
      <c r="AC47" s="45" t="str">
        <f>IF(ISNUMBER(d_역계산!E2),"창 안","")&amp;IF(AND(d_역계산!C2&gt;0,N(d_역계산!C3)=0),"  막차 시간대","")</f>
        <v/>
      </c>
      <c r="AD47" s="39"/>
      <c r="AE47" s="39"/>
      <c r="AF47" s="39"/>
      <c r="AG47" s="39"/>
      <c r="AH47" s="39"/>
      <c r="AI47" s="39"/>
      <c r="AJ47" s="39"/>
      <c r="AK47" s="39"/>
    </row>
    <row r="48" spans="2:37" ht="18" hidden="1" customHeight="1" outlineLevel="1">
      <c r="B48" s="45" t="str">
        <f>d_역계산!A3</f>
        <v>06시</v>
      </c>
      <c r="C48" s="39"/>
      <c r="D48" s="39"/>
      <c r="E48" s="39"/>
      <c r="F48" s="39"/>
      <c r="G48" s="39"/>
      <c r="H48" s="80">
        <f>d_역계산!C3</f>
        <v>5297</v>
      </c>
      <c r="I48" s="39"/>
      <c r="J48" s="39"/>
      <c r="K48" s="39"/>
      <c r="L48" s="39"/>
      <c r="M48" s="39"/>
      <c r="N48" s="39"/>
      <c r="O48" s="80">
        <f>d_역계산!D3</f>
        <v>0</v>
      </c>
      <c r="P48" s="39"/>
      <c r="Q48" s="39"/>
      <c r="R48" s="39"/>
      <c r="S48" s="39"/>
      <c r="T48" s="39"/>
      <c r="U48" s="39"/>
      <c r="V48" s="80" t="str">
        <f>IFERROR(d_역계산!E3,"")</f>
        <v/>
      </c>
      <c r="W48" s="39"/>
      <c r="X48" s="39"/>
      <c r="Y48" s="39"/>
      <c r="Z48" s="39"/>
      <c r="AA48" s="39"/>
      <c r="AB48" s="39"/>
      <c r="AC48" s="45" t="str">
        <f>IF(ISNUMBER(d_역계산!E3),"창 안","")&amp;IF(AND(d_역계산!C3&gt;0,N(d_역계산!C4)=0),"  막차 시간대","")</f>
        <v/>
      </c>
      <c r="AD48" s="39"/>
      <c r="AE48" s="39"/>
      <c r="AF48" s="39"/>
      <c r="AG48" s="39"/>
      <c r="AH48" s="39"/>
      <c r="AI48" s="39"/>
      <c r="AJ48" s="39"/>
      <c r="AK48" s="39"/>
    </row>
    <row r="49" spans="2:37" ht="18" hidden="1" customHeight="1" outlineLevel="1">
      <c r="B49" s="45" t="str">
        <f>d_역계산!A4</f>
        <v>07시</v>
      </c>
      <c r="C49" s="39"/>
      <c r="D49" s="39"/>
      <c r="E49" s="39"/>
      <c r="F49" s="39"/>
      <c r="G49" s="39"/>
      <c r="H49" s="80">
        <f>d_역계산!C4</f>
        <v>12235</v>
      </c>
      <c r="I49" s="39"/>
      <c r="J49" s="39"/>
      <c r="K49" s="39"/>
      <c r="L49" s="39"/>
      <c r="M49" s="39"/>
      <c r="N49" s="39"/>
      <c r="O49" s="80">
        <f>d_역계산!D4</f>
        <v>4122</v>
      </c>
      <c r="P49" s="39"/>
      <c r="Q49" s="39"/>
      <c r="R49" s="39"/>
      <c r="S49" s="39"/>
      <c r="T49" s="39"/>
      <c r="U49" s="39"/>
      <c r="V49" s="80" t="str">
        <f>IFERROR(d_역계산!E4,"")</f>
        <v/>
      </c>
      <c r="W49" s="39"/>
      <c r="X49" s="39"/>
      <c r="Y49" s="39"/>
      <c r="Z49" s="39"/>
      <c r="AA49" s="39"/>
      <c r="AB49" s="39"/>
      <c r="AC49" s="45" t="str">
        <f>IF(ISNUMBER(d_역계산!E4),"창 안","")&amp;IF(AND(d_역계산!C4&gt;0,N(d_역계산!C5)=0),"  막차 시간대","")</f>
        <v/>
      </c>
      <c r="AD49" s="39"/>
      <c r="AE49" s="39"/>
      <c r="AF49" s="39"/>
      <c r="AG49" s="39"/>
      <c r="AH49" s="39"/>
      <c r="AI49" s="39"/>
      <c r="AJ49" s="39"/>
      <c r="AK49" s="39"/>
    </row>
    <row r="50" spans="2:37" ht="18" hidden="1" customHeight="1" outlineLevel="1">
      <c r="B50" s="45" t="str">
        <f>d_역계산!A5</f>
        <v>08시</v>
      </c>
      <c r="C50" s="39"/>
      <c r="D50" s="39"/>
      <c r="E50" s="39"/>
      <c r="F50" s="39"/>
      <c r="G50" s="39"/>
      <c r="H50" s="80">
        <f>d_역계산!C5</f>
        <v>3846</v>
      </c>
      <c r="I50" s="39"/>
      <c r="J50" s="39"/>
      <c r="K50" s="39"/>
      <c r="L50" s="39"/>
      <c r="M50" s="39"/>
      <c r="N50" s="39"/>
      <c r="O50" s="80">
        <f>d_역계산!D5</f>
        <v>3282</v>
      </c>
      <c r="P50" s="39"/>
      <c r="Q50" s="39"/>
      <c r="R50" s="39"/>
      <c r="S50" s="39"/>
      <c r="T50" s="39"/>
      <c r="U50" s="39"/>
      <c r="V50" s="80" t="str">
        <f>IFERROR(d_역계산!E5,"")</f>
        <v/>
      </c>
      <c r="W50" s="39"/>
      <c r="X50" s="39"/>
      <c r="Y50" s="39"/>
      <c r="Z50" s="39"/>
      <c r="AA50" s="39"/>
      <c r="AB50" s="39"/>
      <c r="AC50" s="45" t="str">
        <f>IF(ISNUMBER(d_역계산!E5),"창 안","")&amp;IF(AND(d_역계산!C5&gt;0,N(d_역계산!C6)=0),"  막차 시간대","")</f>
        <v/>
      </c>
      <c r="AD50" s="39"/>
      <c r="AE50" s="39"/>
      <c r="AF50" s="39"/>
      <c r="AG50" s="39"/>
      <c r="AH50" s="39"/>
      <c r="AI50" s="39"/>
      <c r="AJ50" s="39"/>
      <c r="AK50" s="39"/>
    </row>
    <row r="51" spans="2:37" ht="18" hidden="1" customHeight="1" outlineLevel="1">
      <c r="B51" s="45" t="str">
        <f>d_역계산!A6</f>
        <v>09시</v>
      </c>
      <c r="C51" s="39"/>
      <c r="D51" s="39"/>
      <c r="E51" s="39"/>
      <c r="F51" s="39"/>
      <c r="G51" s="39"/>
      <c r="H51" s="80">
        <f>d_역계산!C6</f>
        <v>2752</v>
      </c>
      <c r="I51" s="39"/>
      <c r="J51" s="39"/>
      <c r="K51" s="39"/>
      <c r="L51" s="39"/>
      <c r="M51" s="39"/>
      <c r="N51" s="39"/>
      <c r="O51" s="80">
        <f>d_역계산!D6</f>
        <v>3329</v>
      </c>
      <c r="P51" s="39"/>
      <c r="Q51" s="39"/>
      <c r="R51" s="39"/>
      <c r="S51" s="39"/>
      <c r="T51" s="39"/>
      <c r="U51" s="39"/>
      <c r="V51" s="80" t="str">
        <f>IFERROR(d_역계산!E6,"")</f>
        <v/>
      </c>
      <c r="W51" s="39"/>
      <c r="X51" s="39"/>
      <c r="Y51" s="39"/>
      <c r="Z51" s="39"/>
      <c r="AA51" s="39"/>
      <c r="AB51" s="39"/>
      <c r="AC51" s="45" t="str">
        <f>IF(ISNUMBER(d_역계산!E6),"창 안","")&amp;IF(AND(d_역계산!C6&gt;0,N(d_역계산!C7)=0),"  막차 시간대","")</f>
        <v/>
      </c>
      <c r="AD51" s="39"/>
      <c r="AE51" s="39"/>
      <c r="AF51" s="39"/>
      <c r="AG51" s="39"/>
      <c r="AH51" s="39"/>
      <c r="AI51" s="39"/>
      <c r="AJ51" s="39"/>
      <c r="AK51" s="39"/>
    </row>
    <row r="52" spans="2:37" ht="18" hidden="1" customHeight="1" outlineLevel="1">
      <c r="B52" s="45" t="str">
        <f>d_역계산!A7</f>
        <v>10시</v>
      </c>
      <c r="C52" s="39"/>
      <c r="D52" s="39"/>
      <c r="E52" s="39"/>
      <c r="F52" s="39"/>
      <c r="G52" s="39"/>
      <c r="H52" s="80">
        <f>d_역계산!C7</f>
        <v>12336</v>
      </c>
      <c r="I52" s="39"/>
      <c r="J52" s="39"/>
      <c r="K52" s="39"/>
      <c r="L52" s="39"/>
      <c r="M52" s="39"/>
      <c r="N52" s="39"/>
      <c r="O52" s="80">
        <f>d_역계산!D7</f>
        <v>7001</v>
      </c>
      <c r="P52" s="39"/>
      <c r="Q52" s="39"/>
      <c r="R52" s="39"/>
      <c r="S52" s="39"/>
      <c r="T52" s="39"/>
      <c r="U52" s="39"/>
      <c r="V52" s="80" t="str">
        <f>IFERROR(d_역계산!E7,"")</f>
        <v/>
      </c>
      <c r="W52" s="39"/>
      <c r="X52" s="39"/>
      <c r="Y52" s="39"/>
      <c r="Z52" s="39"/>
      <c r="AA52" s="39"/>
      <c r="AB52" s="39"/>
      <c r="AC52" s="45" t="str">
        <f>IF(ISNUMBER(d_역계산!E7),"창 안","")&amp;IF(AND(d_역계산!C7&gt;0,N(d_역계산!C8)=0),"  막차 시간대","")</f>
        <v/>
      </c>
      <c r="AD52" s="39"/>
      <c r="AE52" s="39"/>
      <c r="AF52" s="39"/>
      <c r="AG52" s="39"/>
      <c r="AH52" s="39"/>
      <c r="AI52" s="39"/>
      <c r="AJ52" s="39"/>
      <c r="AK52" s="39"/>
    </row>
    <row r="53" spans="2:37" ht="18" hidden="1" customHeight="1" outlineLevel="1">
      <c r="B53" s="45" t="str">
        <f>d_역계산!A8</f>
        <v>11시</v>
      </c>
      <c r="C53" s="39"/>
      <c r="D53" s="39"/>
      <c r="E53" s="39"/>
      <c r="F53" s="39"/>
      <c r="G53" s="39"/>
      <c r="H53" s="80">
        <f>d_역계산!C8</f>
        <v>4638</v>
      </c>
      <c r="I53" s="39"/>
      <c r="J53" s="39"/>
      <c r="K53" s="39"/>
      <c r="L53" s="39"/>
      <c r="M53" s="39"/>
      <c r="N53" s="39"/>
      <c r="O53" s="80">
        <f>d_역계산!D8</f>
        <v>9270</v>
      </c>
      <c r="P53" s="39"/>
      <c r="Q53" s="39"/>
      <c r="R53" s="39"/>
      <c r="S53" s="39"/>
      <c r="T53" s="39"/>
      <c r="U53" s="39"/>
      <c r="V53" s="80" t="str">
        <f>IFERROR(d_역계산!E8,"")</f>
        <v/>
      </c>
      <c r="W53" s="39"/>
      <c r="X53" s="39"/>
      <c r="Y53" s="39"/>
      <c r="Z53" s="39"/>
      <c r="AA53" s="39"/>
      <c r="AB53" s="39"/>
      <c r="AC53" s="45" t="str">
        <f>IF(ISNUMBER(d_역계산!E8),"창 안","")&amp;IF(AND(d_역계산!C8&gt;0,N(d_역계산!C9)=0),"  막차 시간대","")</f>
        <v/>
      </c>
      <c r="AD53" s="39"/>
      <c r="AE53" s="39"/>
      <c r="AF53" s="39"/>
      <c r="AG53" s="39"/>
      <c r="AH53" s="39"/>
      <c r="AI53" s="39"/>
      <c r="AJ53" s="39"/>
      <c r="AK53" s="39"/>
    </row>
    <row r="54" spans="2:37" ht="18" hidden="1" customHeight="1" outlineLevel="1">
      <c r="B54" s="45" t="str">
        <f>d_역계산!A9</f>
        <v>12시</v>
      </c>
      <c r="C54" s="39"/>
      <c r="D54" s="39"/>
      <c r="E54" s="39"/>
      <c r="F54" s="39"/>
      <c r="G54" s="39"/>
      <c r="H54" s="80">
        <f>d_역계산!C9</f>
        <v>7289</v>
      </c>
      <c r="I54" s="39"/>
      <c r="J54" s="39"/>
      <c r="K54" s="39"/>
      <c r="L54" s="39"/>
      <c r="M54" s="39"/>
      <c r="N54" s="39"/>
      <c r="O54" s="80">
        <f>d_역계산!D9</f>
        <v>4272</v>
      </c>
      <c r="P54" s="39"/>
      <c r="Q54" s="39"/>
      <c r="R54" s="39"/>
      <c r="S54" s="39"/>
      <c r="T54" s="39"/>
      <c r="U54" s="39"/>
      <c r="V54" s="80" t="str">
        <f>IFERROR(d_역계산!E9,"")</f>
        <v/>
      </c>
      <c r="W54" s="39"/>
      <c r="X54" s="39"/>
      <c r="Y54" s="39"/>
      <c r="Z54" s="39"/>
      <c r="AA54" s="39"/>
      <c r="AB54" s="39"/>
      <c r="AC54" s="45" t="str">
        <f>IF(ISNUMBER(d_역계산!E9),"창 안","")&amp;IF(AND(d_역계산!C9&gt;0,N(d_역계산!C10)=0),"  막차 시간대","")</f>
        <v/>
      </c>
      <c r="AD54" s="39"/>
      <c r="AE54" s="39"/>
      <c r="AF54" s="39"/>
      <c r="AG54" s="39"/>
      <c r="AH54" s="39"/>
      <c r="AI54" s="39"/>
      <c r="AJ54" s="39"/>
      <c r="AK54" s="39"/>
    </row>
    <row r="55" spans="2:37" ht="18" hidden="1" customHeight="1" outlineLevel="1">
      <c r="B55" s="45" t="str">
        <f>d_역계산!A10</f>
        <v>13시</v>
      </c>
      <c r="C55" s="39"/>
      <c r="D55" s="39"/>
      <c r="E55" s="39"/>
      <c r="F55" s="39"/>
      <c r="G55" s="39"/>
      <c r="H55" s="80">
        <f>d_역계산!C10</f>
        <v>4325</v>
      </c>
      <c r="I55" s="39"/>
      <c r="J55" s="39"/>
      <c r="K55" s="39"/>
      <c r="L55" s="39"/>
      <c r="M55" s="39"/>
      <c r="N55" s="39"/>
      <c r="O55" s="80">
        <f>d_역계산!D10</f>
        <v>9693</v>
      </c>
      <c r="P55" s="39"/>
      <c r="Q55" s="39"/>
      <c r="R55" s="39"/>
      <c r="S55" s="39"/>
      <c r="T55" s="39"/>
      <c r="U55" s="39"/>
      <c r="V55" s="80" t="str">
        <f>IFERROR(d_역계산!E10,"")</f>
        <v/>
      </c>
      <c r="W55" s="39"/>
      <c r="X55" s="39"/>
      <c r="Y55" s="39"/>
      <c r="Z55" s="39"/>
      <c r="AA55" s="39"/>
      <c r="AB55" s="39"/>
      <c r="AC55" s="45" t="str">
        <f>IF(ISNUMBER(d_역계산!E10),"창 안","")&amp;IF(AND(d_역계산!C10&gt;0,N(d_역계산!C11)=0),"  막차 시간대","")</f>
        <v/>
      </c>
      <c r="AD55" s="39"/>
      <c r="AE55" s="39"/>
      <c r="AF55" s="39"/>
      <c r="AG55" s="39"/>
      <c r="AH55" s="39"/>
      <c r="AI55" s="39"/>
      <c r="AJ55" s="39"/>
      <c r="AK55" s="39"/>
    </row>
    <row r="56" spans="2:37" ht="18" hidden="1" customHeight="1" outlineLevel="1">
      <c r="B56" s="45" t="str">
        <f>d_역계산!A11</f>
        <v>14시</v>
      </c>
      <c r="C56" s="39"/>
      <c r="D56" s="39"/>
      <c r="E56" s="39"/>
      <c r="F56" s="39"/>
      <c r="G56" s="39"/>
      <c r="H56" s="80">
        <f>d_역계산!C11</f>
        <v>13740</v>
      </c>
      <c r="I56" s="39"/>
      <c r="J56" s="39"/>
      <c r="K56" s="39"/>
      <c r="L56" s="39"/>
      <c r="M56" s="39"/>
      <c r="N56" s="39"/>
      <c r="O56" s="80">
        <f>d_역계산!D11</f>
        <v>5056</v>
      </c>
      <c r="P56" s="39"/>
      <c r="Q56" s="39"/>
      <c r="R56" s="39"/>
      <c r="S56" s="39"/>
      <c r="T56" s="39"/>
      <c r="U56" s="39"/>
      <c r="V56" s="80" t="str">
        <f>IFERROR(d_역계산!E11,"")</f>
        <v/>
      </c>
      <c r="W56" s="39"/>
      <c r="X56" s="39"/>
      <c r="Y56" s="39"/>
      <c r="Z56" s="39"/>
      <c r="AA56" s="39"/>
      <c r="AB56" s="39"/>
      <c r="AC56" s="45" t="str">
        <f>IF(ISNUMBER(d_역계산!E11),"창 안","")&amp;IF(AND(d_역계산!C11&gt;0,N(d_역계산!C12)=0),"  막차 시간대","")</f>
        <v/>
      </c>
      <c r="AD56" s="39"/>
      <c r="AE56" s="39"/>
      <c r="AF56" s="39"/>
      <c r="AG56" s="39"/>
      <c r="AH56" s="39"/>
      <c r="AI56" s="39"/>
      <c r="AJ56" s="39"/>
      <c r="AK56" s="39"/>
    </row>
    <row r="57" spans="2:37" ht="18" hidden="1" customHeight="1" outlineLevel="1">
      <c r="B57" s="45" t="str">
        <f>d_역계산!A12</f>
        <v>15시</v>
      </c>
      <c r="C57" s="39"/>
      <c r="D57" s="39"/>
      <c r="E57" s="39"/>
      <c r="F57" s="39"/>
      <c r="G57" s="39"/>
      <c r="H57" s="80">
        <f>d_역계산!C12</f>
        <v>14770</v>
      </c>
      <c r="I57" s="39"/>
      <c r="J57" s="39"/>
      <c r="K57" s="39"/>
      <c r="L57" s="39"/>
      <c r="M57" s="39"/>
      <c r="N57" s="39"/>
      <c r="O57" s="80">
        <f>d_역계산!D12</f>
        <v>15957</v>
      </c>
      <c r="P57" s="39"/>
      <c r="Q57" s="39"/>
      <c r="R57" s="39"/>
      <c r="S57" s="39"/>
      <c r="T57" s="39"/>
      <c r="U57" s="39"/>
      <c r="V57" s="80" t="str">
        <f>IFERROR(d_역계산!E12,"")</f>
        <v/>
      </c>
      <c r="W57" s="39"/>
      <c r="X57" s="39"/>
      <c r="Y57" s="39"/>
      <c r="Z57" s="39"/>
      <c r="AA57" s="39"/>
      <c r="AB57" s="39"/>
      <c r="AC57" s="45" t="str">
        <f>IF(ISNUMBER(d_역계산!E12),"창 안","")&amp;IF(AND(d_역계산!C12&gt;0,N(d_역계산!C13)=0),"  막차 시간대","")</f>
        <v/>
      </c>
      <c r="AD57" s="39"/>
      <c r="AE57" s="39"/>
      <c r="AF57" s="39"/>
      <c r="AG57" s="39"/>
      <c r="AH57" s="39"/>
      <c r="AI57" s="39"/>
      <c r="AJ57" s="39"/>
      <c r="AK57" s="39"/>
    </row>
    <row r="58" spans="2:37" ht="18" hidden="1" customHeight="1" outlineLevel="1">
      <c r="B58" s="45" t="str">
        <f>d_역계산!A13</f>
        <v>16시</v>
      </c>
      <c r="C58" s="39"/>
      <c r="D58" s="39"/>
      <c r="E58" s="39"/>
      <c r="F58" s="39"/>
      <c r="G58" s="39"/>
      <c r="H58" s="80">
        <f>d_역계산!C13</f>
        <v>10803</v>
      </c>
      <c r="I58" s="39"/>
      <c r="J58" s="39"/>
      <c r="K58" s="39"/>
      <c r="L58" s="39"/>
      <c r="M58" s="39"/>
      <c r="N58" s="39"/>
      <c r="O58" s="80">
        <f>d_역계산!D13</f>
        <v>10304</v>
      </c>
      <c r="P58" s="39"/>
      <c r="Q58" s="39"/>
      <c r="R58" s="39"/>
      <c r="S58" s="39"/>
      <c r="T58" s="39"/>
      <c r="U58" s="39"/>
      <c r="V58" s="80" t="str">
        <f>IFERROR(d_역계산!E13,"")</f>
        <v/>
      </c>
      <c r="W58" s="39"/>
      <c r="X58" s="39"/>
      <c r="Y58" s="39"/>
      <c r="Z58" s="39"/>
      <c r="AA58" s="39"/>
      <c r="AB58" s="39"/>
      <c r="AC58" s="45" t="str">
        <f>IF(ISNUMBER(d_역계산!E13),"창 안","")&amp;IF(AND(d_역계산!C13&gt;0,N(d_역계산!C14)=0),"  막차 시간대","")</f>
        <v/>
      </c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tr">
        <f>d_역계산!A14</f>
        <v>17시</v>
      </c>
      <c r="C59" s="39"/>
      <c r="D59" s="39"/>
      <c r="E59" s="39"/>
      <c r="F59" s="39"/>
      <c r="G59" s="39"/>
      <c r="H59" s="80">
        <f>d_역계산!C14</f>
        <v>2217</v>
      </c>
      <c r="I59" s="39"/>
      <c r="J59" s="39"/>
      <c r="K59" s="39"/>
      <c r="L59" s="39"/>
      <c r="M59" s="39"/>
      <c r="N59" s="39"/>
      <c r="O59" s="80">
        <f>d_역계산!D14</f>
        <v>3371</v>
      </c>
      <c r="P59" s="39"/>
      <c r="Q59" s="39"/>
      <c r="R59" s="39"/>
      <c r="S59" s="39"/>
      <c r="T59" s="39"/>
      <c r="U59" s="39"/>
      <c r="V59" s="80" t="str">
        <f>IFERROR(d_역계산!E14,"")</f>
        <v/>
      </c>
      <c r="W59" s="39"/>
      <c r="X59" s="39"/>
      <c r="Y59" s="39"/>
      <c r="Z59" s="39"/>
      <c r="AA59" s="39"/>
      <c r="AB59" s="39"/>
      <c r="AC59" s="45" t="str">
        <f>IF(ISNUMBER(d_역계산!E14),"창 안","")&amp;IF(AND(d_역계산!C14&gt;0,N(d_역계산!C15)=0),"  막차 시간대","")</f>
        <v/>
      </c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tr">
        <f>d_역계산!A15</f>
        <v>18시</v>
      </c>
      <c r="C60" s="39"/>
      <c r="D60" s="39"/>
      <c r="E60" s="39"/>
      <c r="F60" s="39"/>
      <c r="G60" s="39"/>
      <c r="H60" s="80">
        <f>d_역계산!C15</f>
        <v>13454</v>
      </c>
      <c r="I60" s="39"/>
      <c r="J60" s="39"/>
      <c r="K60" s="39"/>
      <c r="L60" s="39"/>
      <c r="M60" s="39"/>
      <c r="N60" s="39"/>
      <c r="O60" s="80">
        <f>d_역계산!D15</f>
        <v>13982</v>
      </c>
      <c r="P60" s="39"/>
      <c r="Q60" s="39"/>
      <c r="R60" s="39"/>
      <c r="S60" s="39"/>
      <c r="T60" s="39"/>
      <c r="U60" s="39"/>
      <c r="V60" s="80">
        <f>IFERROR(d_역계산!E15,"")</f>
        <v>13454</v>
      </c>
      <c r="W60" s="39"/>
      <c r="X60" s="39"/>
      <c r="Y60" s="39"/>
      <c r="Z60" s="39"/>
      <c r="AA60" s="39"/>
      <c r="AB60" s="39"/>
      <c r="AC60" s="45" t="str">
        <f>IF(ISNUMBER(d_역계산!E15),"창 안","")&amp;IF(AND(d_역계산!C15&gt;0,N(d_역계산!C16)=0),"  막차 시간대","")</f>
        <v>창 안</v>
      </c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tr">
        <f>d_역계산!A16</f>
        <v>19시</v>
      </c>
      <c r="C61" s="39"/>
      <c r="D61" s="39"/>
      <c r="E61" s="39"/>
      <c r="F61" s="39"/>
      <c r="G61" s="39"/>
      <c r="H61" s="80">
        <f>d_역계산!C16</f>
        <v>7110</v>
      </c>
      <c r="I61" s="39"/>
      <c r="J61" s="39"/>
      <c r="K61" s="39"/>
      <c r="L61" s="39"/>
      <c r="M61" s="39"/>
      <c r="N61" s="39"/>
      <c r="O61" s="80">
        <f>d_역계산!D16</f>
        <v>6962</v>
      </c>
      <c r="P61" s="39"/>
      <c r="Q61" s="39"/>
      <c r="R61" s="39"/>
      <c r="S61" s="39"/>
      <c r="T61" s="39"/>
      <c r="U61" s="39"/>
      <c r="V61" s="80">
        <f>IFERROR(d_역계산!E16,"")</f>
        <v>7110</v>
      </c>
      <c r="W61" s="39"/>
      <c r="X61" s="39"/>
      <c r="Y61" s="39"/>
      <c r="Z61" s="39"/>
      <c r="AA61" s="39"/>
      <c r="AB61" s="39"/>
      <c r="AC61" s="45" t="str">
        <f>IF(ISNUMBER(d_역계산!E16),"창 안","")&amp;IF(AND(d_역계산!C16&gt;0,N(d_역계산!C17)=0),"  막차 시간대","")</f>
        <v>창 안</v>
      </c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tr">
        <f>d_역계산!A17</f>
        <v>20시</v>
      </c>
      <c r="C62" s="39"/>
      <c r="D62" s="39"/>
      <c r="E62" s="39"/>
      <c r="F62" s="39"/>
      <c r="G62" s="39"/>
      <c r="H62" s="80">
        <f>d_역계산!C17</f>
        <v>2625</v>
      </c>
      <c r="I62" s="39"/>
      <c r="J62" s="39"/>
      <c r="K62" s="39"/>
      <c r="L62" s="39"/>
      <c r="M62" s="39"/>
      <c r="N62" s="39"/>
      <c r="O62" s="80">
        <f>d_역계산!D17</f>
        <v>10943</v>
      </c>
      <c r="P62" s="39"/>
      <c r="Q62" s="39"/>
      <c r="R62" s="39"/>
      <c r="S62" s="39"/>
      <c r="T62" s="39"/>
      <c r="U62" s="39"/>
      <c r="V62" s="80">
        <f>IFERROR(d_역계산!E17,"")</f>
        <v>2625</v>
      </c>
      <c r="W62" s="39"/>
      <c r="X62" s="39"/>
      <c r="Y62" s="39"/>
      <c r="Z62" s="39"/>
      <c r="AA62" s="39"/>
      <c r="AB62" s="39"/>
      <c r="AC62" s="45" t="str">
        <f>IF(ISNUMBER(d_역계산!E17),"창 안","")&amp;IF(AND(d_역계산!C17&gt;0,N(d_역계산!C18)=0),"  막차 시간대","")</f>
        <v>창 안</v>
      </c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d_역계산!A18</f>
        <v>21시</v>
      </c>
      <c r="C63" s="39"/>
      <c r="D63" s="39"/>
      <c r="E63" s="39"/>
      <c r="F63" s="39"/>
      <c r="G63" s="39"/>
      <c r="H63" s="80">
        <f>d_역계산!C18</f>
        <v>7110</v>
      </c>
      <c r="I63" s="39"/>
      <c r="J63" s="39"/>
      <c r="K63" s="39"/>
      <c r="L63" s="39"/>
      <c r="M63" s="39"/>
      <c r="N63" s="39"/>
      <c r="O63" s="80">
        <f>d_역계산!D18</f>
        <v>7087</v>
      </c>
      <c r="P63" s="39"/>
      <c r="Q63" s="39"/>
      <c r="R63" s="39"/>
      <c r="S63" s="39"/>
      <c r="T63" s="39"/>
      <c r="U63" s="39"/>
      <c r="V63" s="80" t="str">
        <f>IFERROR(d_역계산!E18,"")</f>
        <v/>
      </c>
      <c r="W63" s="39"/>
      <c r="X63" s="39"/>
      <c r="Y63" s="39"/>
      <c r="Z63" s="39"/>
      <c r="AA63" s="39"/>
      <c r="AB63" s="39"/>
      <c r="AC63" s="45" t="str">
        <f>IF(ISNUMBER(d_역계산!E18),"창 안","")&amp;IF(AND(d_역계산!C18&gt;0,N(d_역계산!C19)=0),"  막차 시간대","")</f>
        <v xml:space="preserve">  막차 시간대</v>
      </c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d_역계산!A19</f>
        <v>22시</v>
      </c>
      <c r="C64" s="39"/>
      <c r="D64" s="39"/>
      <c r="E64" s="39"/>
      <c r="F64" s="39"/>
      <c r="G64" s="39"/>
      <c r="H64" s="80">
        <f>d_역계산!C19</f>
        <v>0</v>
      </c>
      <c r="I64" s="39"/>
      <c r="J64" s="39"/>
      <c r="K64" s="39"/>
      <c r="L64" s="39"/>
      <c r="M64" s="39"/>
      <c r="N64" s="39"/>
      <c r="O64" s="80">
        <f>d_역계산!D19</f>
        <v>0</v>
      </c>
      <c r="P64" s="39"/>
      <c r="Q64" s="39"/>
      <c r="R64" s="39"/>
      <c r="S64" s="39"/>
      <c r="T64" s="39"/>
      <c r="U64" s="39"/>
      <c r="V64" s="80" t="str">
        <f>IFERROR(d_역계산!E19,"")</f>
        <v/>
      </c>
      <c r="W64" s="39"/>
      <c r="X64" s="39"/>
      <c r="Y64" s="39"/>
      <c r="Z64" s="39"/>
      <c r="AA64" s="39"/>
      <c r="AB64" s="39"/>
      <c r="AC64" s="45" t="str">
        <f>IF(ISNUMBER(d_역계산!E19),"창 안","")&amp;IF(AND(d_역계산!C19&gt;0,N(d_역계산!C20)=0),"  막차 시간대","")</f>
        <v/>
      </c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d_역계산!A20</f>
        <v>23시</v>
      </c>
      <c r="C65" s="39"/>
      <c r="D65" s="39"/>
      <c r="E65" s="39"/>
      <c r="F65" s="39"/>
      <c r="G65" s="39"/>
      <c r="H65" s="80">
        <f>d_역계산!C20</f>
        <v>0</v>
      </c>
      <c r="I65" s="39"/>
      <c r="J65" s="39"/>
      <c r="K65" s="39"/>
      <c r="L65" s="39"/>
      <c r="M65" s="39"/>
      <c r="N65" s="39"/>
      <c r="O65" s="80">
        <f>d_역계산!D20</f>
        <v>9048</v>
      </c>
      <c r="P65" s="39"/>
      <c r="Q65" s="39"/>
      <c r="R65" s="39"/>
      <c r="S65" s="39"/>
      <c r="T65" s="39"/>
      <c r="U65" s="39"/>
      <c r="V65" s="80" t="str">
        <f>IFERROR(d_역계산!E20,"")</f>
        <v/>
      </c>
      <c r="W65" s="39"/>
      <c r="X65" s="39"/>
      <c r="Y65" s="39"/>
      <c r="Z65" s="39"/>
      <c r="AA65" s="39"/>
      <c r="AB65" s="39"/>
      <c r="AC65" s="45" t="str">
        <f>IF(ISNUMBER(d_역계산!E20),"창 안","")&amp;IF(AND(d_역계산!C20&gt;0,N(d_역계산!C21)=0),"  막차 시간대","")</f>
        <v/>
      </c>
      <c r="AD65" s="39"/>
      <c r="AE65" s="39"/>
      <c r="AF65" s="39"/>
      <c r="AG65" s="39"/>
      <c r="AH65" s="39"/>
      <c r="AI65" s="39"/>
      <c r="AJ65" s="39"/>
      <c r="AK65" s="39"/>
    </row>
    <row r="66" spans="2:37" ht="8" customHeight="1"/>
    <row r="67" spans="2:37" ht="28" customHeight="1" collapsed="1">
      <c r="B67" s="79" t="s">
        <v>93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2:37" ht="38" hidden="1" customHeight="1" outlineLevel="1">
      <c r="B68" s="53" t="s">
        <v>132</v>
      </c>
      <c r="C68" s="49"/>
      <c r="D68" s="49"/>
      <c r="E68" s="49"/>
      <c r="F68" s="49"/>
      <c r="G68" s="49"/>
      <c r="H68" s="49"/>
      <c r="I68" s="48" t="s">
        <v>133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</row>
    <row r="69" spans="2:37" ht="38" hidden="1" customHeight="1" outlineLevel="1">
      <c r="B69" s="53" t="s">
        <v>134</v>
      </c>
      <c r="C69" s="49"/>
      <c r="D69" s="49"/>
      <c r="E69" s="49"/>
      <c r="F69" s="49"/>
      <c r="G69" s="49"/>
      <c r="H69" s="49"/>
      <c r="I69" s="48" t="s">
        <v>135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</row>
    <row r="70" spans="2:37" ht="38" hidden="1" customHeight="1" outlineLevel="1">
      <c r="B70" s="53" t="s">
        <v>102</v>
      </c>
      <c r="C70" s="49"/>
      <c r="D70" s="49"/>
      <c r="E70" s="49"/>
      <c r="F70" s="49"/>
      <c r="G70" s="49"/>
      <c r="H70" s="49"/>
      <c r="I70" s="48" t="s">
        <v>136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</row>
  </sheetData>
  <mergeCells count="149">
    <mergeCell ref="B69:H69"/>
    <mergeCell ref="AC47:AK47"/>
    <mergeCell ref="B56:G56"/>
    <mergeCell ref="AC62:AK62"/>
    <mergeCell ref="B12:J12"/>
    <mergeCell ref="B48:G48"/>
    <mergeCell ref="AA32:AK32"/>
    <mergeCell ref="B70:H70"/>
    <mergeCell ref="H59:N59"/>
    <mergeCell ref="H46:N46"/>
    <mergeCell ref="O49:U49"/>
    <mergeCell ref="H64:N64"/>
    <mergeCell ref="O63:U63"/>
    <mergeCell ref="AB8:AF8"/>
    <mergeCell ref="H51:N51"/>
    <mergeCell ref="V59:AB59"/>
    <mergeCell ref="H61:N61"/>
    <mergeCell ref="O9:T9"/>
    <mergeCell ref="AC57:AK57"/>
    <mergeCell ref="B58:G58"/>
    <mergeCell ref="V51:AB51"/>
    <mergeCell ref="B52:G52"/>
    <mergeCell ref="V60:AB60"/>
    <mergeCell ref="V54:AB54"/>
    <mergeCell ref="H47:N47"/>
    <mergeCell ref="B60:G60"/>
    <mergeCell ref="B43:AK43"/>
    <mergeCell ref="B57:G57"/>
    <mergeCell ref="O64:U64"/>
    <mergeCell ref="B53:G53"/>
    <mergeCell ref="K12:S12"/>
    <mergeCell ref="B68:H68"/>
    <mergeCell ref="B61:G61"/>
    <mergeCell ref="I69:AK69"/>
    <mergeCell ref="O48:U48"/>
    <mergeCell ref="O55:U55"/>
    <mergeCell ref="J6:N6"/>
    <mergeCell ref="V55:AB55"/>
    <mergeCell ref="AD6:AH6"/>
    <mergeCell ref="AC46:AK46"/>
    <mergeCell ref="V58:AB58"/>
    <mergeCell ref="O8:T8"/>
    <mergeCell ref="V52:AB52"/>
    <mergeCell ref="B55:G55"/>
    <mergeCell ref="AC51:AK51"/>
    <mergeCell ref="B30:AK30"/>
    <mergeCell ref="O6:S6"/>
    <mergeCell ref="V57:AB57"/>
    <mergeCell ref="H53:N53"/>
    <mergeCell ref="T13:AB13"/>
    <mergeCell ref="O53:U53"/>
    <mergeCell ref="H50:N50"/>
    <mergeCell ref="AC59:AK59"/>
    <mergeCell ref="H55:N55"/>
    <mergeCell ref="AC61:AK61"/>
    <mergeCell ref="B3:AK3"/>
    <mergeCell ref="V49:AB49"/>
    <mergeCell ref="O46:U46"/>
    <mergeCell ref="K11:S11"/>
    <mergeCell ref="AC12:AK12"/>
    <mergeCell ref="H57:N57"/>
    <mergeCell ref="AA17:AK17"/>
    <mergeCell ref="O52:U52"/>
    <mergeCell ref="AC58:AK58"/>
    <mergeCell ref="B4:AK4"/>
    <mergeCell ref="AC48:AK48"/>
    <mergeCell ref="B45:AK45"/>
    <mergeCell ref="O54:U54"/>
    <mergeCell ref="B54:G54"/>
    <mergeCell ref="B46:G46"/>
    <mergeCell ref="H52:N52"/>
    <mergeCell ref="AC13:AK13"/>
    <mergeCell ref="I70:AK70"/>
    <mergeCell ref="V61:AB61"/>
    <mergeCell ref="B49:G49"/>
    <mergeCell ref="B32:Z32"/>
    <mergeCell ref="B8:F8"/>
    <mergeCell ref="B2:X2"/>
    <mergeCell ref="B64:G64"/>
    <mergeCell ref="AC56:AK56"/>
    <mergeCell ref="AC65:AK65"/>
    <mergeCell ref="B51:G51"/>
    <mergeCell ref="E6:I6"/>
    <mergeCell ref="H58:N58"/>
    <mergeCell ref="AC49:AK49"/>
    <mergeCell ref="B63:G63"/>
    <mergeCell ref="Y6:AC6"/>
    <mergeCell ref="B15:AK15"/>
    <mergeCell ref="V64:AB64"/>
    <mergeCell ref="B50:G50"/>
    <mergeCell ref="H8:M8"/>
    <mergeCell ref="B9:F9"/>
    <mergeCell ref="H60:N60"/>
    <mergeCell ref="V63:AB63"/>
    <mergeCell ref="AH9:AK9"/>
    <mergeCell ref="B17:Z17"/>
    <mergeCell ref="I68:AK68"/>
    <mergeCell ref="O65:U65"/>
    <mergeCell ref="H49:N49"/>
    <mergeCell ref="B47:G47"/>
    <mergeCell ref="B41:AK41"/>
    <mergeCell ref="B59:G59"/>
    <mergeCell ref="T6:X6"/>
    <mergeCell ref="H9:M9"/>
    <mergeCell ref="O51:U51"/>
    <mergeCell ref="O47:U47"/>
    <mergeCell ref="B11:J11"/>
    <mergeCell ref="AC53:AK53"/>
    <mergeCell ref="O62:U62"/>
    <mergeCell ref="O56:U56"/>
    <mergeCell ref="V53:AB53"/>
    <mergeCell ref="V50:AB50"/>
    <mergeCell ref="H48:N48"/>
    <mergeCell ref="AC55:AK55"/>
    <mergeCell ref="AC64:AK64"/>
    <mergeCell ref="B67:AK67"/>
    <mergeCell ref="V46:AB46"/>
    <mergeCell ref="T11:AB11"/>
    <mergeCell ref="O57:U57"/>
    <mergeCell ref="AC54:AK54"/>
    <mergeCell ref="AC63:AK63"/>
    <mergeCell ref="V56:AB56"/>
    <mergeCell ref="AC50:AK50"/>
    <mergeCell ref="B65:G65"/>
    <mergeCell ref="AC60:AK60"/>
    <mergeCell ref="AB9:AF9"/>
    <mergeCell ref="B6:D6"/>
    <mergeCell ref="H54:N54"/>
    <mergeCell ref="V9:Z9"/>
    <mergeCell ref="H63:N63"/>
    <mergeCell ref="V48:AB48"/>
    <mergeCell ref="AC11:AK11"/>
    <mergeCell ref="H56:N56"/>
    <mergeCell ref="K13:S13"/>
    <mergeCell ref="AC52:AK52"/>
    <mergeCell ref="V65:AB65"/>
    <mergeCell ref="O50:U50"/>
    <mergeCell ref="O59:U59"/>
    <mergeCell ref="O61:U61"/>
    <mergeCell ref="B62:G62"/>
    <mergeCell ref="O58:U58"/>
    <mergeCell ref="H65:N65"/>
    <mergeCell ref="O60:U60"/>
    <mergeCell ref="V8:Z8"/>
    <mergeCell ref="B13:J13"/>
    <mergeCell ref="H62:N62"/>
    <mergeCell ref="T12:AB12"/>
    <mergeCell ref="V47:AB47"/>
    <mergeCell ref="V62:AB62"/>
  </mergeCells>
  <phoneticPr fontId="48" type="noConversion"/>
  <conditionalFormatting sqref="AC12">
    <cfRule type="expression" dxfId="5" priority="1">
      <formula>AC12&lt;=0</formula>
    </cfRule>
  </conditionalFormatting>
  <dataValidations count="5">
    <dataValidation type="list" showInputMessage="1" showErrorMessage="1" error="목록에서 고른다" promptTitle="연도 ▼" prompt="1~8월 합계로 비교한다" sqref="B9" xr:uid="{00000000-0002-0000-0200-000000000000}">
      <formula1>"2024,2025,2026"</formula1>
    </dataValidation>
    <dataValidation type="list" showInputMessage="1" showErrorMessage="1" error="목록에서 고른다" promptTitle="요일 ▼" prompt="코레일 요일 구분" sqref="H9" xr:uid="{00000000-0002-0000-0200-000001000000}">
      <formula1>"평일,주말,공휴일,명절대수송"</formula1>
    </dataValidation>
    <dataValidation type="list" showInputMessage="1" showErrorMessage="1" error="목록에서 고른다" promptTitle="열차 ▼" prompt="열차 종류" sqref="O9" xr:uid="{00000000-0002-0000-0200-000002000000}">
      <formula1>"전체,KTX-이음,새마을,무궁화"</formula1>
    </dataValidation>
    <dataValidation type="decimal" showInputMessage="1" showErrorMessage="1" error="12~24 사이 값을 넣는다" promptTitle="릴레이 시작(시)" prompt="18.5 = 18:30" sqref="V9" xr:uid="{00000000-0002-0000-0200-000003000000}">
      <formula1>12</formula1>
      <formula2>24</formula2>
    </dataValidation>
    <dataValidation type="decimal" showInputMessage="1" showErrorMessage="1" error="12~24 사이 값을 넣는다" promptTitle="릴레이 종료(시)" prompt="21 = 21:00" sqref="AB9" xr:uid="{00000000-0002-0000-0200-000004000000}">
      <formula1>12</formula1>
      <formula2>24</formula2>
    </dataValidation>
  </dataValidations>
  <hyperlinks>
    <hyperlink ref="E6" location="'한눈에'!A1" display="한눈에" xr:uid="{00000000-0004-0000-0200-000000000000}"/>
    <hyperlink ref="J6" location="'시·군 진단'!A1" display="시·군 진단" xr:uid="{00000000-0004-0000-0200-000001000000}"/>
    <hyperlink ref="T6" location="'버스'!A1" display="버스" xr:uid="{00000000-0004-0000-0200-000002000000}"/>
    <hyperlink ref="Y6" location="'월영교'!A1" display="월영교" xr:uid="{00000000-0004-0000-0200-000003000000}"/>
    <hyperlink ref="AD6" location="'설문조사'!A1" display="설문조사" xr:uid="{00000000-0004-0000-0200-000004000000}"/>
  </hyperlinks>
  <pageMargins left="0.3" right="0.3" top="0.3" bottom="0.3" header="0.5" footer="0.5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3C31"/>
    <outlinePr summaryBelow="0"/>
    <pageSetUpPr fitToPage="1"/>
  </sheetPr>
  <dimension ref="A1:AL85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90" t="s">
        <v>57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137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138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0"/>
      <c r="C5" s="10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50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139</v>
      </c>
      <c r="C8" s="14"/>
      <c r="D8" s="14"/>
      <c r="E8" s="14"/>
      <c r="F8" s="14"/>
      <c r="G8" s="14"/>
      <c r="I8" s="44" t="s">
        <v>140</v>
      </c>
      <c r="J8" s="14"/>
      <c r="K8" s="14"/>
      <c r="L8" s="14"/>
      <c r="M8" s="14"/>
      <c r="N8" s="14"/>
      <c r="O8" s="14"/>
      <c r="Q8" s="44" t="s">
        <v>141</v>
      </c>
      <c r="R8" s="14"/>
      <c r="S8" s="14"/>
      <c r="T8" s="14"/>
      <c r="U8" s="14"/>
      <c r="V8" s="14"/>
      <c r="W8" s="14"/>
      <c r="X8" s="14"/>
    </row>
    <row r="9" spans="1:38" ht="28" customHeight="1">
      <c r="B9" s="64" t="s">
        <v>142</v>
      </c>
      <c r="C9" s="65"/>
      <c r="D9" s="65"/>
      <c r="E9" s="65"/>
      <c r="F9" s="65"/>
      <c r="G9" s="66"/>
      <c r="I9" s="64" t="s">
        <v>143</v>
      </c>
      <c r="J9" s="65"/>
      <c r="K9" s="65"/>
      <c r="L9" s="65"/>
      <c r="M9" s="65"/>
      <c r="N9" s="65"/>
      <c r="O9" s="66"/>
      <c r="Q9" s="91">
        <v>0</v>
      </c>
      <c r="R9" s="65"/>
      <c r="S9" s="65"/>
      <c r="T9" s="65"/>
      <c r="U9" s="65"/>
      <c r="V9" s="65"/>
      <c r="W9" s="65"/>
      <c r="X9" s="66"/>
      <c r="Z9" s="82" t="s">
        <v>144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145</v>
      </c>
      <c r="C11" s="14"/>
      <c r="D11" s="14"/>
      <c r="E11" s="14"/>
      <c r="F11" s="14"/>
      <c r="G11" s="14"/>
      <c r="H11" s="14"/>
      <c r="I11" s="14"/>
      <c r="J11" s="55"/>
      <c r="K11" s="54" t="s">
        <v>146</v>
      </c>
      <c r="L11" s="14"/>
      <c r="M11" s="14"/>
      <c r="N11" s="14"/>
      <c r="O11" s="14"/>
      <c r="P11" s="14"/>
      <c r="Q11" s="14"/>
      <c r="R11" s="14"/>
      <c r="S11" s="55"/>
      <c r="T11" s="54" t="s">
        <v>147</v>
      </c>
      <c r="U11" s="14"/>
      <c r="V11" s="14"/>
      <c r="W11" s="14"/>
      <c r="X11" s="14"/>
      <c r="Y11" s="14"/>
      <c r="Z11" s="14"/>
      <c r="AA11" s="14"/>
      <c r="AB11" s="55"/>
      <c r="AC11" s="54" t="s">
        <v>148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94">
        <f>SUM(d_버스계산!$B$2:$B$20)</f>
        <v>9</v>
      </c>
      <c r="C12" s="14"/>
      <c r="D12" s="14"/>
      <c r="E12" s="14"/>
      <c r="F12" s="14"/>
      <c r="G12" s="14"/>
      <c r="H12" s="14"/>
      <c r="I12" s="14"/>
      <c r="J12" s="55"/>
      <c r="K12" s="93">
        <f>SUM(d_버스계산!$I$16:$I$20)</f>
        <v>0</v>
      </c>
      <c r="L12" s="14"/>
      <c r="M12" s="14"/>
      <c r="N12" s="14"/>
      <c r="O12" s="14"/>
      <c r="P12" s="14"/>
      <c r="Q12" s="14"/>
      <c r="R12" s="14"/>
      <c r="S12" s="55"/>
      <c r="T12" s="88">
        <f>SUM(d_버스계산!$C$16:$C$20)</f>
        <v>65</v>
      </c>
      <c r="U12" s="14"/>
      <c r="V12" s="14"/>
      <c r="W12" s="14"/>
      <c r="X12" s="14"/>
      <c r="Y12" s="14"/>
      <c r="Z12" s="14"/>
      <c r="AA12" s="14"/>
      <c r="AB12" s="55"/>
      <c r="AC12" s="92">
        <v>316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IF(SUM(d_버스계산!$B$2:$B$20)=0,"이 시간표에는 운행 없음","첫차 "&amp;TEXT(MIN(d_버스출발!$D$2:$D$1398),"hh:mm")&amp;" · 막차 "&amp;TEXT(MAX(d_버스출발!$D$2:$D$1398),"hh:mm"))</f>
        <v>첫차 07:40 · 막차 19:00</v>
      </c>
      <c r="C13" s="14"/>
      <c r="D13" s="14"/>
      <c r="E13" s="14"/>
      <c r="F13" s="14"/>
      <c r="G13" s="14"/>
      <c r="H13" s="14"/>
      <c r="I13" s="14"/>
      <c r="J13" s="55"/>
      <c r="K13" s="58" t="s">
        <v>149</v>
      </c>
      <c r="L13" s="14"/>
      <c r="M13" s="14"/>
      <c r="N13" s="14"/>
      <c r="O13" s="14"/>
      <c r="P13" s="14"/>
      <c r="Q13" s="14"/>
      <c r="R13" s="14"/>
      <c r="S13" s="55"/>
      <c r="T13" s="58" t="s">
        <v>150</v>
      </c>
      <c r="U13" s="14"/>
      <c r="V13" s="14"/>
      <c r="W13" s="14"/>
      <c r="X13" s="14"/>
      <c r="Y13" s="14"/>
      <c r="Z13" s="14"/>
      <c r="AA13" s="14"/>
      <c r="AB13" s="55"/>
      <c r="AC13" s="58" t="s">
        <v>151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152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153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154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155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156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18" customHeight="1">
      <c r="B29" s="15" t="s">
        <v>157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2:37" ht="12" customHeight="1"/>
    <row r="31" spans="2:37" ht="24" customHeight="1">
      <c r="B31" s="15" t="s">
        <v>158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2:37" ht="18" customHeight="1">
      <c r="B32" s="15" t="s">
        <v>159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9:37" ht="20" customHeight="1">
      <c r="AC33" s="87" t="s">
        <v>160</v>
      </c>
      <c r="AD33" s="14"/>
      <c r="AE33" s="14"/>
      <c r="AF33" s="14"/>
      <c r="AG33" s="14"/>
      <c r="AH33" s="14"/>
      <c r="AI33" s="14"/>
      <c r="AJ33" s="14"/>
      <c r="AK33" s="14"/>
    </row>
    <row r="34" spans="29:37" ht="20" customHeight="1">
      <c r="AC34" s="89" t="s">
        <v>161</v>
      </c>
      <c r="AD34" s="14"/>
      <c r="AE34" s="14"/>
      <c r="AF34" s="14"/>
      <c r="AG34" s="14"/>
      <c r="AH34" s="14"/>
      <c r="AI34" s="14"/>
      <c r="AJ34" s="14"/>
      <c r="AK34" s="14"/>
    </row>
    <row r="35" spans="29:37" ht="20" customHeight="1"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9:37" ht="20" customHeight="1">
      <c r="AC36" s="14"/>
      <c r="AD36" s="14"/>
      <c r="AE36" s="14"/>
      <c r="AF36" s="14"/>
      <c r="AG36" s="14"/>
      <c r="AH36" s="14"/>
      <c r="AI36" s="14"/>
      <c r="AJ36" s="14"/>
      <c r="AK36" s="14"/>
    </row>
    <row r="37" spans="29:37" ht="20" customHeight="1">
      <c r="AC37" s="14"/>
      <c r="AD37" s="14"/>
      <c r="AE37" s="14"/>
      <c r="AF37" s="14"/>
      <c r="AG37" s="14"/>
      <c r="AH37" s="14"/>
      <c r="AI37" s="14"/>
      <c r="AJ37" s="14"/>
      <c r="AK37" s="14"/>
    </row>
    <row r="38" spans="29:37" ht="20" customHeight="1"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9:37" ht="20" customHeight="1">
      <c r="AC39" s="14"/>
      <c r="AD39" s="14"/>
      <c r="AE39" s="14"/>
      <c r="AF39" s="14"/>
      <c r="AG39" s="14"/>
      <c r="AH39" s="14"/>
      <c r="AI39" s="14"/>
      <c r="AJ39" s="14"/>
      <c r="AK39" s="14"/>
    </row>
    <row r="40" spans="29:37" ht="20" customHeight="1"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9:37" ht="20" customHeight="1"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9:37" ht="20" customHeight="1"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9:37" ht="20" customHeight="1"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9:37" ht="20" customHeight="1">
      <c r="AC44" s="14"/>
      <c r="AD44" s="14"/>
      <c r="AE44" s="14"/>
      <c r="AF44" s="14"/>
      <c r="AG44" s="14"/>
      <c r="AH44" s="14"/>
      <c r="AI44" s="14"/>
      <c r="AJ44" s="14"/>
      <c r="AK44" s="14"/>
    </row>
    <row r="45" spans="29:37" ht="20" customHeight="1">
      <c r="AC45" s="14"/>
      <c r="AD45" s="14"/>
      <c r="AE45" s="14"/>
      <c r="AF45" s="14"/>
      <c r="AG45" s="14"/>
      <c r="AH45" s="14"/>
      <c r="AI45" s="14"/>
      <c r="AJ45" s="14"/>
      <c r="AK45" s="14"/>
    </row>
    <row r="46" spans="29:37" ht="20" customHeight="1"/>
    <row r="47" spans="29:37" ht="20" customHeight="1"/>
    <row r="48" spans="29:37" ht="20" customHeight="1"/>
    <row r="49" spans="2:37" ht="20" customHeight="1"/>
    <row r="50" spans="2:37" ht="20" customHeight="1"/>
    <row r="51" spans="2:37" ht="20" customHeight="1"/>
    <row r="52" spans="2:37" ht="20" customHeight="1"/>
    <row r="53" spans="2:37" ht="20" customHeight="1"/>
    <row r="54" spans="2:37" ht="20" customHeight="1"/>
    <row r="55" spans="2:37" ht="20" customHeight="1"/>
    <row r="56" spans="2:37" ht="18" customHeight="1">
      <c r="B56" s="15" t="s">
        <v>162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2:37" ht="10" customHeight="1"/>
    <row r="58" spans="2:37" ht="34" customHeight="1">
      <c r="B58" s="30" t="s">
        <v>163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2:37" ht="14" customHeight="1"/>
    <row r="60" spans="2:37" ht="28" customHeight="1" collapsed="1">
      <c r="B60" s="52" t="s">
        <v>164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2:37" ht="30" hidden="1" customHeight="1" outlineLevel="1">
      <c r="B61" s="41" t="s">
        <v>128</v>
      </c>
      <c r="C61" s="42"/>
      <c r="D61" s="42"/>
      <c r="E61" s="42"/>
      <c r="F61" s="42"/>
      <c r="G61" s="59" t="s">
        <v>165</v>
      </c>
      <c r="H61" s="42"/>
      <c r="I61" s="42"/>
      <c r="J61" s="42"/>
      <c r="K61" s="42"/>
      <c r="L61" s="42"/>
      <c r="M61" s="59" t="s">
        <v>166</v>
      </c>
      <c r="N61" s="42"/>
      <c r="O61" s="42"/>
      <c r="P61" s="42"/>
      <c r="Q61" s="42"/>
      <c r="R61" s="42"/>
      <c r="S61" s="42"/>
      <c r="T61" s="59" t="s">
        <v>167</v>
      </c>
      <c r="U61" s="42"/>
      <c r="V61" s="42"/>
      <c r="W61" s="42"/>
      <c r="X61" s="42"/>
      <c r="Y61" s="42"/>
      <c r="Z61" s="42"/>
      <c r="AA61" s="59" t="s">
        <v>168</v>
      </c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spans="2:37" ht="18" hidden="1" customHeight="1" outlineLevel="1">
      <c r="B62" s="45" t="str">
        <f>d_버스계산!A2</f>
        <v>05시</v>
      </c>
      <c r="C62" s="39"/>
      <c r="D62" s="39"/>
      <c r="E62" s="39"/>
      <c r="F62" s="39"/>
      <c r="G62" s="43">
        <f>d_버스계산!B2</f>
        <v>0</v>
      </c>
      <c r="H62" s="39"/>
      <c r="I62" s="39"/>
      <c r="J62" s="39"/>
      <c r="K62" s="39"/>
      <c r="L62" s="39"/>
      <c r="M62" s="43">
        <f>d_버스계산!C2</f>
        <v>0</v>
      </c>
      <c r="N62" s="39"/>
      <c r="O62" s="39"/>
      <c r="P62" s="39"/>
      <c r="Q62" s="39"/>
      <c r="R62" s="39"/>
      <c r="S62" s="39"/>
      <c r="T62" s="43">
        <f>d_버스계산!D2</f>
        <v>0</v>
      </c>
      <c r="U62" s="39"/>
      <c r="V62" s="39"/>
      <c r="W62" s="39"/>
      <c r="X62" s="39"/>
      <c r="Y62" s="39"/>
      <c r="Z62" s="39"/>
      <c r="AA62" s="43">
        <f>d_버스계산!I2</f>
        <v>0</v>
      </c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d_버스계산!A3</f>
        <v>06시</v>
      </c>
      <c r="C63" s="39"/>
      <c r="D63" s="39"/>
      <c r="E63" s="39"/>
      <c r="F63" s="39"/>
      <c r="G63" s="43">
        <f>d_버스계산!B3</f>
        <v>0</v>
      </c>
      <c r="H63" s="39"/>
      <c r="I63" s="39"/>
      <c r="J63" s="39"/>
      <c r="K63" s="39"/>
      <c r="L63" s="39"/>
      <c r="M63" s="43">
        <f>d_버스계산!C3</f>
        <v>22</v>
      </c>
      <c r="N63" s="39"/>
      <c r="O63" s="39"/>
      <c r="P63" s="39"/>
      <c r="Q63" s="39"/>
      <c r="R63" s="39"/>
      <c r="S63" s="39"/>
      <c r="T63" s="43">
        <f>d_버스계산!D3</f>
        <v>47</v>
      </c>
      <c r="U63" s="39"/>
      <c r="V63" s="39"/>
      <c r="W63" s="39"/>
      <c r="X63" s="39"/>
      <c r="Y63" s="39"/>
      <c r="Z63" s="39"/>
      <c r="AA63" s="43">
        <f>d_버스계산!I3</f>
        <v>0</v>
      </c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d_버스계산!A4</f>
        <v>07시</v>
      </c>
      <c r="C64" s="39"/>
      <c r="D64" s="39"/>
      <c r="E64" s="39"/>
      <c r="F64" s="39"/>
      <c r="G64" s="43">
        <f>d_버스계산!B4</f>
        <v>1</v>
      </c>
      <c r="H64" s="39"/>
      <c r="I64" s="39"/>
      <c r="J64" s="39"/>
      <c r="K64" s="39"/>
      <c r="L64" s="39"/>
      <c r="M64" s="43">
        <f>d_버스계산!C4</f>
        <v>38</v>
      </c>
      <c r="N64" s="39"/>
      <c r="O64" s="39"/>
      <c r="P64" s="39"/>
      <c r="Q64" s="39"/>
      <c r="R64" s="39"/>
      <c r="S64" s="39"/>
      <c r="T64" s="43">
        <f>d_버스계산!D4</f>
        <v>47</v>
      </c>
      <c r="U64" s="39"/>
      <c r="V64" s="39"/>
      <c r="W64" s="39"/>
      <c r="X64" s="39"/>
      <c r="Y64" s="39"/>
      <c r="Z64" s="39"/>
      <c r="AA64" s="43">
        <f>d_버스계산!I4</f>
        <v>0</v>
      </c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d_버스계산!A5</f>
        <v>08시</v>
      </c>
      <c r="C65" s="39"/>
      <c r="D65" s="39"/>
      <c r="E65" s="39"/>
      <c r="F65" s="39"/>
      <c r="G65" s="43">
        <f>d_버스계산!B5</f>
        <v>1</v>
      </c>
      <c r="H65" s="39"/>
      <c r="I65" s="39"/>
      <c r="J65" s="39"/>
      <c r="K65" s="39"/>
      <c r="L65" s="39"/>
      <c r="M65" s="43">
        <f>d_버스계산!C5</f>
        <v>39</v>
      </c>
      <c r="N65" s="39"/>
      <c r="O65" s="39"/>
      <c r="P65" s="39"/>
      <c r="Q65" s="39"/>
      <c r="R65" s="39"/>
      <c r="S65" s="39"/>
      <c r="T65" s="43">
        <f>d_버스계산!D5</f>
        <v>36</v>
      </c>
      <c r="U65" s="39"/>
      <c r="V65" s="39"/>
      <c r="W65" s="39"/>
      <c r="X65" s="39"/>
      <c r="Y65" s="39"/>
      <c r="Z65" s="39"/>
      <c r="AA65" s="43">
        <f>d_버스계산!I5</f>
        <v>1</v>
      </c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tr">
        <f>d_버스계산!A6</f>
        <v>09시</v>
      </c>
      <c r="C66" s="39"/>
      <c r="D66" s="39"/>
      <c r="E66" s="39"/>
      <c r="F66" s="39"/>
      <c r="G66" s="43">
        <f>d_버스계산!B6</f>
        <v>0</v>
      </c>
      <c r="H66" s="39"/>
      <c r="I66" s="39"/>
      <c r="J66" s="39"/>
      <c r="K66" s="39"/>
      <c r="L66" s="39"/>
      <c r="M66" s="43">
        <f>d_버스계산!C6</f>
        <v>37</v>
      </c>
      <c r="N66" s="39"/>
      <c r="O66" s="39"/>
      <c r="P66" s="39"/>
      <c r="Q66" s="39"/>
      <c r="R66" s="39"/>
      <c r="S66" s="39"/>
      <c r="T66" s="43">
        <f>d_버스계산!D6</f>
        <v>38</v>
      </c>
      <c r="U66" s="39"/>
      <c r="V66" s="39"/>
      <c r="W66" s="39"/>
      <c r="X66" s="39"/>
      <c r="Y66" s="39"/>
      <c r="Z66" s="39"/>
      <c r="AA66" s="43">
        <f>d_버스계산!I6</f>
        <v>0</v>
      </c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tr">
        <f>d_버스계산!A7</f>
        <v>10시</v>
      </c>
      <c r="C67" s="39"/>
      <c r="D67" s="39"/>
      <c r="E67" s="39"/>
      <c r="F67" s="39"/>
      <c r="G67" s="43">
        <f>d_버스계산!B7</f>
        <v>1</v>
      </c>
      <c r="H67" s="39"/>
      <c r="I67" s="39"/>
      <c r="J67" s="39"/>
      <c r="K67" s="39"/>
      <c r="L67" s="39"/>
      <c r="M67" s="43">
        <f>d_버스계산!C7</f>
        <v>39</v>
      </c>
      <c r="N67" s="39"/>
      <c r="O67" s="39"/>
      <c r="P67" s="39"/>
      <c r="Q67" s="39"/>
      <c r="R67" s="39"/>
      <c r="S67" s="39"/>
      <c r="T67" s="43">
        <f>d_버스계산!D7</f>
        <v>39</v>
      </c>
      <c r="U67" s="39"/>
      <c r="V67" s="39"/>
      <c r="W67" s="39"/>
      <c r="X67" s="39"/>
      <c r="Y67" s="39"/>
      <c r="Z67" s="39"/>
      <c r="AA67" s="43">
        <f>d_버스계산!I7</f>
        <v>1</v>
      </c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tr">
        <f>d_버스계산!A8</f>
        <v>11시</v>
      </c>
      <c r="C68" s="39"/>
      <c r="D68" s="39"/>
      <c r="E68" s="39"/>
      <c r="F68" s="39"/>
      <c r="G68" s="43">
        <f>d_버스계산!B8</f>
        <v>0</v>
      </c>
      <c r="H68" s="39"/>
      <c r="I68" s="39"/>
      <c r="J68" s="39"/>
      <c r="K68" s="39"/>
      <c r="L68" s="39"/>
      <c r="M68" s="43">
        <f>d_버스계산!C8</f>
        <v>35</v>
      </c>
      <c r="N68" s="39"/>
      <c r="O68" s="39"/>
      <c r="P68" s="39"/>
      <c r="Q68" s="39"/>
      <c r="R68" s="39"/>
      <c r="S68" s="39"/>
      <c r="T68" s="43">
        <f>d_버스계산!D8</f>
        <v>36</v>
      </c>
      <c r="U68" s="39"/>
      <c r="V68" s="39"/>
      <c r="W68" s="39"/>
      <c r="X68" s="39"/>
      <c r="Y68" s="39"/>
      <c r="Z68" s="39"/>
      <c r="AA68" s="43">
        <f>d_버스계산!I8</f>
        <v>0</v>
      </c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tr">
        <f>d_버스계산!A9</f>
        <v>12시</v>
      </c>
      <c r="C69" s="39"/>
      <c r="D69" s="39"/>
      <c r="E69" s="39"/>
      <c r="F69" s="39"/>
      <c r="G69" s="43">
        <f>d_버스계산!B9</f>
        <v>1</v>
      </c>
      <c r="H69" s="39"/>
      <c r="I69" s="39"/>
      <c r="J69" s="39"/>
      <c r="K69" s="39"/>
      <c r="L69" s="39"/>
      <c r="M69" s="43">
        <f>d_버스계산!C9</f>
        <v>34</v>
      </c>
      <c r="N69" s="39"/>
      <c r="O69" s="39"/>
      <c r="P69" s="39"/>
      <c r="Q69" s="39"/>
      <c r="R69" s="39"/>
      <c r="S69" s="39"/>
      <c r="T69" s="43">
        <f>d_버스계산!D9</f>
        <v>36</v>
      </c>
      <c r="U69" s="39"/>
      <c r="V69" s="39"/>
      <c r="W69" s="39"/>
      <c r="X69" s="39"/>
      <c r="Y69" s="39"/>
      <c r="Z69" s="39"/>
      <c r="AA69" s="43">
        <f>d_버스계산!I9</f>
        <v>1</v>
      </c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tr">
        <f>d_버스계산!A10</f>
        <v>13시</v>
      </c>
      <c r="C70" s="39"/>
      <c r="D70" s="39"/>
      <c r="E70" s="39"/>
      <c r="F70" s="39"/>
      <c r="G70" s="43">
        <f>d_버스계산!B10</f>
        <v>0</v>
      </c>
      <c r="H70" s="39"/>
      <c r="I70" s="39"/>
      <c r="J70" s="39"/>
      <c r="K70" s="39"/>
      <c r="L70" s="39"/>
      <c r="M70" s="43">
        <f>d_버스계산!C10</f>
        <v>34</v>
      </c>
      <c r="N70" s="39"/>
      <c r="O70" s="39"/>
      <c r="P70" s="39"/>
      <c r="Q70" s="39"/>
      <c r="R70" s="39"/>
      <c r="S70" s="39"/>
      <c r="T70" s="43">
        <f>d_버스계산!D10</f>
        <v>40</v>
      </c>
      <c r="U70" s="39"/>
      <c r="V70" s="39"/>
      <c r="W70" s="39"/>
      <c r="X70" s="39"/>
      <c r="Y70" s="39"/>
      <c r="Z70" s="39"/>
      <c r="AA70" s="43">
        <f>d_버스계산!I10</f>
        <v>0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tr">
        <f>d_버스계산!A11</f>
        <v>14시</v>
      </c>
      <c r="C71" s="39"/>
      <c r="D71" s="39"/>
      <c r="E71" s="39"/>
      <c r="F71" s="39"/>
      <c r="G71" s="43">
        <f>d_버스계산!B11</f>
        <v>0</v>
      </c>
      <c r="H71" s="39"/>
      <c r="I71" s="39"/>
      <c r="J71" s="39"/>
      <c r="K71" s="39"/>
      <c r="L71" s="39"/>
      <c r="M71" s="43">
        <f>d_버스계산!C11</f>
        <v>38</v>
      </c>
      <c r="N71" s="39"/>
      <c r="O71" s="39"/>
      <c r="P71" s="39"/>
      <c r="Q71" s="39"/>
      <c r="R71" s="39"/>
      <c r="S71" s="39"/>
      <c r="T71" s="43">
        <f>d_버스계산!D11</f>
        <v>38</v>
      </c>
      <c r="U71" s="39"/>
      <c r="V71" s="39"/>
      <c r="W71" s="39"/>
      <c r="X71" s="39"/>
      <c r="Y71" s="39"/>
      <c r="Z71" s="39"/>
      <c r="AA71" s="43">
        <f>d_버스계산!I11</f>
        <v>0</v>
      </c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tr">
        <f>d_버스계산!A12</f>
        <v>15시</v>
      </c>
      <c r="C72" s="39"/>
      <c r="D72" s="39"/>
      <c r="E72" s="39"/>
      <c r="F72" s="39"/>
      <c r="G72" s="43">
        <f>d_버스계산!B12</f>
        <v>0</v>
      </c>
      <c r="H72" s="39"/>
      <c r="I72" s="39"/>
      <c r="J72" s="39"/>
      <c r="K72" s="39"/>
      <c r="L72" s="39"/>
      <c r="M72" s="43">
        <f>d_버스계산!C12</f>
        <v>39</v>
      </c>
      <c r="N72" s="39"/>
      <c r="O72" s="39"/>
      <c r="P72" s="39"/>
      <c r="Q72" s="39"/>
      <c r="R72" s="39"/>
      <c r="S72" s="39"/>
      <c r="T72" s="43">
        <f>d_버스계산!D12</f>
        <v>36</v>
      </c>
      <c r="U72" s="39"/>
      <c r="V72" s="39"/>
      <c r="W72" s="39"/>
      <c r="X72" s="39"/>
      <c r="Y72" s="39"/>
      <c r="Z72" s="39"/>
      <c r="AA72" s="43">
        <f>d_버스계산!I12</f>
        <v>0</v>
      </c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tr">
        <f>d_버스계산!A13</f>
        <v>16시</v>
      </c>
      <c r="C73" s="39"/>
      <c r="D73" s="39"/>
      <c r="E73" s="39"/>
      <c r="F73" s="39"/>
      <c r="G73" s="43">
        <f>d_버스계산!B13</f>
        <v>1</v>
      </c>
      <c r="H73" s="39"/>
      <c r="I73" s="39"/>
      <c r="J73" s="39"/>
      <c r="K73" s="39"/>
      <c r="L73" s="39"/>
      <c r="M73" s="43">
        <f>d_버스계산!C13</f>
        <v>37</v>
      </c>
      <c r="N73" s="39"/>
      <c r="O73" s="39"/>
      <c r="P73" s="39"/>
      <c r="Q73" s="39"/>
      <c r="R73" s="39"/>
      <c r="S73" s="39"/>
      <c r="T73" s="43">
        <f>d_버스계산!D13</f>
        <v>45</v>
      </c>
      <c r="U73" s="39"/>
      <c r="V73" s="39"/>
      <c r="W73" s="39"/>
      <c r="X73" s="39"/>
      <c r="Y73" s="39"/>
      <c r="Z73" s="39"/>
      <c r="AA73" s="43">
        <f>d_버스계산!I13</f>
        <v>1</v>
      </c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18" hidden="1" customHeight="1" outlineLevel="1">
      <c r="B74" s="45" t="str">
        <f>d_버스계산!A14</f>
        <v>17시</v>
      </c>
      <c r="C74" s="39"/>
      <c r="D74" s="39"/>
      <c r="E74" s="39"/>
      <c r="F74" s="39"/>
      <c r="G74" s="43">
        <f>d_버스계산!B14</f>
        <v>1</v>
      </c>
      <c r="H74" s="39"/>
      <c r="I74" s="39"/>
      <c r="J74" s="39"/>
      <c r="K74" s="39"/>
      <c r="L74" s="39"/>
      <c r="M74" s="43">
        <f>d_버스계산!C14</f>
        <v>36</v>
      </c>
      <c r="N74" s="39"/>
      <c r="O74" s="39"/>
      <c r="P74" s="39"/>
      <c r="Q74" s="39"/>
      <c r="R74" s="39"/>
      <c r="S74" s="39"/>
      <c r="T74" s="43">
        <f>d_버스계산!D14</f>
        <v>30</v>
      </c>
      <c r="U74" s="39"/>
      <c r="V74" s="39"/>
      <c r="W74" s="39"/>
      <c r="X74" s="39"/>
      <c r="Y74" s="39"/>
      <c r="Z74" s="39"/>
      <c r="AA74" s="43">
        <f>d_버스계산!I14</f>
        <v>1</v>
      </c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2:37" ht="18" hidden="1" customHeight="1" outlineLevel="1">
      <c r="B75" s="45" t="str">
        <f>d_버스계산!A15</f>
        <v>18시</v>
      </c>
      <c r="C75" s="39"/>
      <c r="D75" s="39"/>
      <c r="E75" s="39"/>
      <c r="F75" s="39"/>
      <c r="G75" s="43">
        <f>d_버스계산!B15</f>
        <v>2</v>
      </c>
      <c r="H75" s="39"/>
      <c r="I75" s="39"/>
      <c r="J75" s="39"/>
      <c r="K75" s="39"/>
      <c r="L75" s="39"/>
      <c r="M75" s="43">
        <f>d_버스계산!C15</f>
        <v>37</v>
      </c>
      <c r="N75" s="39"/>
      <c r="O75" s="39"/>
      <c r="P75" s="39"/>
      <c r="Q75" s="39"/>
      <c r="R75" s="39"/>
      <c r="S75" s="39"/>
      <c r="T75" s="43">
        <f>d_버스계산!D15</f>
        <v>33</v>
      </c>
      <c r="U75" s="39"/>
      <c r="V75" s="39"/>
      <c r="W75" s="39"/>
      <c r="X75" s="39"/>
      <c r="Y75" s="39"/>
      <c r="Z75" s="39"/>
      <c r="AA75" s="43">
        <f>d_버스계산!I15</f>
        <v>1</v>
      </c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2:37" ht="18" hidden="1" customHeight="1" outlineLevel="1">
      <c r="B76" s="45" t="str">
        <f>d_버스계산!A16</f>
        <v>19시</v>
      </c>
      <c r="C76" s="39"/>
      <c r="D76" s="39"/>
      <c r="E76" s="39"/>
      <c r="F76" s="39"/>
      <c r="G76" s="43">
        <f>d_버스계산!B16</f>
        <v>1</v>
      </c>
      <c r="H76" s="39"/>
      <c r="I76" s="39"/>
      <c r="J76" s="39"/>
      <c r="K76" s="39"/>
      <c r="L76" s="39"/>
      <c r="M76" s="43">
        <f>d_버스계산!C16</f>
        <v>25</v>
      </c>
      <c r="N76" s="39"/>
      <c r="O76" s="39"/>
      <c r="P76" s="39"/>
      <c r="Q76" s="39"/>
      <c r="R76" s="39"/>
      <c r="S76" s="39"/>
      <c r="T76" s="43">
        <f>d_버스계산!D16</f>
        <v>24</v>
      </c>
      <c r="U76" s="39"/>
      <c r="V76" s="39"/>
      <c r="W76" s="39"/>
      <c r="X76" s="39"/>
      <c r="Y76" s="39"/>
      <c r="Z76" s="39"/>
      <c r="AA76" s="43">
        <f>d_버스계산!I16</f>
        <v>0</v>
      </c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2:37" ht="18" hidden="1" customHeight="1" outlineLevel="1">
      <c r="B77" s="45" t="str">
        <f>d_버스계산!A17</f>
        <v>20시</v>
      </c>
      <c r="C77" s="39"/>
      <c r="D77" s="39"/>
      <c r="E77" s="39"/>
      <c r="F77" s="39"/>
      <c r="G77" s="43">
        <f>d_버스계산!B17</f>
        <v>0</v>
      </c>
      <c r="H77" s="39"/>
      <c r="I77" s="39"/>
      <c r="J77" s="39"/>
      <c r="K77" s="39"/>
      <c r="L77" s="39"/>
      <c r="M77" s="43">
        <f>d_버스계산!C17</f>
        <v>18</v>
      </c>
      <c r="N77" s="39"/>
      <c r="O77" s="39"/>
      <c r="P77" s="39"/>
      <c r="Q77" s="39"/>
      <c r="R77" s="39"/>
      <c r="S77" s="39"/>
      <c r="T77" s="43">
        <f>d_버스계산!D17</f>
        <v>19</v>
      </c>
      <c r="U77" s="39"/>
      <c r="V77" s="39"/>
      <c r="W77" s="39"/>
      <c r="X77" s="39"/>
      <c r="Y77" s="39"/>
      <c r="Z77" s="39"/>
      <c r="AA77" s="43">
        <f>d_버스계산!I17</f>
        <v>0</v>
      </c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d_버스계산!A18</f>
        <v>21시</v>
      </c>
      <c r="C78" s="39"/>
      <c r="D78" s="39"/>
      <c r="E78" s="39"/>
      <c r="F78" s="39"/>
      <c r="G78" s="43">
        <f>d_버스계산!B18</f>
        <v>0</v>
      </c>
      <c r="H78" s="39"/>
      <c r="I78" s="39"/>
      <c r="J78" s="39"/>
      <c r="K78" s="39"/>
      <c r="L78" s="39"/>
      <c r="M78" s="43">
        <f>d_버스계산!C18</f>
        <v>18</v>
      </c>
      <c r="N78" s="39"/>
      <c r="O78" s="39"/>
      <c r="P78" s="39"/>
      <c r="Q78" s="39"/>
      <c r="R78" s="39"/>
      <c r="S78" s="39"/>
      <c r="T78" s="43">
        <f>d_버스계산!D18</f>
        <v>11</v>
      </c>
      <c r="U78" s="39"/>
      <c r="V78" s="39"/>
      <c r="W78" s="39"/>
      <c r="X78" s="39"/>
      <c r="Y78" s="39"/>
      <c r="Z78" s="39"/>
      <c r="AA78" s="43">
        <f>d_버스계산!I18</f>
        <v>0</v>
      </c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d_버스계산!A19</f>
        <v>22시</v>
      </c>
      <c r="C79" s="39"/>
      <c r="D79" s="39"/>
      <c r="E79" s="39"/>
      <c r="F79" s="39"/>
      <c r="G79" s="43">
        <f>d_버스계산!B19</f>
        <v>0</v>
      </c>
      <c r="H79" s="39"/>
      <c r="I79" s="39"/>
      <c r="J79" s="39"/>
      <c r="K79" s="39"/>
      <c r="L79" s="39"/>
      <c r="M79" s="43">
        <f>d_버스계산!C19</f>
        <v>4</v>
      </c>
      <c r="N79" s="39"/>
      <c r="O79" s="39"/>
      <c r="P79" s="39"/>
      <c r="Q79" s="39"/>
      <c r="R79" s="39"/>
      <c r="S79" s="39"/>
      <c r="T79" s="43">
        <f>d_버스계산!D19</f>
        <v>4</v>
      </c>
      <c r="U79" s="39"/>
      <c r="V79" s="39"/>
      <c r="W79" s="39"/>
      <c r="X79" s="39"/>
      <c r="Y79" s="39"/>
      <c r="Z79" s="39"/>
      <c r="AA79" s="43">
        <f>d_버스계산!I19</f>
        <v>0</v>
      </c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d_버스계산!A20</f>
        <v>23시</v>
      </c>
      <c r="C80" s="39"/>
      <c r="D80" s="39"/>
      <c r="E80" s="39"/>
      <c r="F80" s="39"/>
      <c r="G80" s="43">
        <f>d_버스계산!B20</f>
        <v>0</v>
      </c>
      <c r="H80" s="39"/>
      <c r="I80" s="39"/>
      <c r="J80" s="39"/>
      <c r="K80" s="39"/>
      <c r="L80" s="39"/>
      <c r="M80" s="43">
        <f>d_버스계산!C20</f>
        <v>0</v>
      </c>
      <c r="N80" s="39"/>
      <c r="O80" s="39"/>
      <c r="P80" s="39"/>
      <c r="Q80" s="39"/>
      <c r="R80" s="39"/>
      <c r="S80" s="39"/>
      <c r="T80" s="43">
        <f>d_버스계산!D20</f>
        <v>0</v>
      </c>
      <c r="U80" s="39"/>
      <c r="V80" s="39"/>
      <c r="W80" s="39"/>
      <c r="X80" s="39"/>
      <c r="Y80" s="39"/>
      <c r="Z80" s="39"/>
      <c r="AA80" s="43">
        <f>d_버스계산!I20</f>
        <v>0</v>
      </c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8" customHeight="1"/>
    <row r="82" spans="2:37" ht="28" customHeight="1" collapsed="1">
      <c r="B82" s="79" t="s">
        <v>93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2:37" ht="23" hidden="1" customHeight="1" outlineLevel="1">
      <c r="B83" s="53" t="s">
        <v>132</v>
      </c>
      <c r="C83" s="49"/>
      <c r="D83" s="49"/>
      <c r="E83" s="49"/>
      <c r="F83" s="49"/>
      <c r="G83" s="49"/>
      <c r="H83" s="49"/>
      <c r="I83" s="48" t="s">
        <v>169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</row>
    <row r="84" spans="2:37" ht="38" hidden="1" customHeight="1" outlineLevel="1">
      <c r="B84" s="53" t="s">
        <v>170</v>
      </c>
      <c r="C84" s="49"/>
      <c r="D84" s="49"/>
      <c r="E84" s="49"/>
      <c r="F84" s="49"/>
      <c r="G84" s="49"/>
      <c r="H84" s="49"/>
      <c r="I84" s="48" t="s">
        <v>171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</row>
    <row r="85" spans="2:37" ht="38" hidden="1" customHeight="1" outlineLevel="1">
      <c r="B85" s="53" t="s">
        <v>102</v>
      </c>
      <c r="C85" s="49"/>
      <c r="D85" s="49"/>
      <c r="E85" s="49"/>
      <c r="F85" s="49"/>
      <c r="G85" s="49"/>
      <c r="H85" s="49"/>
      <c r="I85" s="48" t="s">
        <v>172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</row>
  </sheetData>
  <mergeCells count="149">
    <mergeCell ref="AA80:AK80"/>
    <mergeCell ref="U18:AK18"/>
    <mergeCell ref="T80:Z80"/>
    <mergeCell ref="B64:F64"/>
    <mergeCell ref="M65:S65"/>
    <mergeCell ref="AA64:AK64"/>
    <mergeCell ref="AC13:AK13"/>
    <mergeCell ref="M74:S74"/>
    <mergeCell ref="T64:Z64"/>
    <mergeCell ref="B79:F79"/>
    <mergeCell ref="AA67:AK67"/>
    <mergeCell ref="AA61:AK61"/>
    <mergeCell ref="G80:L80"/>
    <mergeCell ref="AA77:AK77"/>
    <mergeCell ref="B82:AK82"/>
    <mergeCell ref="B9:G9"/>
    <mergeCell ref="T77:Z77"/>
    <mergeCell ref="B67:F67"/>
    <mergeCell ref="G64:L64"/>
    <mergeCell ref="G79:L79"/>
    <mergeCell ref="B61:F61"/>
    <mergeCell ref="T13:AB13"/>
    <mergeCell ref="G73:L73"/>
    <mergeCell ref="B12:J12"/>
    <mergeCell ref="G63:L63"/>
    <mergeCell ref="B69:F69"/>
    <mergeCell ref="B78:F78"/>
    <mergeCell ref="AA69:AK69"/>
    <mergeCell ref="M79:S79"/>
    <mergeCell ref="M73:S73"/>
    <mergeCell ref="AA78:AK78"/>
    <mergeCell ref="B31:Z31"/>
    <mergeCell ref="M70:S70"/>
    <mergeCell ref="T78:Z78"/>
    <mergeCell ref="AA75:AK75"/>
    <mergeCell ref="T62:Z62"/>
    <mergeCell ref="B85:H85"/>
    <mergeCell ref="M71:S71"/>
    <mergeCell ref="G65:L65"/>
    <mergeCell ref="J6:N6"/>
    <mergeCell ref="AD6:AH6"/>
    <mergeCell ref="G76:L76"/>
    <mergeCell ref="B73:F73"/>
    <mergeCell ref="AA65:AK65"/>
    <mergeCell ref="G75:L75"/>
    <mergeCell ref="T65:Z65"/>
    <mergeCell ref="Z9:AK9"/>
    <mergeCell ref="B65:F65"/>
    <mergeCell ref="G77:L77"/>
    <mergeCell ref="T79:Z79"/>
    <mergeCell ref="G67:L67"/>
    <mergeCell ref="T73:Z73"/>
    <mergeCell ref="G61:L61"/>
    <mergeCell ref="AA62:AK62"/>
    <mergeCell ref="B63:F63"/>
    <mergeCell ref="AA71:AK71"/>
    <mergeCell ref="M77:S77"/>
    <mergeCell ref="M80:S80"/>
    <mergeCell ref="B56:AK56"/>
    <mergeCell ref="M61:S61"/>
    <mergeCell ref="I83:AK83"/>
    <mergeCell ref="G70:L70"/>
    <mergeCell ref="B76:F76"/>
    <mergeCell ref="AA76:AK76"/>
    <mergeCell ref="B3:AK3"/>
    <mergeCell ref="T76:Z76"/>
    <mergeCell ref="K11:S11"/>
    <mergeCell ref="AC12:AK12"/>
    <mergeCell ref="B75:F75"/>
    <mergeCell ref="B58:AK58"/>
    <mergeCell ref="B62:F62"/>
    <mergeCell ref="G62:L62"/>
    <mergeCell ref="T69:Z69"/>
    <mergeCell ref="B83:H83"/>
    <mergeCell ref="B60:AK60"/>
    <mergeCell ref="B4:AK4"/>
    <mergeCell ref="B66:F66"/>
    <mergeCell ref="O6:S6"/>
    <mergeCell ref="M62:S62"/>
    <mergeCell ref="G78:L78"/>
    <mergeCell ref="M72:S72"/>
    <mergeCell ref="K12:S12"/>
    <mergeCell ref="B77:F77"/>
    <mergeCell ref="B18:R18"/>
    <mergeCell ref="B2:X2"/>
    <mergeCell ref="M67:S67"/>
    <mergeCell ref="AA70:AK70"/>
    <mergeCell ref="E6:I6"/>
    <mergeCell ref="Y6:AC6"/>
    <mergeCell ref="B15:AK15"/>
    <mergeCell ref="AA63:AK63"/>
    <mergeCell ref="Q9:X9"/>
    <mergeCell ref="M69:S69"/>
    <mergeCell ref="T63:Z63"/>
    <mergeCell ref="B68:F68"/>
    <mergeCell ref="B32:AK32"/>
    <mergeCell ref="T75:Z75"/>
    <mergeCell ref="AA72:AK72"/>
    <mergeCell ref="M76:S76"/>
    <mergeCell ref="T72:Z72"/>
    <mergeCell ref="G74:L74"/>
    <mergeCell ref="G68:L68"/>
    <mergeCell ref="B70:F70"/>
    <mergeCell ref="M66:S66"/>
    <mergeCell ref="M63:S63"/>
    <mergeCell ref="M68:S68"/>
    <mergeCell ref="G72:L72"/>
    <mergeCell ref="B74:F74"/>
    <mergeCell ref="AA74:AK74"/>
    <mergeCell ref="T74:Z74"/>
    <mergeCell ref="M75:S75"/>
    <mergeCell ref="AA73:AK73"/>
    <mergeCell ref="AC34:AK45"/>
    <mergeCell ref="B6:D6"/>
    <mergeCell ref="I85:AK85"/>
    <mergeCell ref="B17:R17"/>
    <mergeCell ref="AC11:AK11"/>
    <mergeCell ref="M64:S64"/>
    <mergeCell ref="K13:S13"/>
    <mergeCell ref="AA68:AK68"/>
    <mergeCell ref="M78:S78"/>
    <mergeCell ref="T68:Z68"/>
    <mergeCell ref="AA66:AK66"/>
    <mergeCell ref="T71:Z71"/>
    <mergeCell ref="G71:L71"/>
    <mergeCell ref="T6:X6"/>
    <mergeCell ref="B80:F80"/>
    <mergeCell ref="AA79:AK79"/>
    <mergeCell ref="B11:J11"/>
    <mergeCell ref="B84:H84"/>
    <mergeCell ref="I8:O8"/>
    <mergeCell ref="I84:AK84"/>
    <mergeCell ref="T66:Z66"/>
    <mergeCell ref="G66:L66"/>
    <mergeCell ref="B72:F72"/>
    <mergeCell ref="T61:Z61"/>
    <mergeCell ref="T70:Z70"/>
    <mergeCell ref="AC33:AK33"/>
    <mergeCell ref="B8:G8"/>
    <mergeCell ref="G69:L69"/>
    <mergeCell ref="B71:F71"/>
    <mergeCell ref="B13:J13"/>
    <mergeCell ref="T12:AB12"/>
    <mergeCell ref="T67:Z67"/>
    <mergeCell ref="U17:AK17"/>
    <mergeCell ref="T11:AB11"/>
    <mergeCell ref="Q8:X8"/>
    <mergeCell ref="I9:O9"/>
    <mergeCell ref="B29:AK29"/>
  </mergeCells>
  <phoneticPr fontId="48" type="noConversion"/>
  <conditionalFormatting sqref="K12">
    <cfRule type="expression" dxfId="4" priority="1">
      <formula>K12&gt;0</formula>
    </cfRule>
  </conditionalFormatting>
  <dataValidations count="2">
    <dataValidation type="list" showInputMessage="1" showErrorMessage="1" error="목록에서 고른다" promptTitle="시간표 ▼" prompt="공휴일 시간표가 없는 노선이 많다" sqref="I9" xr:uid="{00000000-0002-0000-0300-000001000000}">
      <formula1>"평일,공휴일(일요일)"</formula1>
    </dataValidation>
    <dataValidation type="whole" showInputMessage="1" showErrorMessage="1" error="0~20 사이 값을 넣는다" promptTitle="19~21시 원도심→월영교 추가(회)" prompt="관광택시 저녁 배치나 셔틀로 몇 회를 채우면 어떻게 바뀌는지 보는 가정 값" sqref="Q9" xr:uid="{00000000-0002-0000-0300-000002000000}">
      <formula1>0</formula1>
      <formula2>20</formula2>
    </dataValidation>
  </dataValidations>
  <hyperlinks>
    <hyperlink ref="E6" location="'한눈에'!A1" display="한눈에" xr:uid="{00000000-0004-0000-0300-000000000000}"/>
    <hyperlink ref="J6" location="'시·군 진단'!A1" display="시·군 진단" xr:uid="{00000000-0004-0000-0300-000001000000}"/>
    <hyperlink ref="O6" location="'운영 시간'!A1" display="운영 시간" xr:uid="{00000000-0004-0000-0300-000002000000}"/>
    <hyperlink ref="Y6" location="'월영교'!A1" display="월영교" xr:uid="{00000000-0004-0000-0300-000003000000}"/>
    <hyperlink ref="AD6" location="'설문조사'!A1" display="설문조사" xr:uid="{00000000-0004-0000-03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노선 ▼" prompt="안동 시내버스 46개 노선" xr:uid="{00000000-0002-0000-0300-000000000000}">
          <x14:formula1>
            <xm:f>d_노선목록!$A$2:$A$47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03C31"/>
    <outlinePr summaryBelow="0"/>
    <pageSetUpPr fitToPage="1"/>
  </sheetPr>
  <dimension ref="A1:AL101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90" t="s">
        <v>58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173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174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0"/>
      <c r="C5" s="10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50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175</v>
      </c>
      <c r="C8" s="14"/>
      <c r="D8" s="14"/>
      <c r="E8" s="14"/>
      <c r="F8" s="14"/>
      <c r="G8" s="14"/>
      <c r="I8" s="44" t="s">
        <v>176</v>
      </c>
      <c r="J8" s="14"/>
      <c r="K8" s="14"/>
      <c r="L8" s="14"/>
      <c r="M8" s="14"/>
      <c r="N8" s="14"/>
      <c r="P8" s="44" t="s">
        <v>177</v>
      </c>
      <c r="Q8" s="14"/>
      <c r="R8" s="14"/>
      <c r="S8" s="14"/>
      <c r="T8" s="14"/>
      <c r="U8" s="14"/>
      <c r="V8" s="14"/>
      <c r="W8" s="14"/>
      <c r="X8" s="14"/>
    </row>
    <row r="9" spans="1:38" ht="28" customHeight="1">
      <c r="B9" s="100">
        <v>0</v>
      </c>
      <c r="C9" s="65"/>
      <c r="D9" s="65"/>
      <c r="E9" s="65"/>
      <c r="F9" s="65"/>
      <c r="G9" s="66"/>
      <c r="I9" s="98">
        <v>22</v>
      </c>
      <c r="J9" s="65"/>
      <c r="K9" s="65"/>
      <c r="L9" s="65"/>
      <c r="M9" s="65"/>
      <c r="N9" s="66"/>
      <c r="P9" s="64" t="s">
        <v>58</v>
      </c>
      <c r="Q9" s="65"/>
      <c r="R9" s="65"/>
      <c r="S9" s="65"/>
      <c r="T9" s="65"/>
      <c r="U9" s="65"/>
      <c r="V9" s="65"/>
      <c r="W9" s="65"/>
      <c r="X9" s="66"/>
      <c r="Z9" s="82" t="s">
        <v>178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179</v>
      </c>
      <c r="C11" s="14"/>
      <c r="D11" s="14"/>
      <c r="E11" s="14"/>
      <c r="F11" s="14"/>
      <c r="G11" s="14"/>
      <c r="H11" s="14"/>
      <c r="I11" s="14"/>
      <c r="J11" s="55"/>
      <c r="K11" s="54" t="s">
        <v>180</v>
      </c>
      <c r="L11" s="14"/>
      <c r="M11" s="14"/>
      <c r="N11" s="14"/>
      <c r="O11" s="14"/>
      <c r="P11" s="14"/>
      <c r="Q11" s="14"/>
      <c r="R11" s="14"/>
      <c r="S11" s="55"/>
      <c r="T11" s="54" t="s">
        <v>181</v>
      </c>
      <c r="U11" s="14"/>
      <c r="V11" s="14"/>
      <c r="W11" s="14"/>
      <c r="X11" s="14"/>
      <c r="Y11" s="14"/>
      <c r="Z11" s="14"/>
      <c r="AA11" s="14"/>
      <c r="AB11" s="55"/>
      <c r="AC11" s="54" t="s">
        <v>182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99">
        <f>COUNTIFS(d_월영교!$D$2:$D$17,1,d_월영교!$C$2:$C$17,"&gt;=21")+IF(월영교!$I$9&gt;=21,월영교!$B$9,0)</f>
        <v>3</v>
      </c>
      <c r="C12" s="14"/>
      <c r="D12" s="14"/>
      <c r="E12" s="14"/>
      <c r="F12" s="14"/>
      <c r="G12" s="14"/>
      <c r="H12" s="14"/>
      <c r="I12" s="14"/>
      <c r="J12" s="55"/>
      <c r="K12" s="99">
        <f>IF(월영교!$I$9&gt;=21,월영교!$B$9,0)</f>
        <v>0</v>
      </c>
      <c r="L12" s="14"/>
      <c r="M12" s="14"/>
      <c r="N12" s="14"/>
      <c r="O12" s="14"/>
      <c r="P12" s="14"/>
      <c r="Q12" s="14"/>
      <c r="R12" s="14"/>
      <c r="S12" s="55"/>
      <c r="T12" s="97">
        <f>INDEX(d_철도!$D$2:$D$20,MATCH(월영교!$P$9,d_철도!$A$2:$A$20,0))</f>
        <v>0.4</v>
      </c>
      <c r="U12" s="14"/>
      <c r="V12" s="14"/>
      <c r="W12" s="14"/>
      <c r="X12" s="14"/>
      <c r="Y12" s="14"/>
      <c r="Z12" s="14"/>
      <c r="AA12" s="14"/>
      <c r="AB12" s="55"/>
      <c r="AC12" s="81">
        <v>0.54799999999999993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"영업 16곳 중 · 팝업 전 "&amp;COUNTIFS(d_월영교!$D$2:$D$17,1,d_월영교!$C$2:$C$17,"&gt;=21")&amp;"곳"</f>
        <v>영업 16곳 중 · 팝업 전 3곳</v>
      </c>
      <c r="C13" s="14"/>
      <c r="D13" s="14"/>
      <c r="E13" s="14"/>
      <c r="F13" s="14"/>
      <c r="G13" s="14"/>
      <c r="H13" s="14"/>
      <c r="I13" s="14"/>
      <c r="J13" s="55"/>
      <c r="K13" s="58" t="s">
        <v>183</v>
      </c>
      <c r="L13" s="14"/>
      <c r="M13" s="14"/>
      <c r="N13" s="14"/>
      <c r="O13" s="14"/>
      <c r="P13" s="14"/>
      <c r="Q13" s="14"/>
      <c r="R13" s="14"/>
      <c r="S13" s="55"/>
      <c r="T13" s="58" t="str">
        <f>"방문 "&amp;TEXT(INDEX(d_철도!$B$2:$B$20,MATCH(월영교!$P$9,d_철도!$A$2:$A$20,0)),"0.0")&amp;"% vs 소비 건수 "&amp;TEXT(INDEX(d_철도!$C$2:$C$20,MATCH(월영교!$P$9,d_철도!$A$2:$A$20,0)),"0.0")&amp;"% (2022.4~6)"</f>
        <v>방문 15.2% vs 소비 건수 6.1% (2022.4~6)</v>
      </c>
      <c r="U13" s="14"/>
      <c r="V13" s="14"/>
      <c r="W13" s="14"/>
      <c r="X13" s="14"/>
      <c r="Y13" s="14"/>
      <c r="Z13" s="14"/>
      <c r="AA13" s="14"/>
      <c r="AB13" s="55"/>
      <c r="AC13" s="58" t="s">
        <v>184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185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186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187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188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189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20" customHeight="1"/>
    <row r="31" spans="2:37" ht="20" customHeight="1"/>
    <row r="32" spans="2:37" ht="20" customHeight="1"/>
    <row r="33" spans="2:37" ht="18" customHeight="1">
      <c r="B33" s="15" t="s">
        <v>190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U33" s="15" t="s">
        <v>191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12" customHeight="1"/>
    <row r="35" spans="2:37" ht="24" customHeight="1">
      <c r="B35" s="15" t="s">
        <v>192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84" t="s">
        <v>193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:37" ht="20" customHeight="1"/>
    <row r="37" spans="2:37" ht="20" customHeight="1"/>
    <row r="38" spans="2:37" ht="20" customHeight="1"/>
    <row r="39" spans="2:37" ht="20" customHeight="1"/>
    <row r="40" spans="2:37" ht="20" customHeight="1"/>
    <row r="41" spans="2:37" ht="20" customHeight="1"/>
    <row r="42" spans="2:37" ht="20" customHeight="1"/>
    <row r="43" spans="2:37" ht="20" customHeight="1"/>
    <row r="44" spans="2:37" ht="20" customHeight="1"/>
    <row r="45" spans="2:37" ht="20" customHeight="1"/>
    <row r="46" spans="2:37" ht="20" customHeight="1"/>
    <row r="47" spans="2:37" ht="20" customHeight="1"/>
    <row r="48" spans="2:37" ht="20" customHeight="1"/>
    <row r="49" spans="2:37" ht="20" customHeight="1"/>
    <row r="50" spans="2:37" ht="20" customHeight="1"/>
    <row r="51" spans="2:37" ht="20" customHeight="1"/>
    <row r="52" spans="2:37" ht="18" customHeight="1">
      <c r="B52" s="15" t="s">
        <v>194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2:37" ht="10" customHeight="1"/>
    <row r="54" spans="2:37" ht="34" customHeight="1">
      <c r="B54" s="30" t="s">
        <v>195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2:37" ht="14" customHeight="1"/>
    <row r="56" spans="2:37" ht="28" customHeight="1" collapsed="1">
      <c r="B56" s="52" t="s">
        <v>196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2:37" ht="30" hidden="1" customHeight="1" outlineLevel="1">
      <c r="B57" s="41" t="s">
        <v>197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1" t="s">
        <v>198</v>
      </c>
      <c r="O57" s="42"/>
      <c r="P57" s="42"/>
      <c r="Q57" s="42"/>
      <c r="R57" s="42"/>
      <c r="S57" s="42"/>
      <c r="T57" s="59" t="s">
        <v>199</v>
      </c>
      <c r="U57" s="42"/>
      <c r="V57" s="42"/>
      <c r="W57" s="42"/>
      <c r="X57" s="42"/>
      <c r="Y57" s="42"/>
      <c r="Z57" s="41" t="s">
        <v>200</v>
      </c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</row>
    <row r="58" spans="2:37" ht="18" hidden="1" customHeight="1" outlineLevel="1">
      <c r="B58" s="45" t="s">
        <v>201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5" t="s">
        <v>202</v>
      </c>
      <c r="O58" s="39"/>
      <c r="P58" s="39"/>
      <c r="Q58" s="39"/>
      <c r="R58" s="39"/>
      <c r="S58" s="39"/>
      <c r="T58" s="96" t="s">
        <v>203</v>
      </c>
      <c r="U58" s="39"/>
      <c r="V58" s="39"/>
      <c r="W58" s="39"/>
      <c r="X58" s="39"/>
      <c r="Y58" s="39"/>
      <c r="Z58" s="45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">
        <v>204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45" t="s">
        <v>202</v>
      </c>
      <c r="O59" s="39"/>
      <c r="P59" s="39"/>
      <c r="Q59" s="39"/>
      <c r="R59" s="39"/>
      <c r="S59" s="39"/>
      <c r="T59" s="96" t="s">
        <v>203</v>
      </c>
      <c r="U59" s="39"/>
      <c r="V59" s="39"/>
      <c r="W59" s="39"/>
      <c r="X59" s="39"/>
      <c r="Y59" s="39"/>
      <c r="Z59" s="45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">
        <v>205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45" t="s">
        <v>202</v>
      </c>
      <c r="O60" s="39"/>
      <c r="P60" s="39"/>
      <c r="Q60" s="39"/>
      <c r="R60" s="39"/>
      <c r="S60" s="39"/>
      <c r="T60" s="96" t="s">
        <v>203</v>
      </c>
      <c r="U60" s="39"/>
      <c r="V60" s="39"/>
      <c r="W60" s="39"/>
      <c r="X60" s="39"/>
      <c r="Y60" s="39"/>
      <c r="Z60" s="45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">
        <v>206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45" t="s">
        <v>202</v>
      </c>
      <c r="O61" s="39"/>
      <c r="P61" s="39"/>
      <c r="Q61" s="39"/>
      <c r="R61" s="39"/>
      <c r="S61" s="39"/>
      <c r="T61" s="96" t="s">
        <v>203</v>
      </c>
      <c r="U61" s="39"/>
      <c r="V61" s="39"/>
      <c r="W61" s="39"/>
      <c r="X61" s="39"/>
      <c r="Y61" s="39"/>
      <c r="Z61" s="45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">
        <v>207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45" t="s">
        <v>202</v>
      </c>
      <c r="O62" s="39"/>
      <c r="P62" s="39"/>
      <c r="Q62" s="39"/>
      <c r="R62" s="39"/>
      <c r="S62" s="39"/>
      <c r="T62" s="96" t="s">
        <v>208</v>
      </c>
      <c r="U62" s="39"/>
      <c r="V62" s="39"/>
      <c r="W62" s="39"/>
      <c r="X62" s="39"/>
      <c r="Y62" s="39"/>
      <c r="Z62" s="45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">
        <v>209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45" t="s">
        <v>202</v>
      </c>
      <c r="O63" s="39"/>
      <c r="P63" s="39"/>
      <c r="Q63" s="39"/>
      <c r="R63" s="39"/>
      <c r="S63" s="39"/>
      <c r="T63" s="96" t="s">
        <v>208</v>
      </c>
      <c r="U63" s="39"/>
      <c r="V63" s="39"/>
      <c r="W63" s="39"/>
      <c r="X63" s="39"/>
      <c r="Y63" s="39"/>
      <c r="Z63" s="45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">
        <v>210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45" t="s">
        <v>211</v>
      </c>
      <c r="O64" s="39"/>
      <c r="P64" s="39"/>
      <c r="Q64" s="39"/>
      <c r="R64" s="39"/>
      <c r="S64" s="39"/>
      <c r="T64" s="96" t="s">
        <v>208</v>
      </c>
      <c r="U64" s="39"/>
      <c r="V64" s="39"/>
      <c r="W64" s="39"/>
      <c r="X64" s="39"/>
      <c r="Y64" s="39"/>
      <c r="Z64" s="45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">
        <v>212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45" t="s">
        <v>202</v>
      </c>
      <c r="O65" s="39"/>
      <c r="P65" s="39"/>
      <c r="Q65" s="39"/>
      <c r="R65" s="39"/>
      <c r="S65" s="39"/>
      <c r="T65" s="96" t="s">
        <v>213</v>
      </c>
      <c r="U65" s="39"/>
      <c r="V65" s="39"/>
      <c r="W65" s="39"/>
      <c r="X65" s="39"/>
      <c r="Y65" s="39"/>
      <c r="Z65" s="45" t="s">
        <v>214</v>
      </c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">
        <v>215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45" t="s">
        <v>202</v>
      </c>
      <c r="O66" s="39"/>
      <c r="P66" s="39"/>
      <c r="Q66" s="39"/>
      <c r="R66" s="39"/>
      <c r="S66" s="39"/>
      <c r="T66" s="96" t="s">
        <v>213</v>
      </c>
      <c r="U66" s="39"/>
      <c r="V66" s="39"/>
      <c r="W66" s="39"/>
      <c r="X66" s="39"/>
      <c r="Y66" s="39"/>
      <c r="Z66" s="45" t="s">
        <v>214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">
        <v>216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45" t="s">
        <v>217</v>
      </c>
      <c r="O67" s="39"/>
      <c r="P67" s="39"/>
      <c r="Q67" s="39"/>
      <c r="R67" s="39"/>
      <c r="S67" s="39"/>
      <c r="T67" s="96" t="s">
        <v>218</v>
      </c>
      <c r="U67" s="39"/>
      <c r="V67" s="39"/>
      <c r="W67" s="39"/>
      <c r="X67" s="39"/>
      <c r="Y67" s="39"/>
      <c r="Z67" s="45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">
        <v>219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45" t="s">
        <v>217</v>
      </c>
      <c r="O68" s="39"/>
      <c r="P68" s="39"/>
      <c r="Q68" s="39"/>
      <c r="R68" s="39"/>
      <c r="S68" s="39"/>
      <c r="T68" s="96" t="s">
        <v>218</v>
      </c>
      <c r="U68" s="39"/>
      <c r="V68" s="39"/>
      <c r="W68" s="39"/>
      <c r="X68" s="39"/>
      <c r="Y68" s="39"/>
      <c r="Z68" s="45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">
        <v>220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45" t="s">
        <v>217</v>
      </c>
      <c r="O69" s="39"/>
      <c r="P69" s="39"/>
      <c r="Q69" s="39"/>
      <c r="R69" s="39"/>
      <c r="S69" s="39"/>
      <c r="T69" s="96" t="s">
        <v>218</v>
      </c>
      <c r="U69" s="39"/>
      <c r="V69" s="39"/>
      <c r="W69" s="39"/>
      <c r="X69" s="39"/>
      <c r="Y69" s="39"/>
      <c r="Z69" s="45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">
        <v>221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45" t="s">
        <v>202</v>
      </c>
      <c r="O70" s="39"/>
      <c r="P70" s="39"/>
      <c r="Q70" s="39"/>
      <c r="R70" s="39"/>
      <c r="S70" s="39"/>
      <c r="T70" s="96" t="s">
        <v>218</v>
      </c>
      <c r="U70" s="39"/>
      <c r="V70" s="39"/>
      <c r="W70" s="39"/>
      <c r="X70" s="39"/>
      <c r="Y70" s="39"/>
      <c r="Z70" s="45" t="s">
        <v>214</v>
      </c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">
        <v>222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45" t="s">
        <v>217</v>
      </c>
      <c r="O71" s="39"/>
      <c r="P71" s="39"/>
      <c r="Q71" s="39"/>
      <c r="R71" s="39"/>
      <c r="S71" s="39"/>
      <c r="T71" s="96" t="s">
        <v>223</v>
      </c>
      <c r="U71" s="39"/>
      <c r="V71" s="39"/>
      <c r="W71" s="39"/>
      <c r="X71" s="39"/>
      <c r="Y71" s="39"/>
      <c r="Z71" s="45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">
        <v>224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45" t="s">
        <v>217</v>
      </c>
      <c r="O72" s="39"/>
      <c r="P72" s="39"/>
      <c r="Q72" s="39"/>
      <c r="R72" s="39"/>
      <c r="S72" s="39"/>
      <c r="T72" s="96" t="s">
        <v>223</v>
      </c>
      <c r="U72" s="39"/>
      <c r="V72" s="39"/>
      <c r="W72" s="39"/>
      <c r="X72" s="39"/>
      <c r="Y72" s="39"/>
      <c r="Z72" s="45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">
        <v>225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45" t="s">
        <v>217</v>
      </c>
      <c r="O73" s="39"/>
      <c r="P73" s="39"/>
      <c r="Q73" s="39"/>
      <c r="R73" s="39"/>
      <c r="S73" s="39"/>
      <c r="T73" s="96" t="s">
        <v>226</v>
      </c>
      <c r="U73" s="39"/>
      <c r="V73" s="39"/>
      <c r="W73" s="39"/>
      <c r="X73" s="39"/>
      <c r="Y73" s="39"/>
      <c r="Z73" s="45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8" customHeight="1"/>
    <row r="75" spans="2:37" ht="28" customHeight="1" collapsed="1">
      <c r="B75" s="52" t="s">
        <v>227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2:37" ht="30" hidden="1" customHeight="1" outlineLevel="1">
      <c r="B76" s="41" t="s">
        <v>228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59" t="s">
        <v>229</v>
      </c>
      <c r="O76" s="42"/>
      <c r="P76" s="42"/>
      <c r="Q76" s="42"/>
      <c r="R76" s="42"/>
      <c r="S76" s="42"/>
      <c r="T76" s="42"/>
      <c r="U76" s="59" t="s">
        <v>230</v>
      </c>
      <c r="V76" s="42"/>
      <c r="W76" s="42"/>
      <c r="X76" s="42"/>
      <c r="Y76" s="42"/>
      <c r="Z76" s="42"/>
      <c r="AA76" s="42"/>
      <c r="AB76" s="59" t="s">
        <v>231</v>
      </c>
      <c r="AC76" s="42"/>
      <c r="AD76" s="42"/>
      <c r="AE76" s="42"/>
      <c r="AF76" s="42"/>
      <c r="AG76" s="42"/>
      <c r="AH76" s="42"/>
      <c r="AI76" s="42"/>
      <c r="AJ76" s="42"/>
      <c r="AK76" s="42"/>
    </row>
    <row r="77" spans="2:37" ht="18" hidden="1" customHeight="1" outlineLevel="1">
      <c r="B77" s="45" t="str">
        <f>d_철도!A2</f>
        <v>월영교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95">
        <f>d_철도!B2</f>
        <v>15.24</v>
      </c>
      <c r="O77" s="39"/>
      <c r="P77" s="39"/>
      <c r="Q77" s="39"/>
      <c r="R77" s="39"/>
      <c r="S77" s="39"/>
      <c r="T77" s="39"/>
      <c r="U77" s="95">
        <f>d_철도!C2</f>
        <v>6.05</v>
      </c>
      <c r="V77" s="39"/>
      <c r="W77" s="39"/>
      <c r="X77" s="39"/>
      <c r="Y77" s="39"/>
      <c r="Z77" s="39"/>
      <c r="AA77" s="39"/>
      <c r="AB77" s="38">
        <f>d_철도!D2</f>
        <v>0.4</v>
      </c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d_철도!A3</f>
        <v>안동문화관광단지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95">
        <f>d_철도!B3</f>
        <v>11.02</v>
      </c>
      <c r="O78" s="39"/>
      <c r="P78" s="39"/>
      <c r="Q78" s="39"/>
      <c r="R78" s="39"/>
      <c r="S78" s="39"/>
      <c r="T78" s="39"/>
      <c r="U78" s="95">
        <f>d_철도!C3</f>
        <v>2.2799999999999998</v>
      </c>
      <c r="V78" s="39"/>
      <c r="W78" s="39"/>
      <c r="X78" s="39"/>
      <c r="Y78" s="39"/>
      <c r="Z78" s="39"/>
      <c r="AA78" s="39"/>
      <c r="AB78" s="38">
        <f>d_철도!D3</f>
        <v>0.21</v>
      </c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d_철도!A4</f>
        <v>안동하회마을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95">
        <f>d_철도!B4</f>
        <v>6.29</v>
      </c>
      <c r="O79" s="39"/>
      <c r="P79" s="39"/>
      <c r="Q79" s="39"/>
      <c r="R79" s="39"/>
      <c r="S79" s="39"/>
      <c r="T79" s="39"/>
      <c r="U79" s="95">
        <f>d_철도!C4</f>
        <v>0.4</v>
      </c>
      <c r="V79" s="39"/>
      <c r="W79" s="39"/>
      <c r="X79" s="39"/>
      <c r="Y79" s="39"/>
      <c r="Z79" s="39"/>
      <c r="AA79" s="39"/>
      <c r="AB79" s="38">
        <f>d_철도!D4</f>
        <v>0.06</v>
      </c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d_철도!A5</f>
        <v>낙강물길공원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95">
        <f>d_철도!B5</f>
        <v>2.37</v>
      </c>
      <c r="O80" s="39"/>
      <c r="P80" s="39"/>
      <c r="Q80" s="39"/>
      <c r="R80" s="39"/>
      <c r="S80" s="39"/>
      <c r="T80" s="39"/>
      <c r="U80" s="95">
        <f>d_철도!C5</f>
        <v>0</v>
      </c>
      <c r="V80" s="39"/>
      <c r="W80" s="39"/>
      <c r="X80" s="39"/>
      <c r="Y80" s="39"/>
      <c r="Z80" s="39"/>
      <c r="AA80" s="39"/>
      <c r="AB80" s="38">
        <f>d_철도!D5</f>
        <v>0</v>
      </c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18" hidden="1" customHeight="1" outlineLevel="1">
      <c r="B81" s="45" t="str">
        <f>d_철도!A6</f>
        <v>만휴정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95">
        <f>d_철도!B6</f>
        <v>2.23</v>
      </c>
      <c r="O81" s="39"/>
      <c r="P81" s="39"/>
      <c r="Q81" s="39"/>
      <c r="R81" s="39"/>
      <c r="S81" s="39"/>
      <c r="T81" s="39"/>
      <c r="U81" s="95">
        <f>d_철도!C6</f>
        <v>0</v>
      </c>
      <c r="V81" s="39"/>
      <c r="W81" s="39"/>
      <c r="X81" s="39"/>
      <c r="Y81" s="39"/>
      <c r="Z81" s="39"/>
      <c r="AA81" s="39"/>
      <c r="AB81" s="38">
        <f>d_철도!D6</f>
        <v>0</v>
      </c>
      <c r="AC81" s="39"/>
      <c r="AD81" s="39"/>
      <c r="AE81" s="39"/>
      <c r="AF81" s="39"/>
      <c r="AG81" s="39"/>
      <c r="AH81" s="39"/>
      <c r="AI81" s="39"/>
      <c r="AJ81" s="39"/>
      <c r="AK81" s="39"/>
    </row>
    <row r="82" spans="2:37" ht="18" hidden="1" customHeight="1" outlineLevel="1">
      <c r="B82" s="45" t="str">
        <f>d_철도!A7</f>
        <v>봉정사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95">
        <f>d_철도!B7</f>
        <v>1.71</v>
      </c>
      <c r="O82" s="39"/>
      <c r="P82" s="39"/>
      <c r="Q82" s="39"/>
      <c r="R82" s="39"/>
      <c r="S82" s="39"/>
      <c r="T82" s="39"/>
      <c r="U82" s="95">
        <f>d_철도!C7</f>
        <v>0.02</v>
      </c>
      <c r="V82" s="39"/>
      <c r="W82" s="39"/>
      <c r="X82" s="39"/>
      <c r="Y82" s="39"/>
      <c r="Z82" s="39"/>
      <c r="AA82" s="39"/>
      <c r="AB82" s="38">
        <f>d_철도!D7</f>
        <v>0.01</v>
      </c>
      <c r="AC82" s="39"/>
      <c r="AD82" s="39"/>
      <c r="AE82" s="39"/>
      <c r="AF82" s="39"/>
      <c r="AG82" s="39"/>
      <c r="AH82" s="39"/>
      <c r="AI82" s="39"/>
      <c r="AJ82" s="39"/>
      <c r="AK82" s="39"/>
    </row>
    <row r="83" spans="2:37" ht="18" hidden="1" customHeight="1" outlineLevel="1">
      <c r="B83" s="45" t="str">
        <f>d_철도!A8</f>
        <v>도산서원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95">
        <f>d_철도!B8</f>
        <v>2.27</v>
      </c>
      <c r="O83" s="39"/>
      <c r="P83" s="39"/>
      <c r="Q83" s="39"/>
      <c r="R83" s="39"/>
      <c r="S83" s="39"/>
      <c r="T83" s="39"/>
      <c r="U83" s="95">
        <f>d_철도!C8</f>
        <v>0.65</v>
      </c>
      <c r="V83" s="39"/>
      <c r="W83" s="39"/>
      <c r="X83" s="39"/>
      <c r="Y83" s="39"/>
      <c r="Z83" s="39"/>
      <c r="AA83" s="39"/>
      <c r="AB83" s="38">
        <f>d_철도!D8</f>
        <v>0.28999999999999998</v>
      </c>
      <c r="AC83" s="39"/>
      <c r="AD83" s="39"/>
      <c r="AE83" s="39"/>
      <c r="AF83" s="39"/>
      <c r="AG83" s="39"/>
      <c r="AH83" s="39"/>
      <c r="AI83" s="39"/>
      <c r="AJ83" s="39"/>
      <c r="AK83" s="39"/>
    </row>
    <row r="84" spans="2:37" ht="18" hidden="1" customHeight="1" outlineLevel="1">
      <c r="B84" s="45" t="str">
        <f>d_철도!A9</f>
        <v>병산서원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95">
        <f>d_철도!B9</f>
        <v>1.1299999999999999</v>
      </c>
      <c r="O84" s="39"/>
      <c r="P84" s="39"/>
      <c r="Q84" s="39"/>
      <c r="R84" s="39"/>
      <c r="S84" s="39"/>
      <c r="T84" s="39"/>
      <c r="U84" s="95">
        <f>d_철도!C9</f>
        <v>0.06</v>
      </c>
      <c r="V84" s="39"/>
      <c r="W84" s="39"/>
      <c r="X84" s="39"/>
      <c r="Y84" s="39"/>
      <c r="Z84" s="39"/>
      <c r="AA84" s="39"/>
      <c r="AB84" s="38">
        <f>d_철도!D9</f>
        <v>0.05</v>
      </c>
      <c r="AC84" s="39"/>
      <c r="AD84" s="39"/>
      <c r="AE84" s="39"/>
      <c r="AF84" s="39"/>
      <c r="AG84" s="39"/>
      <c r="AH84" s="39"/>
      <c r="AI84" s="39"/>
      <c r="AJ84" s="39"/>
      <c r="AK84" s="39"/>
    </row>
    <row r="85" spans="2:37" ht="18" hidden="1" customHeight="1" outlineLevel="1">
      <c r="B85" s="45" t="str">
        <f>d_철도!A10</f>
        <v>권정생동화나라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95">
        <f>d_철도!B10</f>
        <v>0.43</v>
      </c>
      <c r="O85" s="39"/>
      <c r="P85" s="39"/>
      <c r="Q85" s="39"/>
      <c r="R85" s="39"/>
      <c r="S85" s="39"/>
      <c r="T85" s="39"/>
      <c r="U85" s="95">
        <f>d_철도!C10</f>
        <v>0.01</v>
      </c>
      <c r="V85" s="39"/>
      <c r="W85" s="39"/>
      <c r="X85" s="39"/>
      <c r="Y85" s="39"/>
      <c r="Z85" s="39"/>
      <c r="AA85" s="39"/>
      <c r="AB85" s="38">
        <f>d_철도!D10</f>
        <v>0.03</v>
      </c>
      <c r="AC85" s="39"/>
      <c r="AD85" s="39"/>
      <c r="AE85" s="39"/>
      <c r="AF85" s="39"/>
      <c r="AG85" s="39"/>
      <c r="AH85" s="39"/>
      <c r="AI85" s="39"/>
      <c r="AJ85" s="39"/>
      <c r="AK85" s="39"/>
    </row>
    <row r="86" spans="2:37" ht="18" hidden="1" customHeight="1" outlineLevel="1">
      <c r="B86" s="45" t="str">
        <f>d_철도!A11</f>
        <v>안동민속촌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95">
        <f>d_철도!B11</f>
        <v>1.1000000000000001</v>
      </c>
      <c r="O86" s="39"/>
      <c r="P86" s="39"/>
      <c r="Q86" s="39"/>
      <c r="R86" s="39"/>
      <c r="S86" s="39"/>
      <c r="T86" s="39"/>
      <c r="U86" s="95">
        <f>d_철도!C11</f>
        <v>0.75</v>
      </c>
      <c r="V86" s="39"/>
      <c r="W86" s="39"/>
      <c r="X86" s="39"/>
      <c r="Y86" s="39"/>
      <c r="Z86" s="39"/>
      <c r="AA86" s="39"/>
      <c r="AB86" s="38">
        <f>d_철도!D11</f>
        <v>0.68</v>
      </c>
      <c r="AC86" s="39"/>
      <c r="AD86" s="39"/>
      <c r="AE86" s="39"/>
      <c r="AF86" s="39"/>
      <c r="AG86" s="39"/>
      <c r="AH86" s="39"/>
      <c r="AI86" s="39"/>
      <c r="AJ86" s="39"/>
      <c r="AK86" s="39"/>
    </row>
    <row r="87" spans="2:37" ht="18" hidden="1" customHeight="1" outlineLevel="1">
      <c r="B87" s="45" t="str">
        <f>d_철도!A12</f>
        <v>유교문화박물관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95">
        <f>d_철도!B12</f>
        <v>0.36</v>
      </c>
      <c r="O87" s="39"/>
      <c r="P87" s="39"/>
      <c r="Q87" s="39"/>
      <c r="R87" s="39"/>
      <c r="S87" s="39"/>
      <c r="T87" s="39"/>
      <c r="U87" s="95">
        <f>d_철도!C12</f>
        <v>0.13</v>
      </c>
      <c r="V87" s="39"/>
      <c r="W87" s="39"/>
      <c r="X87" s="39"/>
      <c r="Y87" s="39"/>
      <c r="Z87" s="39"/>
      <c r="AA87" s="39"/>
      <c r="AB87" s="38">
        <f>d_철도!D12</f>
        <v>0.37</v>
      </c>
      <c r="AC87" s="39"/>
      <c r="AD87" s="39"/>
      <c r="AE87" s="39"/>
      <c r="AF87" s="39"/>
      <c r="AG87" s="39"/>
      <c r="AH87" s="39"/>
      <c r="AI87" s="39"/>
      <c r="AJ87" s="39"/>
      <c r="AK87" s="39"/>
    </row>
    <row r="88" spans="2:37" ht="18" hidden="1" customHeight="1" outlineLevel="1">
      <c r="B88" s="45" t="str">
        <f>d_철도!A13</f>
        <v>안동포마을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95">
        <f>d_철도!B13</f>
        <v>7.0000000000000007E-2</v>
      </c>
      <c r="O88" s="39"/>
      <c r="P88" s="39"/>
      <c r="Q88" s="39"/>
      <c r="R88" s="39"/>
      <c r="S88" s="39"/>
      <c r="T88" s="39"/>
      <c r="U88" s="95">
        <f>d_철도!C13</f>
        <v>0</v>
      </c>
      <c r="V88" s="39"/>
      <c r="W88" s="39"/>
      <c r="X88" s="39"/>
      <c r="Y88" s="39"/>
      <c r="Z88" s="39"/>
      <c r="AA88" s="39"/>
      <c r="AB88" s="38">
        <f>d_철도!D13</f>
        <v>0</v>
      </c>
      <c r="AC88" s="39"/>
      <c r="AD88" s="39"/>
      <c r="AE88" s="39"/>
      <c r="AF88" s="39"/>
      <c r="AG88" s="39"/>
      <c r="AH88" s="39"/>
      <c r="AI88" s="39"/>
      <c r="AJ88" s="39"/>
      <c r="AK88" s="39"/>
    </row>
    <row r="89" spans="2:37" ht="18" hidden="1" customHeight="1" outlineLevel="1">
      <c r="B89" s="45" t="str">
        <f>d_철도!A14</f>
        <v>독립운동기념관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95">
        <f>d_철도!B14</f>
        <v>0.27</v>
      </c>
      <c r="O89" s="39"/>
      <c r="P89" s="39"/>
      <c r="Q89" s="39"/>
      <c r="R89" s="39"/>
      <c r="S89" s="39"/>
      <c r="T89" s="39"/>
      <c r="U89" s="95">
        <f>d_철도!C14</f>
        <v>0.25</v>
      </c>
      <c r="V89" s="39"/>
      <c r="W89" s="39"/>
      <c r="X89" s="39"/>
      <c r="Y89" s="39"/>
      <c r="Z89" s="39"/>
      <c r="AA89" s="39"/>
      <c r="AB89" s="38">
        <f>d_철도!D14</f>
        <v>0.93</v>
      </c>
      <c r="AC89" s="39"/>
      <c r="AD89" s="39"/>
      <c r="AE89" s="39"/>
      <c r="AF89" s="39"/>
      <c r="AG89" s="39"/>
      <c r="AH89" s="39"/>
      <c r="AI89" s="39"/>
      <c r="AJ89" s="39"/>
      <c r="AK89" s="39"/>
    </row>
    <row r="90" spans="2:37" ht="18" hidden="1" customHeight="1" outlineLevel="1">
      <c r="B90" s="45" t="str">
        <f>d_철도!A15</f>
        <v>암산유원지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95">
        <f>d_철도!B15</f>
        <v>0.32</v>
      </c>
      <c r="O90" s="39"/>
      <c r="P90" s="39"/>
      <c r="Q90" s="39"/>
      <c r="R90" s="39"/>
      <c r="S90" s="39"/>
      <c r="T90" s="39"/>
      <c r="U90" s="95">
        <f>d_철도!C15</f>
        <v>0.37</v>
      </c>
      <c r="V90" s="39"/>
      <c r="W90" s="39"/>
      <c r="X90" s="39"/>
      <c r="Y90" s="39"/>
      <c r="Z90" s="39"/>
      <c r="AA90" s="39"/>
      <c r="AB90" s="38">
        <f>d_철도!D15</f>
        <v>1.17</v>
      </c>
      <c r="AC90" s="39"/>
      <c r="AD90" s="39"/>
      <c r="AE90" s="39"/>
      <c r="AF90" s="39"/>
      <c r="AG90" s="39"/>
      <c r="AH90" s="39"/>
      <c r="AI90" s="39"/>
      <c r="AJ90" s="39"/>
      <c r="AK90" s="39"/>
    </row>
    <row r="91" spans="2:37" ht="18" hidden="1" customHeight="1" outlineLevel="1">
      <c r="B91" s="45" t="str">
        <f>d_철도!A16</f>
        <v>임하호레저타운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95">
        <f>d_철도!B16</f>
        <v>7.0000000000000007E-2</v>
      </c>
      <c r="O91" s="39"/>
      <c r="P91" s="39"/>
      <c r="Q91" s="39"/>
      <c r="R91" s="39"/>
      <c r="S91" s="39"/>
      <c r="T91" s="39"/>
      <c r="U91" s="95">
        <f>d_철도!C16</f>
        <v>0.14000000000000001</v>
      </c>
      <c r="V91" s="39"/>
      <c r="W91" s="39"/>
      <c r="X91" s="39"/>
      <c r="Y91" s="39"/>
      <c r="Z91" s="39"/>
      <c r="AA91" s="39"/>
      <c r="AB91" s="38">
        <f>d_철도!D16</f>
        <v>1.86</v>
      </c>
      <c r="AC91" s="39"/>
      <c r="AD91" s="39"/>
      <c r="AE91" s="39"/>
      <c r="AF91" s="39"/>
      <c r="AG91" s="39"/>
      <c r="AH91" s="39"/>
      <c r="AI91" s="39"/>
      <c r="AJ91" s="39"/>
      <c r="AK91" s="39"/>
    </row>
    <row r="92" spans="2:37" ht="18" hidden="1" customHeight="1" outlineLevel="1">
      <c r="B92" s="45" t="str">
        <f>d_철도!A17</f>
        <v>안동중앙신시장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95">
        <f>d_철도!B17</f>
        <v>11.8</v>
      </c>
      <c r="O92" s="39"/>
      <c r="P92" s="39"/>
      <c r="Q92" s="39"/>
      <c r="R92" s="39"/>
      <c r="S92" s="39"/>
      <c r="T92" s="39"/>
      <c r="U92" s="95">
        <f>d_철도!C17</f>
        <v>12.92</v>
      </c>
      <c r="V92" s="39"/>
      <c r="W92" s="39"/>
      <c r="X92" s="39"/>
      <c r="Y92" s="39"/>
      <c r="Z92" s="39"/>
      <c r="AA92" s="39"/>
      <c r="AB92" s="38">
        <f>d_철도!D17</f>
        <v>1.0900000000000001</v>
      </c>
      <c r="AC92" s="39"/>
      <c r="AD92" s="39"/>
      <c r="AE92" s="39"/>
      <c r="AF92" s="39"/>
      <c r="AG92" s="39"/>
      <c r="AH92" s="39"/>
      <c r="AI92" s="39"/>
      <c r="AJ92" s="39"/>
      <c r="AK92" s="39"/>
    </row>
    <row r="93" spans="2:37" ht="18" hidden="1" customHeight="1" outlineLevel="1">
      <c r="B93" s="45" t="str">
        <f>d_철도!A18</f>
        <v>옥동신도시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95">
        <f>d_철도!B18</f>
        <v>15.88</v>
      </c>
      <c r="O93" s="39"/>
      <c r="P93" s="39"/>
      <c r="Q93" s="39"/>
      <c r="R93" s="39"/>
      <c r="S93" s="39"/>
      <c r="T93" s="39"/>
      <c r="U93" s="95">
        <f>d_철도!C18</f>
        <v>24.51</v>
      </c>
      <c r="V93" s="39"/>
      <c r="W93" s="39"/>
      <c r="X93" s="39"/>
      <c r="Y93" s="39"/>
      <c r="Z93" s="39"/>
      <c r="AA93" s="39"/>
      <c r="AB93" s="38">
        <f>d_철도!D18</f>
        <v>1.54</v>
      </c>
      <c r="AC93" s="39"/>
      <c r="AD93" s="39"/>
      <c r="AE93" s="39"/>
      <c r="AF93" s="39"/>
      <c r="AG93" s="39"/>
      <c r="AH93" s="39"/>
      <c r="AI93" s="39"/>
      <c r="AJ93" s="39"/>
      <c r="AK93" s="39"/>
    </row>
    <row r="94" spans="2:37" ht="18" hidden="1" customHeight="1" outlineLevel="1">
      <c r="B94" s="45" t="str">
        <f>d_철도!A19</f>
        <v>경북도청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95">
        <f>d_철도!B19</f>
        <v>8.58</v>
      </c>
      <c r="O94" s="39"/>
      <c r="P94" s="39"/>
      <c r="Q94" s="39"/>
      <c r="R94" s="39"/>
      <c r="S94" s="39"/>
      <c r="T94" s="39"/>
      <c r="U94" s="95">
        <f>d_철도!C19</f>
        <v>18.809999999999999</v>
      </c>
      <c r="V94" s="39"/>
      <c r="W94" s="39"/>
      <c r="X94" s="39"/>
      <c r="Y94" s="39"/>
      <c r="Z94" s="39"/>
      <c r="AA94" s="39"/>
      <c r="AB94" s="38">
        <f>d_철도!D19</f>
        <v>2.19</v>
      </c>
      <c r="AC94" s="39"/>
      <c r="AD94" s="39"/>
      <c r="AE94" s="39"/>
      <c r="AF94" s="39"/>
      <c r="AG94" s="39"/>
      <c r="AH94" s="39"/>
      <c r="AI94" s="39"/>
      <c r="AJ94" s="39"/>
      <c r="AK94" s="39"/>
    </row>
    <row r="95" spans="2:37" ht="18" hidden="1" customHeight="1" outlineLevel="1">
      <c r="B95" s="45" t="str">
        <f>d_철도!A20</f>
        <v>안동문화의거리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95">
        <f>d_철도!B20</f>
        <v>18.850000000000001</v>
      </c>
      <c r="O95" s="39"/>
      <c r="P95" s="39"/>
      <c r="Q95" s="39"/>
      <c r="R95" s="39"/>
      <c r="S95" s="39"/>
      <c r="T95" s="39"/>
      <c r="U95" s="95">
        <f>d_철도!C20</f>
        <v>32.659999999999997</v>
      </c>
      <c r="V95" s="39"/>
      <c r="W95" s="39"/>
      <c r="X95" s="39"/>
      <c r="Y95" s="39"/>
      <c r="Z95" s="39"/>
      <c r="AA95" s="39"/>
      <c r="AB95" s="38">
        <f>d_철도!D20</f>
        <v>1.73</v>
      </c>
      <c r="AC95" s="39"/>
      <c r="AD95" s="39"/>
      <c r="AE95" s="39"/>
      <c r="AF95" s="39"/>
      <c r="AG95" s="39"/>
      <c r="AH95" s="39"/>
      <c r="AI95" s="39"/>
      <c r="AJ95" s="39"/>
      <c r="AK95" s="39"/>
    </row>
    <row r="96" spans="2:37" ht="8" customHeight="1"/>
    <row r="97" spans="2:37" ht="28" customHeight="1" collapsed="1">
      <c r="B97" s="79" t="s">
        <v>93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2:37" ht="38" hidden="1" customHeight="1" outlineLevel="1">
      <c r="B98" s="53" t="s">
        <v>132</v>
      </c>
      <c r="C98" s="49"/>
      <c r="D98" s="49"/>
      <c r="E98" s="49"/>
      <c r="F98" s="49"/>
      <c r="G98" s="49"/>
      <c r="H98" s="49"/>
      <c r="I98" s="48" t="s">
        <v>232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</row>
    <row r="99" spans="2:37" ht="23" hidden="1" customHeight="1" outlineLevel="1">
      <c r="B99" s="53" t="s">
        <v>233</v>
      </c>
      <c r="C99" s="49"/>
      <c r="D99" s="49"/>
      <c r="E99" s="49"/>
      <c r="F99" s="49"/>
      <c r="G99" s="49"/>
      <c r="H99" s="49"/>
      <c r="I99" s="48" t="s">
        <v>234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</row>
    <row r="100" spans="2:37" ht="23" hidden="1" customHeight="1" outlineLevel="1">
      <c r="B100" s="53" t="s">
        <v>235</v>
      </c>
      <c r="C100" s="49"/>
      <c r="D100" s="49"/>
      <c r="E100" s="49"/>
      <c r="F100" s="49"/>
      <c r="G100" s="49"/>
      <c r="H100" s="49"/>
      <c r="I100" s="48" t="s">
        <v>236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spans="2:37" ht="38" hidden="1" customHeight="1" outlineLevel="1">
      <c r="B101" s="53" t="s">
        <v>102</v>
      </c>
      <c r="C101" s="49"/>
      <c r="D101" s="49"/>
      <c r="E101" s="49"/>
      <c r="F101" s="49"/>
      <c r="G101" s="49"/>
      <c r="H101" s="49"/>
      <c r="I101" s="48" t="s">
        <v>237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</row>
  </sheetData>
  <mergeCells count="199">
    <mergeCell ref="B101:H101"/>
    <mergeCell ref="B81:M81"/>
    <mergeCell ref="U18:AK18"/>
    <mergeCell ref="B90:M90"/>
    <mergeCell ref="B75:AK75"/>
    <mergeCell ref="AC13:AK13"/>
    <mergeCell ref="B71:M71"/>
    <mergeCell ref="B66:M66"/>
    <mergeCell ref="U91:AA91"/>
    <mergeCell ref="B58:M58"/>
    <mergeCell ref="AB77:AK77"/>
    <mergeCell ref="AB82:AK82"/>
    <mergeCell ref="B100:H100"/>
    <mergeCell ref="I100:AK100"/>
    <mergeCell ref="U80:AA80"/>
    <mergeCell ref="B64:M64"/>
    <mergeCell ref="B95:M95"/>
    <mergeCell ref="B89:M89"/>
    <mergeCell ref="AA35:AK35"/>
    <mergeCell ref="N77:T77"/>
    <mergeCell ref="T57:Y57"/>
    <mergeCell ref="U94:AA94"/>
    <mergeCell ref="B78:M78"/>
    <mergeCell ref="B18:R18"/>
    <mergeCell ref="N67:S67"/>
    <mergeCell ref="N83:T83"/>
    <mergeCell ref="U78:AA78"/>
    <mergeCell ref="B9:G9"/>
    <mergeCell ref="N59:S59"/>
    <mergeCell ref="AB89:AK89"/>
    <mergeCell ref="T69:Y69"/>
    <mergeCell ref="N60:S60"/>
    <mergeCell ref="T13:AB13"/>
    <mergeCell ref="T66:Y66"/>
    <mergeCell ref="N76:T76"/>
    <mergeCell ref="N69:S69"/>
    <mergeCell ref="N91:T91"/>
    <mergeCell ref="N85:T85"/>
    <mergeCell ref="B12:J12"/>
    <mergeCell ref="T63:Y63"/>
    <mergeCell ref="B86:M86"/>
    <mergeCell ref="N88:T88"/>
    <mergeCell ref="P8:X8"/>
    <mergeCell ref="B56:AK56"/>
    <mergeCell ref="B67:M67"/>
    <mergeCell ref="U92:AA92"/>
    <mergeCell ref="B61:M61"/>
    <mergeCell ref="O6:S6"/>
    <mergeCell ref="T71:Y71"/>
    <mergeCell ref="N90:T90"/>
    <mergeCell ref="AB78:AK78"/>
    <mergeCell ref="AB87:AK87"/>
    <mergeCell ref="B69:M69"/>
    <mergeCell ref="K12:S12"/>
    <mergeCell ref="I8:N8"/>
    <mergeCell ref="B99:H99"/>
    <mergeCell ref="I99:AK99"/>
    <mergeCell ref="N68:S68"/>
    <mergeCell ref="Z72:AK72"/>
    <mergeCell ref="B52:AK52"/>
    <mergeCell ref="Z62:AK62"/>
    <mergeCell ref="B73:M73"/>
    <mergeCell ref="B87:M87"/>
    <mergeCell ref="U79:AA79"/>
    <mergeCell ref="U88:AA88"/>
    <mergeCell ref="T61:Y61"/>
    <mergeCell ref="N86:T86"/>
    <mergeCell ref="U81:AA81"/>
    <mergeCell ref="N94:T94"/>
    <mergeCell ref="B65:M65"/>
    <mergeCell ref="U90:AA90"/>
    <mergeCell ref="T72:Y72"/>
    <mergeCell ref="Z63:AK63"/>
    <mergeCell ref="AB76:AK76"/>
    <mergeCell ref="B63:M63"/>
    <mergeCell ref="AB91:AK91"/>
    <mergeCell ref="N81:T81"/>
    <mergeCell ref="Z65:AK65"/>
    <mergeCell ref="N70:S70"/>
    <mergeCell ref="B98:H98"/>
    <mergeCell ref="B62:M62"/>
    <mergeCell ref="B59:M59"/>
    <mergeCell ref="B97:AK97"/>
    <mergeCell ref="N66:S66"/>
    <mergeCell ref="N82:T82"/>
    <mergeCell ref="Z61:AK61"/>
    <mergeCell ref="B3:AK3"/>
    <mergeCell ref="K11:S11"/>
    <mergeCell ref="AC12:AK12"/>
    <mergeCell ref="T68:Y68"/>
    <mergeCell ref="B70:M70"/>
    <mergeCell ref="J6:N6"/>
    <mergeCell ref="AD6:AH6"/>
    <mergeCell ref="I9:N9"/>
    <mergeCell ref="Z9:AK9"/>
    <mergeCell ref="U76:AA76"/>
    <mergeCell ref="U33:AK33"/>
    <mergeCell ref="B91:M91"/>
    <mergeCell ref="AB84:AK84"/>
    <mergeCell ref="B4:AK4"/>
    <mergeCell ref="I98:AK98"/>
    <mergeCell ref="N63:S63"/>
    <mergeCell ref="B93:M93"/>
    <mergeCell ref="N95:T95"/>
    <mergeCell ref="AB83:AK83"/>
    <mergeCell ref="AB92:AK92"/>
    <mergeCell ref="B2:X2"/>
    <mergeCell ref="B68:M68"/>
    <mergeCell ref="B83:M83"/>
    <mergeCell ref="N72:S72"/>
    <mergeCell ref="U84:AA84"/>
    <mergeCell ref="AB85:AK85"/>
    <mergeCell ref="E6:I6"/>
    <mergeCell ref="AB94:AK94"/>
    <mergeCell ref="B76:M76"/>
    <mergeCell ref="N65:S65"/>
    <mergeCell ref="Y6:AC6"/>
    <mergeCell ref="B15:AK15"/>
    <mergeCell ref="B85:M85"/>
    <mergeCell ref="T67:Y67"/>
    <mergeCell ref="U77:AA77"/>
    <mergeCell ref="U86:AA86"/>
    <mergeCell ref="B54:AK54"/>
    <mergeCell ref="AB86:AK86"/>
    <mergeCell ref="T58:Y58"/>
    <mergeCell ref="Z57:AK57"/>
    <mergeCell ref="AB95:AK95"/>
    <mergeCell ref="T6:X6"/>
    <mergeCell ref="N92:T92"/>
    <mergeCell ref="Z70:AK70"/>
    <mergeCell ref="U87:AA87"/>
    <mergeCell ref="P9:X9"/>
    <mergeCell ref="T65:Y65"/>
    <mergeCell ref="B11:J11"/>
    <mergeCell ref="T62:Y62"/>
    <mergeCell ref="U89:AA89"/>
    <mergeCell ref="N84:T84"/>
    <mergeCell ref="N61:S61"/>
    <mergeCell ref="N78:T78"/>
    <mergeCell ref="Z71:AK71"/>
    <mergeCell ref="B57:M57"/>
    <mergeCell ref="U82:AA82"/>
    <mergeCell ref="B88:M88"/>
    <mergeCell ref="Z58:AK58"/>
    <mergeCell ref="T64:Y64"/>
    <mergeCell ref="B82:M82"/>
    <mergeCell ref="T73:Y73"/>
    <mergeCell ref="N80:T80"/>
    <mergeCell ref="Z64:AK64"/>
    <mergeCell ref="T11:AB11"/>
    <mergeCell ref="Z73:AK73"/>
    <mergeCell ref="I101:AK101"/>
    <mergeCell ref="B84:M84"/>
    <mergeCell ref="B35:Z35"/>
    <mergeCell ref="T60:Y60"/>
    <mergeCell ref="B92:M92"/>
    <mergeCell ref="B6:D6"/>
    <mergeCell ref="AB80:AK80"/>
    <mergeCell ref="Z60:AK60"/>
    <mergeCell ref="Z69:AK69"/>
    <mergeCell ref="B17:R17"/>
    <mergeCell ref="B33:S33"/>
    <mergeCell ref="B80:M80"/>
    <mergeCell ref="AB79:AK79"/>
    <mergeCell ref="AC11:AK11"/>
    <mergeCell ref="B94:M94"/>
    <mergeCell ref="AB88:AK88"/>
    <mergeCell ref="Z59:AK59"/>
    <mergeCell ref="K13:S13"/>
    <mergeCell ref="U95:AA95"/>
    <mergeCell ref="B79:M79"/>
    <mergeCell ref="N93:T93"/>
    <mergeCell ref="AB81:AK81"/>
    <mergeCell ref="AB90:AK90"/>
    <mergeCell ref="B72:M72"/>
    <mergeCell ref="U93:AA93"/>
    <mergeCell ref="T59:Y59"/>
    <mergeCell ref="N62:S62"/>
    <mergeCell ref="B60:M60"/>
    <mergeCell ref="N71:S71"/>
    <mergeCell ref="N87:T87"/>
    <mergeCell ref="U83:AA83"/>
    <mergeCell ref="B8:G8"/>
    <mergeCell ref="N58:S58"/>
    <mergeCell ref="B13:J13"/>
    <mergeCell ref="N64:S64"/>
    <mergeCell ref="T12:AB12"/>
    <mergeCell ref="N73:S73"/>
    <mergeCell ref="N89:T89"/>
    <mergeCell ref="Z68:AK68"/>
    <mergeCell ref="U85:AA85"/>
    <mergeCell ref="N79:T79"/>
    <mergeCell ref="N57:S57"/>
    <mergeCell ref="U17:AK17"/>
    <mergeCell ref="Z67:AK67"/>
    <mergeCell ref="AB93:AK93"/>
    <mergeCell ref="T70:Y70"/>
    <mergeCell ref="Z66:AK66"/>
    <mergeCell ref="B77:M77"/>
  </mergeCells>
  <phoneticPr fontId="48" type="noConversion"/>
  <conditionalFormatting sqref="B12">
    <cfRule type="expression" dxfId="3" priority="1">
      <formula>$B$9&gt;0</formula>
    </cfRule>
  </conditionalFormatting>
  <conditionalFormatting sqref="K12">
    <cfRule type="expression" dxfId="2" priority="2">
      <formula>$B$9&gt;0</formula>
    </cfRule>
  </conditionalFormatting>
  <conditionalFormatting sqref="T12">
    <cfRule type="expression" dxfId="1" priority="3">
      <formula>T12&lt;1</formula>
    </cfRule>
    <cfRule type="expression" dxfId="0" priority="4">
      <formula>T12&gt;=1</formula>
    </cfRule>
  </conditionalFormatting>
  <dataValidations count="2">
    <dataValidation type="whole" showInputMessage="1" showErrorMessage="1" error="0~50 사이 값을 넣는다" promptTitle="팝업 식사·주점 부스(개)" prompt="0 = 지금 상태. 부스 수는 처리량·부지 조건 확인 뒤 정한다(가정 값)" sqref="B9" xr:uid="{00000000-0002-0000-0400-000000000000}">
      <formula1>0</formula1>
      <formula2>50</formula2>
    </dataValidation>
    <dataValidation type="whole" showInputMessage="1" showErrorMessage="1" error="18~24 사이 값을 넣는다" promptTitle="팝업 종료 시각(시)" prompt="21시 이후까지 열어야 식사 가능한 곳에 들어간다" sqref="I9" xr:uid="{00000000-0002-0000-0400-000001000000}">
      <formula1>18</formula1>
      <formula2>24</formula2>
    </dataValidation>
  </dataValidations>
  <hyperlinks>
    <hyperlink ref="E6" location="'한눈에'!A1" display="한눈에" xr:uid="{00000000-0004-0000-0400-000000000000}"/>
    <hyperlink ref="J6" location="'시·군 진단'!A1" display="시·군 진단" xr:uid="{00000000-0004-0000-0400-000001000000}"/>
    <hyperlink ref="O6" location="'운영 시간'!A1" display="운영 시간" xr:uid="{00000000-0004-0000-0400-000002000000}"/>
    <hyperlink ref="T6" location="'버스'!A1" display="버스" xr:uid="{00000000-0004-0000-0400-000003000000}"/>
    <hyperlink ref="AD6" location="'설문조사'!A1" display="설문조사" xr:uid="{00000000-0004-0000-04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관광지 ▼" prompt="소비 전환 배율을 볼 관광지" xr:uid="{00000000-0002-0000-0400-000002000000}">
          <x14:formula1>
            <xm:f>d_철도!$A$2:$A$20</xm:f>
          </x14:formula1>
          <xm:sqref>P9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6BD9"/>
    <outlinePr summaryBelow="0"/>
    <pageSetUpPr fitToPage="1"/>
  </sheetPr>
  <dimension ref="A1:AL61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238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239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50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240</v>
      </c>
      <c r="C8" s="14"/>
      <c r="D8" s="14"/>
      <c r="E8" s="14"/>
      <c r="F8" s="14"/>
      <c r="G8" s="14"/>
      <c r="H8" s="14"/>
      <c r="J8" s="44" t="s">
        <v>241</v>
      </c>
      <c r="K8" s="14"/>
      <c r="L8" s="14"/>
      <c r="M8" s="14"/>
      <c r="N8" s="14"/>
      <c r="O8" s="14"/>
      <c r="P8" s="14"/>
    </row>
    <row r="9" spans="1:38" ht="28" customHeight="1">
      <c r="B9" s="64" t="s">
        <v>242</v>
      </c>
      <c r="C9" s="65"/>
      <c r="D9" s="65"/>
      <c r="E9" s="65"/>
      <c r="F9" s="65"/>
      <c r="G9" s="65"/>
      <c r="H9" s="66"/>
      <c r="J9" s="64" t="s">
        <v>113</v>
      </c>
      <c r="K9" s="65"/>
      <c r="L9" s="65"/>
      <c r="M9" s="65"/>
      <c r="N9" s="65"/>
      <c r="O9" s="65"/>
      <c r="P9" s="66"/>
      <c r="R9" s="104" t="str">
        <f>"고른 응답자 "&amp;d_설문계산!$B$3&amp;"명"</f>
        <v>고른 응답자 72명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243</v>
      </c>
      <c r="C11" s="14"/>
      <c r="D11" s="14"/>
      <c r="E11" s="14"/>
      <c r="F11" s="14"/>
      <c r="G11" s="14"/>
      <c r="H11" s="14"/>
      <c r="I11" s="14"/>
      <c r="J11" s="55"/>
      <c r="K11" s="54" t="s">
        <v>244</v>
      </c>
      <c r="L11" s="14"/>
      <c r="M11" s="14"/>
      <c r="N11" s="14"/>
      <c r="O11" s="14"/>
      <c r="P11" s="14"/>
      <c r="Q11" s="14"/>
      <c r="R11" s="14"/>
      <c r="S11" s="55"/>
      <c r="T11" s="54" t="s">
        <v>245</v>
      </c>
      <c r="U11" s="14"/>
      <c r="V11" s="14"/>
      <c r="W11" s="14"/>
      <c r="X11" s="14"/>
      <c r="Y11" s="14"/>
      <c r="Z11" s="14"/>
      <c r="AA11" s="14"/>
      <c r="AB11" s="55"/>
      <c r="AC11" s="54" t="s">
        <v>246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102">
        <f>IFERROR(COUNTIFS(d_설문!$A$2:$A$104,d_설문계산!$B$1,d_설문!$B$2:$B$104,d_설문계산!$B$2,d_설문!$C$2:$C$104,1,d_설문!$D$2:$D$104,"불편했다")/COUNTIFS(d_설문!$A$2:$A$104,d_설문계산!$B$1,d_설문!$B$2:$B$104,d_설문계산!$B$2,d_설문!$C$2:$C$104,1),"해당 없음")</f>
        <v>0.73333333333333328</v>
      </c>
      <c r="C12" s="14"/>
      <c r="D12" s="14"/>
      <c r="E12" s="14"/>
      <c r="F12" s="14"/>
      <c r="G12" s="14"/>
      <c r="H12" s="14"/>
      <c r="I12" s="14"/>
      <c r="J12" s="55"/>
      <c r="K12" s="102">
        <f>IFERROR(COUNTIFS(d_설문!$A$2:$A$104,d_설문계산!$B$1,d_설문!$B$2:$B$104,d_설문계산!$B$2,d_설문!$I$2:$I$104,1,d_설문!$F$2:$F$104,1)/COUNTIFS(d_설문!$A$2:$A$104,d_설문계산!$B$1,d_설문!$B$2:$B$104,d_설문계산!$B$2,d_설문!$I$2:$I$104,1),"해당 없음")</f>
        <v>0.46478873239436619</v>
      </c>
      <c r="L12" s="14"/>
      <c r="M12" s="14"/>
      <c r="N12" s="14"/>
      <c r="O12" s="14"/>
      <c r="P12" s="14"/>
      <c r="Q12" s="14"/>
      <c r="R12" s="14"/>
      <c r="S12" s="55"/>
      <c r="T12" s="102">
        <f>IFERROR(COUNTIFS(d_설문!$A$2:$A$104,d_설문계산!$B$1,d_설문!$B$2:$B$104,d_설문계산!$B$2,d_설문!$J$2:$J$104,"부족")/COUNTIFS(d_설문!$A$2:$A$104,d_설문계산!$B$1,d_설문!$B$2:$B$104,d_설문계산!$B$2,d_설문!$J$2:$J$104,"&lt;&gt;미응답"),"해당 없음")</f>
        <v>0.52777777777777779</v>
      </c>
      <c r="U12" s="14"/>
      <c r="V12" s="14"/>
      <c r="W12" s="14"/>
      <c r="X12" s="14"/>
      <c r="Y12" s="14"/>
      <c r="Z12" s="14"/>
      <c r="AA12" s="14"/>
      <c r="AB12" s="55"/>
      <c r="AC12" s="103">
        <f>IFERROR(COUNTIFS(d_설문!$A$2:$A$104,d_설문계산!$B$1,d_설문!$B$2:$B$104,d_설문계산!$B$2,d_설문!$L$2:$L$104,"20-22시(막차)")/COUNTIFS(d_설문!$A$2:$A$104,d_설문계산!$B$1,d_설문!$B$2:$B$104,d_설문계산!$B$2,d_설문!$L$2:$L$104,"&lt;&gt;미응답",d_설문!$L$2:$L$104,"&lt;&gt;숙박"),"해당 없음")</f>
        <v>0.57499999999999996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"주 이동수단이 시내버스인 사람 중 "&amp;COUNTIFS(d_설문!$A$2:$A$104,d_설문계산!$B$1,d_설문!$B$2:$B$104,d_설문계산!$B$2,d_설문!$C$2:$C$104,1,d_설문!$D$2:$D$104,"불편했다")&amp;"명 / "&amp;COUNTIFS(d_설문!$A$2:$A$104,d_설문계산!$B$1,d_설문!$B$2:$B$104,d_설문계산!$B$2,d_설문!$C$2:$C$104,1)&amp;"명"</f>
        <v>주 이동수단이 시내버스인 사람 중 22명 / 30명</v>
      </c>
      <c r="C13" s="14"/>
      <c r="D13" s="14"/>
      <c r="E13" s="14"/>
      <c r="F13" s="14"/>
      <c r="G13" s="14"/>
      <c r="H13" s="14"/>
      <c r="I13" s="14"/>
      <c r="J13" s="55"/>
      <c r="K13" s="58" t="str">
        <f>"포기한 곳 문항 응답자 중 "&amp;COUNTIFS(d_설문!$A$2:$A$104,d_설문계산!$B$1,d_설문!$B$2:$B$104,d_설문계산!$B$2,d_설문!$I$2:$I$104,1,d_설문!$F$2:$F$104,1)&amp;"명 / "&amp;COUNTIFS(d_설문!$A$2:$A$104,d_설문계산!$B$1,d_설문!$B$2:$B$104,d_설문계산!$B$2,d_설문!$I$2:$I$104,1)&amp;"명"</f>
        <v>포기한 곳 문항 응답자 중 33명 / 71명</v>
      </c>
      <c r="L13" s="14"/>
      <c r="M13" s="14"/>
      <c r="N13" s="14"/>
      <c r="O13" s="14"/>
      <c r="P13" s="14"/>
      <c r="Q13" s="14"/>
      <c r="R13" s="14"/>
      <c r="S13" s="55"/>
      <c r="T13" s="58" t="str">
        <f>"부족·매우 부족 "&amp;COUNTIFS(d_설문!$A$2:$A$104,d_설문계산!$B$1,d_설문!$B$2:$B$104,d_설문계산!$B$2,d_설문!$J$2:$J$104,"부족")&amp;"명 / "&amp;COUNTIFS(d_설문!$A$2:$A$104,d_설문계산!$B$1,d_설문!$B$2:$B$104,d_설문계산!$B$2,d_설문!$J$2:$J$104,"&lt;&gt;미응답")&amp;"명"</f>
        <v>부족·매우 부족 38명 / 72명</v>
      </c>
      <c r="U13" s="14"/>
      <c r="V13" s="14"/>
      <c r="W13" s="14"/>
      <c r="X13" s="14"/>
      <c r="Y13" s="14"/>
      <c r="Z13" s="14"/>
      <c r="AA13" s="14"/>
      <c r="AB13" s="55"/>
      <c r="AC13" s="58" t="str">
        <f>"숙박자 제외 "&amp;COUNTIFS(d_설문!$A$2:$A$104,d_설문계산!$B$1,d_설문!$B$2:$B$104,d_설문계산!$B$2,d_설문!$L$2:$L$104,"20-22시(막차)")&amp;"명 / "&amp;COUNTIFS(d_설문!$A$2:$A$104,d_설문계산!$B$1,d_설문!$B$2:$B$104,d_설문계산!$B$2,d_설문!$L$2:$L$104,"&lt;&gt;미응답",d_설문!$L$2:$L$104,"&lt;&gt;숙박")&amp;"명"</f>
        <v>숙박자 제외 23명 / 40명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247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248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84" t="s">
        <v>249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20" customHeight="1"/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18" customHeight="1">
      <c r="B27" s="15" t="s">
        <v>250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2:37" ht="12" customHeight="1"/>
    <row r="29" spans="2:37" ht="24" customHeight="1">
      <c r="B29" s="15" t="s">
        <v>251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U29" s="15" t="s">
        <v>252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2:37" ht="20" customHeight="1"/>
    <row r="31" spans="2:37" ht="20" customHeight="1"/>
    <row r="32" spans="2:37" ht="20" customHeight="1"/>
    <row r="33" spans="2:37" ht="20" customHeight="1"/>
    <row r="34" spans="2:37" ht="20" customHeight="1"/>
    <row r="35" spans="2:37" ht="20" customHeight="1"/>
    <row r="36" spans="2:37" ht="20" customHeight="1"/>
    <row r="37" spans="2:37" ht="20" customHeight="1"/>
    <row r="38" spans="2:37" ht="18" customHeight="1">
      <c r="B38" s="15" t="s">
        <v>253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:37" ht="10" customHeight="1"/>
    <row r="40" spans="2:37" ht="34" customHeight="1">
      <c r="B40" s="30" t="s">
        <v>254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:37" ht="14" customHeight="1"/>
    <row r="42" spans="2:37" ht="28" customHeight="1" collapsed="1">
      <c r="B42" s="52" t="s">
        <v>255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:37" ht="30" hidden="1" customHeight="1" outlineLevel="1">
      <c r="B43" s="41" t="s">
        <v>256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59" t="s">
        <v>257</v>
      </c>
      <c r="N43" s="42"/>
      <c r="O43" s="42"/>
      <c r="P43" s="42"/>
      <c r="Q43" s="42"/>
      <c r="R43" s="59" t="s">
        <v>258</v>
      </c>
      <c r="S43" s="42"/>
      <c r="T43" s="42"/>
      <c r="U43" s="42"/>
      <c r="V43" s="42"/>
      <c r="W43" s="59" t="s">
        <v>259</v>
      </c>
      <c r="X43" s="42"/>
      <c r="Y43" s="42"/>
      <c r="Z43" s="42"/>
      <c r="AA43" s="42"/>
      <c r="AB43" s="59" t="s">
        <v>260</v>
      </c>
      <c r="AC43" s="42"/>
      <c r="AD43" s="42"/>
      <c r="AE43" s="42"/>
      <c r="AF43" s="42"/>
      <c r="AG43" s="59" t="s">
        <v>261</v>
      </c>
      <c r="AH43" s="42"/>
      <c r="AI43" s="42"/>
      <c r="AJ43" s="42"/>
      <c r="AK43" s="42"/>
    </row>
    <row r="44" spans="2:37" ht="18" hidden="1" customHeight="1" outlineLevel="1">
      <c r="B44" s="45" t="str">
        <f>d_설문계산!D2</f>
        <v>체험 쿠폰(영수증 인증)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101">
        <f>d_설문계산!E2</f>
        <v>0.54166666666666663</v>
      </c>
      <c r="N44" s="39"/>
      <c r="O44" s="39"/>
      <c r="P44" s="39"/>
      <c r="Q44" s="39"/>
      <c r="R44" s="101">
        <f>d_설문계산!F2</f>
        <v>0.25</v>
      </c>
      <c r="S44" s="39"/>
      <c r="T44" s="39"/>
      <c r="U44" s="39"/>
      <c r="V44" s="39"/>
      <c r="W44" s="101">
        <f>d_설문계산!G2</f>
        <v>0.125</v>
      </c>
      <c r="X44" s="39"/>
      <c r="Y44" s="39"/>
      <c r="Z44" s="39"/>
      <c r="AA44" s="39"/>
      <c r="AB44" s="101">
        <f>d_설문계산!H2</f>
        <v>6.9444444444444448E-2</v>
      </c>
      <c r="AC44" s="39"/>
      <c r="AD44" s="39"/>
      <c r="AE44" s="39"/>
      <c r="AF44" s="39"/>
      <c r="AG44" s="101">
        <f>d_설문계산!I2</f>
        <v>1.3888888888888888E-2</v>
      </c>
      <c r="AH44" s="39"/>
      <c r="AI44" s="39"/>
      <c r="AJ44" s="39"/>
      <c r="AK44" s="39"/>
    </row>
    <row r="45" spans="2:37" ht="18" hidden="1" customHeight="1" outlineLevel="1">
      <c r="B45" s="45" t="str">
        <f>d_설문계산!D3</f>
        <v>야간 택시·셔틀(18:30~21:00)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101">
        <f>d_설문계산!E3</f>
        <v>0.47222222222222221</v>
      </c>
      <c r="N45" s="39"/>
      <c r="O45" s="39"/>
      <c r="P45" s="39"/>
      <c r="Q45" s="39"/>
      <c r="R45" s="101">
        <f>d_설문계산!F3</f>
        <v>0.31944444444444442</v>
      </c>
      <c r="S45" s="39"/>
      <c r="T45" s="39"/>
      <c r="U45" s="39"/>
      <c r="V45" s="39"/>
      <c r="W45" s="101">
        <f>d_설문계산!G3</f>
        <v>5.5555555555555552E-2</v>
      </c>
      <c r="X45" s="39"/>
      <c r="Y45" s="39"/>
      <c r="Z45" s="39"/>
      <c r="AA45" s="39"/>
      <c r="AB45" s="101">
        <f>d_설문계산!H3</f>
        <v>0.15277777777777779</v>
      </c>
      <c r="AC45" s="39"/>
      <c r="AD45" s="39"/>
      <c r="AE45" s="39"/>
      <c r="AF45" s="39"/>
      <c r="AG45" s="101">
        <f>d_설문계산!I3</f>
        <v>0</v>
      </c>
      <c r="AH45" s="39"/>
      <c r="AI45" s="39"/>
      <c r="AJ45" s="39"/>
      <c r="AK45" s="39"/>
    </row>
    <row r="46" spans="2:37" ht="18" hidden="1" customHeight="1" outlineLevel="1">
      <c r="B46" s="45" t="str">
        <f>d_설문계산!D4</f>
        <v>월영교 야간 팝업(21~23시)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101">
        <f>d_설문계산!E4</f>
        <v>0.4861111111111111</v>
      </c>
      <c r="N46" s="39"/>
      <c r="O46" s="39"/>
      <c r="P46" s="39"/>
      <c r="Q46" s="39"/>
      <c r="R46" s="101">
        <f>d_설문계산!F4</f>
        <v>0.33333333333333331</v>
      </c>
      <c r="S46" s="39"/>
      <c r="T46" s="39"/>
      <c r="U46" s="39"/>
      <c r="V46" s="39"/>
      <c r="W46" s="101">
        <f>d_설문계산!G4</f>
        <v>0.125</v>
      </c>
      <c r="X46" s="39"/>
      <c r="Y46" s="39"/>
      <c r="Z46" s="39"/>
      <c r="AA46" s="39"/>
      <c r="AB46" s="101">
        <f>d_설문계산!H4</f>
        <v>4.1666666666666664E-2</v>
      </c>
      <c r="AC46" s="39"/>
      <c r="AD46" s="39"/>
      <c r="AE46" s="39"/>
      <c r="AF46" s="39"/>
      <c r="AG46" s="101">
        <f>d_설문계산!I4</f>
        <v>1.3888888888888888E-2</v>
      </c>
      <c r="AH46" s="39"/>
      <c r="AI46" s="39"/>
      <c r="AJ46" s="39"/>
      <c r="AK46" s="39"/>
    </row>
    <row r="47" spans="2:37" ht="18" hidden="1" customHeight="1" outlineLevel="1">
      <c r="B47" s="45" t="str">
        <f>d_설문계산!D5</f>
        <v>축제 혜택(영수증)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01">
        <f>d_설문계산!E5</f>
        <v>0.4</v>
      </c>
      <c r="N47" s="39"/>
      <c r="O47" s="39"/>
      <c r="P47" s="39"/>
      <c r="Q47" s="39"/>
      <c r="R47" s="101">
        <f>d_설문계산!F5</f>
        <v>0.42857142857142855</v>
      </c>
      <c r="S47" s="39"/>
      <c r="T47" s="39"/>
      <c r="U47" s="39"/>
      <c r="V47" s="39"/>
      <c r="W47" s="101">
        <f>d_설문계산!G5</f>
        <v>0.15714285714285714</v>
      </c>
      <c r="X47" s="39"/>
      <c r="Y47" s="39"/>
      <c r="Z47" s="39"/>
      <c r="AA47" s="39"/>
      <c r="AB47" s="101">
        <f>d_설문계산!H5</f>
        <v>0</v>
      </c>
      <c r="AC47" s="39"/>
      <c r="AD47" s="39"/>
      <c r="AE47" s="39"/>
      <c r="AF47" s="39"/>
      <c r="AG47" s="101">
        <f>d_설문계산!I5</f>
        <v>1.4285714285714285E-2</v>
      </c>
      <c r="AH47" s="39"/>
      <c r="AI47" s="39"/>
      <c r="AJ47" s="39"/>
      <c r="AK47" s="39"/>
    </row>
    <row r="48" spans="2:37" ht="8" customHeight="1"/>
    <row r="49" spans="2:37" ht="28" customHeight="1" collapsed="1">
      <c r="B49" s="52" t="s">
        <v>262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2:37" ht="30" hidden="1" customHeight="1" outlineLevel="1">
      <c r="B50" s="41" t="s">
        <v>263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59" t="s">
        <v>264</v>
      </c>
      <c r="N50" s="42"/>
      <c r="O50" s="42"/>
      <c r="P50" s="42"/>
      <c r="Q50" s="42"/>
      <c r="R50" s="8"/>
      <c r="S50" s="8"/>
      <c r="T50" s="8"/>
      <c r="U50" s="41" t="s">
        <v>265</v>
      </c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59" t="s">
        <v>264</v>
      </c>
      <c r="AG50" s="42"/>
      <c r="AH50" s="42"/>
      <c r="AI50" s="42"/>
      <c r="AJ50" s="42"/>
      <c r="AK50" s="42"/>
    </row>
    <row r="51" spans="2:37" ht="18" hidden="1" customHeight="1" outlineLevel="1">
      <c r="B51" s="45" t="str">
        <f>IF(d_설문계산!K2="","",d_설문계산!K2)</f>
        <v>외곽 관광지(하회·도산)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101">
        <f>IF(d_설문계산!K2="","",d_설문계산!L2)</f>
        <v>0.40845070422535212</v>
      </c>
      <c r="N51" s="39"/>
      <c r="O51" s="39"/>
      <c r="P51" s="39"/>
      <c r="Q51" s="39"/>
      <c r="R51" s="9"/>
      <c r="S51" s="9"/>
      <c r="T51" s="9"/>
      <c r="U51" s="45" t="str">
        <f>d_설문계산!N2</f>
        <v>정보 부족</v>
      </c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101">
        <f>d_설문계산!O2</f>
        <v>0.40277777777777779</v>
      </c>
      <c r="AG51" s="39"/>
      <c r="AH51" s="39"/>
      <c r="AI51" s="39"/>
      <c r="AJ51" s="39"/>
      <c r="AK51" s="39"/>
    </row>
    <row r="52" spans="2:37" ht="18" hidden="1" customHeight="1" outlineLevel="1">
      <c r="B52" s="45" t="str">
        <f>IF(d_설문계산!K3="","",d_설문계산!K3)</f>
        <v>야간 명소(월영교)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101">
        <f>IF(d_설문계산!K3="","",d_설문계산!L3)</f>
        <v>0.46478873239436619</v>
      </c>
      <c r="N52" s="39"/>
      <c r="O52" s="39"/>
      <c r="P52" s="39"/>
      <c r="Q52" s="39"/>
      <c r="R52" s="9"/>
      <c r="S52" s="9"/>
      <c r="T52" s="9"/>
      <c r="U52" s="45" t="str">
        <f>d_설문계산!N3</f>
        <v>줄·예약 불편</v>
      </c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101">
        <f>d_설문계산!O3</f>
        <v>0.30555555555555558</v>
      </c>
      <c r="AG52" s="39"/>
      <c r="AH52" s="39"/>
      <c r="AI52" s="39"/>
      <c r="AJ52" s="39"/>
      <c r="AK52" s="39"/>
    </row>
    <row r="53" spans="2:37" ht="18" hidden="1" customHeight="1" outlineLevel="1">
      <c r="B53" s="45" t="str">
        <f>IF(d_설문계산!K4="","",d_설문계산!K4)</f>
        <v>원도심 밤 가게·식당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101">
        <f>IF(d_설문계산!K4="","",d_설문계산!L4)</f>
        <v>0.25352112676056338</v>
      </c>
      <c r="N53" s="39"/>
      <c r="O53" s="39"/>
      <c r="P53" s="39"/>
      <c r="Q53" s="39"/>
      <c r="R53" s="9"/>
      <c r="S53" s="9"/>
      <c r="T53" s="9"/>
      <c r="U53" s="45" t="str">
        <f>d_설문계산!N4</f>
        <v>이동 시간 부족</v>
      </c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101">
        <f>d_설문계산!O4</f>
        <v>0.125</v>
      </c>
      <c r="AG53" s="39"/>
      <c r="AH53" s="39"/>
      <c r="AI53" s="39"/>
      <c r="AJ53" s="39"/>
      <c r="AK53" s="39"/>
    </row>
    <row r="54" spans="2:37" ht="18" hidden="1" customHeight="1" outlineLevel="1">
      <c r="B54" s="45" t="str">
        <f>IF(d_설문계산!K5="","",d_설문계산!K5)</f>
        <v>없음(모두 방문)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101">
        <f>IF(d_설문계산!K5="","",d_설문계산!L5)</f>
        <v>0.21126760563380281</v>
      </c>
      <c r="N54" s="39"/>
      <c r="O54" s="39"/>
      <c r="P54" s="39"/>
      <c r="Q54" s="39"/>
      <c r="R54" s="9"/>
      <c r="S54" s="9"/>
      <c r="T54" s="9"/>
      <c r="U54" s="45" t="str">
        <f>d_설문계산!N5</f>
        <v>가격 부담</v>
      </c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101">
        <f>d_설문계산!O5</f>
        <v>0.15277777777777779</v>
      </c>
      <c r="AG54" s="39"/>
      <c r="AH54" s="39"/>
      <c r="AI54" s="39"/>
      <c r="AJ54" s="39"/>
      <c r="AK54" s="39"/>
    </row>
    <row r="55" spans="2:37" ht="18" hidden="1" customHeight="1" outlineLevel="1">
      <c r="B55" s="45" t="str">
        <f>IF(d_설문계산!K6="","",d_설문계산!K6)</f>
        <v/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101" t="str">
        <f>IF(d_설문계산!K6="","",d_설문계산!L6)</f>
        <v/>
      </c>
      <c r="N55" s="39"/>
      <c r="O55" s="39"/>
      <c r="P55" s="39"/>
      <c r="Q55" s="39"/>
      <c r="R55" s="9"/>
      <c r="S55" s="9"/>
      <c r="T55" s="9"/>
      <c r="U55" s="45" t="str">
        <f>d_설문계산!N6</f>
        <v>기타</v>
      </c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101">
        <f>d_설문계산!O6</f>
        <v>1.3888888888888888E-2</v>
      </c>
      <c r="AG55" s="39"/>
      <c r="AH55" s="39"/>
      <c r="AI55" s="39"/>
      <c r="AJ55" s="39"/>
      <c r="AK55" s="39"/>
    </row>
    <row r="56" spans="2:37" ht="8" customHeight="1"/>
    <row r="57" spans="2:37" ht="28" customHeight="1" collapsed="1">
      <c r="B57" s="79" t="s">
        <v>93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2:37" ht="38" hidden="1" customHeight="1" outlineLevel="1">
      <c r="B58" s="53" t="s">
        <v>132</v>
      </c>
      <c r="C58" s="49"/>
      <c r="D58" s="49"/>
      <c r="E58" s="49"/>
      <c r="F58" s="49"/>
      <c r="G58" s="49"/>
      <c r="H58" s="49"/>
      <c r="I58" s="48" t="s">
        <v>266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</row>
    <row r="59" spans="2:37" ht="38" hidden="1" customHeight="1" outlineLevel="1">
      <c r="B59" s="53" t="s">
        <v>267</v>
      </c>
      <c r="C59" s="49"/>
      <c r="D59" s="49"/>
      <c r="E59" s="49"/>
      <c r="F59" s="49"/>
      <c r="G59" s="49"/>
      <c r="H59" s="49"/>
      <c r="I59" s="48" t="s">
        <v>268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</row>
    <row r="60" spans="2:37" ht="23" hidden="1" customHeight="1" outlineLevel="1">
      <c r="B60" s="53" t="s">
        <v>269</v>
      </c>
      <c r="C60" s="49"/>
      <c r="D60" s="49"/>
      <c r="E60" s="49"/>
      <c r="F60" s="49"/>
      <c r="G60" s="49"/>
      <c r="H60" s="49"/>
      <c r="I60" s="48" t="s">
        <v>270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</row>
    <row r="61" spans="2:37" ht="38" hidden="1" customHeight="1" outlineLevel="1">
      <c r="B61" s="53" t="s">
        <v>102</v>
      </c>
      <c r="C61" s="49"/>
      <c r="D61" s="49"/>
      <c r="E61" s="49"/>
      <c r="F61" s="49"/>
      <c r="G61" s="49"/>
      <c r="H61" s="49"/>
      <c r="I61" s="48" t="s">
        <v>271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</row>
  </sheetData>
  <mergeCells count="100">
    <mergeCell ref="B4:AK4"/>
    <mergeCell ref="R43:V43"/>
    <mergeCell ref="U55:AE55"/>
    <mergeCell ref="U51:AE51"/>
    <mergeCell ref="R9:AK9"/>
    <mergeCell ref="AF54:AK54"/>
    <mergeCell ref="R44:V44"/>
    <mergeCell ref="O6:S6"/>
    <mergeCell ref="B46:L46"/>
    <mergeCell ref="AG46:AK46"/>
    <mergeCell ref="AB45:AF45"/>
    <mergeCell ref="K12:S12"/>
    <mergeCell ref="J8:P8"/>
    <mergeCell ref="AB47:AF47"/>
    <mergeCell ref="M54:Q54"/>
    <mergeCell ref="AB44:AF44"/>
    <mergeCell ref="I61:AK61"/>
    <mergeCell ref="AD6:AH6"/>
    <mergeCell ref="AB46:AF46"/>
    <mergeCell ref="B59:H59"/>
    <mergeCell ref="B44:L44"/>
    <mergeCell ref="B29:R29"/>
    <mergeCell ref="M46:Q46"/>
    <mergeCell ref="I59:AK59"/>
    <mergeCell ref="T13:AB13"/>
    <mergeCell ref="U53:AE53"/>
    <mergeCell ref="W43:AA43"/>
    <mergeCell ref="J9:P9"/>
    <mergeCell ref="M45:Q45"/>
    <mergeCell ref="B61:H61"/>
    <mergeCell ref="U54:AE54"/>
    <mergeCell ref="M47:Q47"/>
    <mergeCell ref="I60:AK60"/>
    <mergeCell ref="B42:AK42"/>
    <mergeCell ref="B57:AK57"/>
    <mergeCell ref="B43:L43"/>
    <mergeCell ref="B52:L52"/>
    <mergeCell ref="AG43:AK43"/>
    <mergeCell ref="M50:Q50"/>
    <mergeCell ref="B45:L45"/>
    <mergeCell ref="B2:X2"/>
    <mergeCell ref="B53:L53"/>
    <mergeCell ref="AB43:AF43"/>
    <mergeCell ref="B40:AK40"/>
    <mergeCell ref="E6:I6"/>
    <mergeCell ref="AG45:AK45"/>
    <mergeCell ref="Y6:AC6"/>
    <mergeCell ref="B15:AK15"/>
    <mergeCell ref="W46:AA46"/>
    <mergeCell ref="AG47:AK47"/>
    <mergeCell ref="B8:H8"/>
    <mergeCell ref="R46:V46"/>
    <mergeCell ref="U29:AK29"/>
    <mergeCell ref="B3:AK3"/>
    <mergeCell ref="AF53:AK53"/>
    <mergeCell ref="U50:AE50"/>
    <mergeCell ref="B60:H60"/>
    <mergeCell ref="U52:AE52"/>
    <mergeCell ref="T6:X6"/>
    <mergeCell ref="B17:T17"/>
    <mergeCell ref="B51:L51"/>
    <mergeCell ref="M53:Q53"/>
    <mergeCell ref="B50:L50"/>
    <mergeCell ref="B11:J11"/>
    <mergeCell ref="W44:AA44"/>
    <mergeCell ref="M55:Q55"/>
    <mergeCell ref="M52:Q52"/>
    <mergeCell ref="W45:AA45"/>
    <mergeCell ref="T11:AB11"/>
    <mergeCell ref="B38:AK38"/>
    <mergeCell ref="W47:AA47"/>
    <mergeCell ref="I58:AK58"/>
    <mergeCell ref="B58:H58"/>
    <mergeCell ref="AF52:AK52"/>
    <mergeCell ref="AC11:AK11"/>
    <mergeCell ref="R47:V47"/>
    <mergeCell ref="K13:S13"/>
    <mergeCell ref="AF55:AK55"/>
    <mergeCell ref="AF51:AK51"/>
    <mergeCell ref="B55:L55"/>
    <mergeCell ref="K11:S11"/>
    <mergeCell ref="AC12:AK12"/>
    <mergeCell ref="M43:Q43"/>
    <mergeCell ref="B27:AK27"/>
    <mergeCell ref="B54:L54"/>
    <mergeCell ref="AC13:AK13"/>
    <mergeCell ref="B12:J12"/>
    <mergeCell ref="M51:Q51"/>
    <mergeCell ref="U17:AK17"/>
    <mergeCell ref="AF50:AK50"/>
    <mergeCell ref="B6:D6"/>
    <mergeCell ref="R45:V45"/>
    <mergeCell ref="B49:AK49"/>
    <mergeCell ref="B9:H9"/>
    <mergeCell ref="J6:N6"/>
    <mergeCell ref="B47:L47"/>
    <mergeCell ref="M44:Q44"/>
    <mergeCell ref="AG44:AK44"/>
    <mergeCell ref="B13:J13"/>
    <mergeCell ref="T12:AB12"/>
  </mergeCells>
  <phoneticPr fontId="48" type="noConversion"/>
  <dataValidations count="2">
    <dataValidation type="list" showInputMessage="1" showErrorMessage="1" error="목록에서 고른다" promptTitle="응답자 범위 ▼" prompt="안 가 본 응답자도 뒤 문항에 답해서 경험 문항은 '방문자만'이 기본" sqref="B9" xr:uid="{00000000-0002-0000-0500-000000000000}">
      <formula1>"방문자만,전체"</formula1>
    </dataValidation>
    <dataValidation type="list" showInputMessage="1" showErrorMessage="1" error="목록에서 고른다" promptTitle="이동수단 ▼" prompt="주 이동수단으로 나눠 본다" sqref="J9" xr:uid="{00000000-0002-0000-0500-000001000000}">
      <formula1>"전체,자가용·렌터카,차 없음"</formula1>
    </dataValidation>
  </dataValidations>
  <hyperlinks>
    <hyperlink ref="E6" location="'한눈에'!A1" display="한눈에" xr:uid="{00000000-0004-0000-0500-000000000000}"/>
    <hyperlink ref="J6" location="'시·군 진단'!A1" display="시·군 진단" xr:uid="{00000000-0004-0000-0500-000001000000}"/>
    <hyperlink ref="O6" location="'운영 시간'!A1" display="운영 시간" xr:uid="{00000000-0004-0000-0500-000002000000}"/>
    <hyperlink ref="T6" location="'버스'!A1" display="버스" xr:uid="{00000000-0004-0000-0500-000003000000}"/>
    <hyperlink ref="Y6" location="'월영교'!A1" display="월영교" xr:uid="{00000000-0004-0000-0500-000004000000}"/>
  </hyperlinks>
  <pageMargins left="0.3" right="0.3" top="0.3" bottom="0.3" header="0.5" footer="0.5"/>
  <pageSetup paperSize="9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5"/>
  <sheetViews>
    <sheetView workbookViewId="0"/>
  </sheetViews>
  <sheetFormatPr baseColWidth="10" defaultColWidth="8.83203125" defaultRowHeight="17"/>
  <sheetData>
    <row r="1" spans="1:13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82</v>
      </c>
      <c r="K1" t="s">
        <v>80</v>
      </c>
      <c r="L1" t="s">
        <v>83</v>
      </c>
      <c r="M1" t="s">
        <v>281</v>
      </c>
    </row>
    <row r="2" spans="1:13">
      <c r="A2" t="s">
        <v>282</v>
      </c>
      <c r="B2">
        <v>-0.17069615102352889</v>
      </c>
      <c r="C2">
        <v>3.0458333333333329</v>
      </c>
      <c r="D2">
        <v>0.4540338287621607</v>
      </c>
      <c r="E2">
        <v>7.2846042315438106E-2</v>
      </c>
      <c r="F2">
        <f t="shared" ref="F2:F33" si="0">100*(1-(COUNTIF($B$2:$B$145,"&lt;"&amp;B2)+1)/COUNT($B$2:$B$145))</f>
        <v>85.416666666666657</v>
      </c>
      <c r="G2">
        <f t="shared" ref="G2:G33" si="1">100*(1-(COUNTIF($C$2:$C$145,"&lt;"&amp;C2)+1)/COUNT($C$2:$C$145))</f>
        <v>86.805555555555557</v>
      </c>
      <c r="H2">
        <f t="shared" ref="H2:H33" si="2">100*(1-(COUNTIF($D$2:$D$145,"&lt;"&amp;D2)+1)/COUNT($D$2:$D$145))</f>
        <v>85.416666666666657</v>
      </c>
      <c r="I2">
        <f t="shared" ref="I2:I33" si="3">100*(1-(COUNTIF($E$2:$E$145,"&lt;"&amp;E2)+1)/COUNT($E$2:$E$145))</f>
        <v>94.444444444444443</v>
      </c>
      <c r="J2">
        <f>IF(('시·군 진단'!$K$9+'시·군 진단'!$R$9+'시·군 진단'!$Y$9+'시·군 진단'!$AF$9)&lt;=0,AVERAGE(F2:I2),(F2*'시·군 진단'!$K$9+G2*'시·군 진단'!$R$9+H2*'시·군 진단'!$Y$9+I2*'시·군 진단'!$AF$9)/('시·군 진단'!$K$9+'시·군 진단'!$R$9+'시·군 진단'!$Y$9+'시·군 진단'!$AF$9))</f>
        <v>88.020833333333343</v>
      </c>
      <c r="K2">
        <f t="shared" ref="K2:K33" si="4">RANK(J2,$J$2:$J$145,0)</f>
        <v>1</v>
      </c>
      <c r="L2" t="str">
        <f t="shared" ref="L2:L33" si="5">SUBSTITUTE(TRIM(IF(F2&gt;=75,"체험·문화 ","")&amp;IF(G2&gt;=75,"숙박일수 ","")&amp;IF(H2&gt;=75,"저녁전환 ","")&amp;IF(I2&gt;=75,"야간방문",""))," "," · ")</f>
        <v>체험·문화 · 숙박일수 · 저녁전환 · 야간방문</v>
      </c>
      <c r="M2">
        <f t="shared" ref="M2:M33" si="6">J2-ROW()/10000000</f>
        <v>88.02083313333334</v>
      </c>
    </row>
    <row r="3" spans="1:13">
      <c r="A3" t="s">
        <v>283</v>
      </c>
      <c r="B3">
        <v>-0.41449100854237347</v>
      </c>
      <c r="C3">
        <v>3.4691666666666658</v>
      </c>
      <c r="D3">
        <v>0.41782422157087629</v>
      </c>
      <c r="E3">
        <v>7.42126097571712E-2</v>
      </c>
      <c r="F3">
        <f t="shared" si="0"/>
        <v>97.916666666666657</v>
      </c>
      <c r="G3">
        <f t="shared" si="1"/>
        <v>63.194444444444443</v>
      </c>
      <c r="H3">
        <f t="shared" si="2"/>
        <v>94.444444444444443</v>
      </c>
      <c r="I3">
        <f t="shared" si="3"/>
        <v>91.666666666666657</v>
      </c>
      <c r="J3">
        <f>IF(('시·군 진단'!$K$9+'시·군 진단'!$R$9+'시·군 진단'!$Y$9+'시·군 진단'!$AF$9)&lt;=0,AVERAGE(F3:I3),(F3*'시·군 진단'!$K$9+G3*'시·군 진단'!$R$9+H3*'시·군 진단'!$Y$9+I3*'시·군 진단'!$AF$9)/('시·군 진단'!$K$9+'시·군 진단'!$R$9+'시·군 진단'!$Y$9+'시·군 진단'!$AF$9))</f>
        <v>86.805555555555543</v>
      </c>
      <c r="K3">
        <f t="shared" si="4"/>
        <v>2</v>
      </c>
      <c r="L3" t="str">
        <f t="shared" si="5"/>
        <v>체험·문화 · 저녁전환 · 야간방문</v>
      </c>
      <c r="M3">
        <f t="shared" si="6"/>
        <v>86.805555255555547</v>
      </c>
    </row>
    <row r="4" spans="1:13">
      <c r="A4" t="s">
        <v>284</v>
      </c>
      <c r="B4">
        <v>-0.2304073922611381</v>
      </c>
      <c r="C4">
        <v>3.4224999999999999</v>
      </c>
      <c r="D4">
        <v>0.44780312441515607</v>
      </c>
      <c r="E4">
        <v>8.2486298636035002E-2</v>
      </c>
      <c r="F4">
        <f t="shared" si="0"/>
        <v>90.277777777777786</v>
      </c>
      <c r="G4">
        <f t="shared" si="1"/>
        <v>64.583333333333329</v>
      </c>
      <c r="H4">
        <f t="shared" si="2"/>
        <v>86.805555555555557</v>
      </c>
      <c r="I4">
        <f t="shared" si="3"/>
        <v>75.694444444444443</v>
      </c>
      <c r="J4">
        <f>IF(('시·군 진단'!$K$9+'시·군 진단'!$R$9+'시·군 진단'!$Y$9+'시·군 진단'!$AF$9)&lt;=0,AVERAGE(F4:I4),(F4*'시·군 진단'!$K$9+G4*'시·군 진단'!$R$9+H4*'시·군 진단'!$Y$9+I4*'시·군 진단'!$AF$9)/('시·군 진단'!$K$9+'시·군 진단'!$R$9+'시·군 진단'!$Y$9+'시·군 진단'!$AF$9))</f>
        <v>79.340277777777786</v>
      </c>
      <c r="K4">
        <f t="shared" si="4"/>
        <v>3</v>
      </c>
      <c r="L4" t="str">
        <f t="shared" si="5"/>
        <v>체험·문화 · 저녁전환 · 야간방문</v>
      </c>
      <c r="M4">
        <f t="shared" si="6"/>
        <v>79.340277377777781</v>
      </c>
    </row>
    <row r="5" spans="1:13">
      <c r="A5" t="s">
        <v>285</v>
      </c>
      <c r="B5">
        <v>-8.5887649205052694E-2</v>
      </c>
      <c r="C5">
        <v>3.2658333333333331</v>
      </c>
      <c r="D5">
        <v>0.44271465996670778</v>
      </c>
      <c r="E5">
        <v>7.7971584237037594E-2</v>
      </c>
      <c r="F5">
        <f t="shared" si="0"/>
        <v>68.055555555555557</v>
      </c>
      <c r="G5">
        <f t="shared" si="1"/>
        <v>74.305555555555557</v>
      </c>
      <c r="H5">
        <f t="shared" si="2"/>
        <v>88.888888888888886</v>
      </c>
      <c r="I5">
        <f t="shared" si="3"/>
        <v>83.333333333333343</v>
      </c>
      <c r="J5">
        <f>IF(('시·군 진단'!$K$9+'시·군 진단'!$R$9+'시·군 진단'!$Y$9+'시·군 진단'!$AF$9)&lt;=0,AVERAGE(F5:I5),(F5*'시·군 진단'!$K$9+G5*'시·군 진단'!$R$9+H5*'시·군 진단'!$Y$9+I5*'시·군 진단'!$AF$9)/('시·군 진단'!$K$9+'시·군 진단'!$R$9+'시·군 진단'!$Y$9+'시·군 진단'!$AF$9))</f>
        <v>78.645833333333343</v>
      </c>
      <c r="K5">
        <f t="shared" si="4"/>
        <v>4</v>
      </c>
      <c r="L5" t="str">
        <f t="shared" si="5"/>
        <v>저녁전환 · 야간방문</v>
      </c>
      <c r="M5">
        <f t="shared" si="6"/>
        <v>78.645832833333344</v>
      </c>
    </row>
    <row r="6" spans="1:13">
      <c r="A6" t="s">
        <v>286</v>
      </c>
      <c r="B6">
        <v>-0.12739607122342131</v>
      </c>
      <c r="C6">
        <v>3.5483333333333329</v>
      </c>
      <c r="D6">
        <v>0.44088923026279692</v>
      </c>
      <c r="E6">
        <v>7.5350064708143705E-2</v>
      </c>
      <c r="F6">
        <f t="shared" si="0"/>
        <v>77.777777777777786</v>
      </c>
      <c r="G6">
        <f t="shared" si="1"/>
        <v>50.694444444444443</v>
      </c>
      <c r="H6">
        <f t="shared" si="2"/>
        <v>90.277777777777786</v>
      </c>
      <c r="I6">
        <f t="shared" si="3"/>
        <v>88.888888888888886</v>
      </c>
      <c r="J6">
        <f>IF(('시·군 진단'!$K$9+'시·군 진단'!$R$9+'시·군 진단'!$Y$9+'시·군 진단'!$AF$9)&lt;=0,AVERAGE(F6:I6),(F6*'시·군 진단'!$K$9+G6*'시·군 진단'!$R$9+H6*'시·군 진단'!$Y$9+I6*'시·군 진단'!$AF$9)/('시·군 진단'!$K$9+'시·군 진단'!$R$9+'시·군 진단'!$Y$9+'시·군 진단'!$AF$9))</f>
        <v>76.909722222222229</v>
      </c>
      <c r="K6">
        <f t="shared" si="4"/>
        <v>5</v>
      </c>
      <c r="L6" t="str">
        <f t="shared" si="5"/>
        <v>체험·문화 · 저녁전환 · 야간방문</v>
      </c>
      <c r="M6">
        <f t="shared" si="6"/>
        <v>76.909721622222222</v>
      </c>
    </row>
    <row r="7" spans="1:13">
      <c r="A7" t="s">
        <v>287</v>
      </c>
      <c r="B7">
        <v>-0.34887626295632579</v>
      </c>
      <c r="C7">
        <v>3.6625000000000001</v>
      </c>
      <c r="D7">
        <v>0.47268543177339511</v>
      </c>
      <c r="E7">
        <v>7.3504909277652394E-2</v>
      </c>
      <c r="F7">
        <f t="shared" si="0"/>
        <v>95.833333333333343</v>
      </c>
      <c r="G7">
        <f t="shared" si="1"/>
        <v>29.166666666666664</v>
      </c>
      <c r="H7">
        <f t="shared" si="2"/>
        <v>79.166666666666657</v>
      </c>
      <c r="I7">
        <f t="shared" si="3"/>
        <v>93.75</v>
      </c>
      <c r="J7">
        <f>IF(('시·군 진단'!$K$9+'시·군 진단'!$R$9+'시·군 진단'!$Y$9+'시·군 진단'!$AF$9)&lt;=0,AVERAGE(F7:I7),(F7*'시·군 진단'!$K$9+G7*'시·군 진단'!$R$9+H7*'시·군 진단'!$Y$9+I7*'시·군 진단'!$AF$9)/('시·군 진단'!$K$9+'시·군 진단'!$R$9+'시·군 진단'!$Y$9+'시·군 진단'!$AF$9))</f>
        <v>74.479166666666657</v>
      </c>
      <c r="K7">
        <f t="shared" si="4"/>
        <v>6</v>
      </c>
      <c r="L7" t="str">
        <f t="shared" si="5"/>
        <v>체험·문화 · 저녁전환 · 야간방문</v>
      </c>
      <c r="M7">
        <f t="shared" si="6"/>
        <v>74.479165966666656</v>
      </c>
    </row>
    <row r="8" spans="1:13">
      <c r="A8" t="s">
        <v>288</v>
      </c>
      <c r="B8">
        <v>-0.38094578568065218</v>
      </c>
      <c r="C8">
        <v>3.5741666666666672</v>
      </c>
      <c r="D8">
        <v>0.47111241213806188</v>
      </c>
      <c r="E8">
        <v>8.0605050807944306E-2</v>
      </c>
      <c r="F8">
        <f t="shared" si="0"/>
        <v>96.527777777777786</v>
      </c>
      <c r="G8">
        <f t="shared" si="1"/>
        <v>42.361111111111114</v>
      </c>
      <c r="H8">
        <f t="shared" si="2"/>
        <v>79.861111111111114</v>
      </c>
      <c r="I8">
        <f t="shared" si="3"/>
        <v>78.472222222222214</v>
      </c>
      <c r="J8">
        <f>IF(('시·군 진단'!$K$9+'시·군 진단'!$R$9+'시·군 진단'!$Y$9+'시·군 진단'!$AF$9)&lt;=0,AVERAGE(F8:I8),(F8*'시·군 진단'!$K$9+G8*'시·군 진단'!$R$9+H8*'시·군 진단'!$Y$9+I8*'시·군 진단'!$AF$9)/('시·군 진단'!$K$9+'시·군 진단'!$R$9+'시·군 진단'!$Y$9+'시·군 진단'!$AF$9))</f>
        <v>74.305555555555557</v>
      </c>
      <c r="K8">
        <f t="shared" si="4"/>
        <v>7</v>
      </c>
      <c r="L8" t="str">
        <f t="shared" si="5"/>
        <v>체험·문화 · 저녁전환 · 야간방문</v>
      </c>
      <c r="M8">
        <f t="shared" si="6"/>
        <v>74.305554755555562</v>
      </c>
    </row>
    <row r="9" spans="1:13">
      <c r="A9" t="s">
        <v>289</v>
      </c>
      <c r="B9">
        <v>-0.11446924910594421</v>
      </c>
      <c r="C9">
        <v>3.5775000000000001</v>
      </c>
      <c r="D9">
        <v>0.41214913924432611</v>
      </c>
      <c r="E9">
        <v>7.7426707420867893E-2</v>
      </c>
      <c r="F9">
        <f t="shared" si="0"/>
        <v>72.916666666666671</v>
      </c>
      <c r="G9">
        <f t="shared" si="1"/>
        <v>41.666666666666664</v>
      </c>
      <c r="H9">
        <f t="shared" si="2"/>
        <v>95.833333333333343</v>
      </c>
      <c r="I9">
        <f t="shared" si="3"/>
        <v>84.027777777777786</v>
      </c>
      <c r="J9">
        <f>IF(('시·군 진단'!$K$9+'시·군 진단'!$R$9+'시·군 진단'!$Y$9+'시·군 진단'!$AF$9)&lt;=0,AVERAGE(F9:I9),(F9*'시·군 진단'!$K$9+G9*'시·군 진단'!$R$9+H9*'시·군 진단'!$Y$9+I9*'시·군 진단'!$AF$9)/('시·군 진단'!$K$9+'시·군 진단'!$R$9+'시·군 진단'!$Y$9+'시·군 진단'!$AF$9))</f>
        <v>73.611111111111114</v>
      </c>
      <c r="K9">
        <f t="shared" si="4"/>
        <v>8</v>
      </c>
      <c r="L9" t="str">
        <f t="shared" si="5"/>
        <v>저녁전환 · 야간방문</v>
      </c>
      <c r="M9">
        <f t="shared" si="6"/>
        <v>73.611110211111111</v>
      </c>
    </row>
    <row r="10" spans="1:13">
      <c r="A10" t="s">
        <v>290</v>
      </c>
      <c r="B10">
        <v>0.1257271329722697</v>
      </c>
      <c r="C10">
        <v>3.3641666666666659</v>
      </c>
      <c r="D10">
        <v>0.39403788774579529</v>
      </c>
      <c r="E10">
        <v>5.8294063004037597E-2</v>
      </c>
      <c r="F10">
        <f t="shared" si="0"/>
        <v>24.305555555555557</v>
      </c>
      <c r="G10">
        <f t="shared" si="1"/>
        <v>68.055555555555557</v>
      </c>
      <c r="H10">
        <f t="shared" si="2"/>
        <v>98.611111111111114</v>
      </c>
      <c r="I10">
        <f t="shared" si="3"/>
        <v>99.305555555555557</v>
      </c>
      <c r="J10">
        <f>IF(('시·군 진단'!$K$9+'시·군 진단'!$R$9+'시·군 진단'!$Y$9+'시·군 진단'!$AF$9)&lt;=0,AVERAGE(F10:I10),(F10*'시·군 진단'!$K$9+G10*'시·군 진단'!$R$9+H10*'시·군 진단'!$Y$9+I10*'시·군 진단'!$AF$9)/('시·군 진단'!$K$9+'시·군 진단'!$R$9+'시·군 진단'!$Y$9+'시·군 진단'!$AF$9))</f>
        <v>72.569444444444443</v>
      </c>
      <c r="K10">
        <f t="shared" si="4"/>
        <v>9</v>
      </c>
      <c r="L10" t="str">
        <f t="shared" si="5"/>
        <v>저녁전환 · 야간방문</v>
      </c>
      <c r="M10">
        <f t="shared" si="6"/>
        <v>72.569443444444445</v>
      </c>
    </row>
    <row r="11" spans="1:13">
      <c r="A11" t="s">
        <v>291</v>
      </c>
      <c r="B11">
        <v>-0.115953259770461</v>
      </c>
      <c r="C11">
        <v>3.5333333333333332</v>
      </c>
      <c r="D11">
        <v>0.45763084437190787</v>
      </c>
      <c r="E11">
        <v>8.2358631644375596E-2</v>
      </c>
      <c r="F11">
        <f t="shared" si="0"/>
        <v>73.611111111111114</v>
      </c>
      <c r="G11">
        <f t="shared" si="1"/>
        <v>52.777777777777779</v>
      </c>
      <c r="H11">
        <f t="shared" si="2"/>
        <v>83.333333333333343</v>
      </c>
      <c r="I11">
        <f t="shared" si="3"/>
        <v>76.388888888888886</v>
      </c>
      <c r="J11">
        <f>IF(('시·군 진단'!$K$9+'시·군 진단'!$R$9+'시·군 진단'!$Y$9+'시·군 진단'!$AF$9)&lt;=0,AVERAGE(F11:I11),(F11*'시·군 진단'!$K$9+G11*'시·군 진단'!$R$9+H11*'시·군 진단'!$Y$9+I11*'시·군 진단'!$AF$9)/('시·군 진단'!$K$9+'시·군 진단'!$R$9+'시·군 진단'!$Y$9+'시·군 진단'!$AF$9))</f>
        <v>71.527777777777771</v>
      </c>
      <c r="K11">
        <f t="shared" si="4"/>
        <v>10</v>
      </c>
      <c r="L11" t="str">
        <f t="shared" si="5"/>
        <v>저녁전환 · 야간방문</v>
      </c>
      <c r="M11">
        <f t="shared" si="6"/>
        <v>71.527776677777766</v>
      </c>
    </row>
    <row r="12" spans="1:13">
      <c r="A12" t="s">
        <v>292</v>
      </c>
      <c r="B12">
        <v>-0.1557073320265801</v>
      </c>
      <c r="C12">
        <v>3.4725000000000001</v>
      </c>
      <c r="D12">
        <v>0.4881952139523526</v>
      </c>
      <c r="E12">
        <v>8.5771006976425895E-2</v>
      </c>
      <c r="F12">
        <f t="shared" si="0"/>
        <v>82.638888888888886</v>
      </c>
      <c r="G12">
        <f t="shared" si="1"/>
        <v>61.805555555555557</v>
      </c>
      <c r="H12">
        <f t="shared" si="2"/>
        <v>70.833333333333329</v>
      </c>
      <c r="I12">
        <f t="shared" si="3"/>
        <v>68.055555555555557</v>
      </c>
      <c r="J12">
        <f>IF(('시·군 진단'!$K$9+'시·군 진단'!$R$9+'시·군 진단'!$Y$9+'시·군 진단'!$AF$9)&lt;=0,AVERAGE(F12:I12),(F12*'시·군 진단'!$K$9+G12*'시·군 진단'!$R$9+H12*'시·군 진단'!$Y$9+I12*'시·군 진단'!$AF$9)/('시·군 진단'!$K$9+'시·군 진단'!$R$9+'시·군 진단'!$Y$9+'시·군 진단'!$AF$9))</f>
        <v>70.833333333333329</v>
      </c>
      <c r="K12">
        <f t="shared" si="4"/>
        <v>11</v>
      </c>
      <c r="L12" t="str">
        <f t="shared" si="5"/>
        <v>체험·문화</v>
      </c>
      <c r="M12">
        <f t="shared" si="6"/>
        <v>70.833332133333329</v>
      </c>
    </row>
    <row r="13" spans="1:13">
      <c r="A13" t="s">
        <v>293</v>
      </c>
      <c r="B13">
        <v>-9.67363498199688E-2</v>
      </c>
      <c r="C13">
        <v>2.7383333333333328</v>
      </c>
      <c r="D13">
        <v>0.48144055325093571</v>
      </c>
      <c r="E13">
        <v>9.5163112397162394E-2</v>
      </c>
      <c r="F13">
        <f t="shared" si="0"/>
        <v>70.138888888888886</v>
      </c>
      <c r="G13">
        <f t="shared" si="1"/>
        <v>94.444444444444443</v>
      </c>
      <c r="H13">
        <f t="shared" si="2"/>
        <v>74.305555555555557</v>
      </c>
      <c r="I13">
        <f t="shared" si="3"/>
        <v>44.444444444444443</v>
      </c>
      <c r="J13">
        <f>IF(('시·군 진단'!$K$9+'시·군 진단'!$R$9+'시·군 진단'!$Y$9+'시·군 진단'!$AF$9)&lt;=0,AVERAGE(F13:I13),(F13*'시·군 진단'!$K$9+G13*'시·군 진단'!$R$9+H13*'시·군 진단'!$Y$9+I13*'시·군 진단'!$AF$9)/('시·군 진단'!$K$9+'시·군 진단'!$R$9+'시·군 진단'!$Y$9+'시·군 진단'!$AF$9))</f>
        <v>70.833333333333329</v>
      </c>
      <c r="K13">
        <f t="shared" si="4"/>
        <v>11</v>
      </c>
      <c r="L13" t="str">
        <f t="shared" si="5"/>
        <v>숙박일수</v>
      </c>
      <c r="M13">
        <f t="shared" si="6"/>
        <v>70.833332033333335</v>
      </c>
    </row>
    <row r="14" spans="1:13">
      <c r="A14" t="s">
        <v>294</v>
      </c>
      <c r="B14">
        <v>0.1127859237031798</v>
      </c>
      <c r="C14">
        <v>2.9841666666666669</v>
      </c>
      <c r="D14">
        <v>0.46129416926482208</v>
      </c>
      <c r="E14">
        <v>7.6906112348359396E-2</v>
      </c>
      <c r="F14">
        <f t="shared" si="0"/>
        <v>25.694444444444443</v>
      </c>
      <c r="G14">
        <f t="shared" si="1"/>
        <v>88.194444444444443</v>
      </c>
      <c r="H14">
        <f t="shared" si="2"/>
        <v>82.638888888888886</v>
      </c>
      <c r="I14">
        <f t="shared" si="3"/>
        <v>86.111111111111114</v>
      </c>
      <c r="J14">
        <f>IF(('시·군 진단'!$K$9+'시·군 진단'!$R$9+'시·군 진단'!$Y$9+'시·군 진단'!$AF$9)&lt;=0,AVERAGE(F14:I14),(F14*'시·군 진단'!$K$9+G14*'시·군 진단'!$R$9+H14*'시·군 진단'!$Y$9+I14*'시·군 진단'!$AF$9)/('시·군 진단'!$K$9+'시·군 진단'!$R$9+'시·군 진단'!$Y$9+'시·군 진단'!$AF$9))</f>
        <v>70.659722222222229</v>
      </c>
      <c r="K14">
        <f t="shared" si="4"/>
        <v>13</v>
      </c>
      <c r="L14" t="str">
        <f t="shared" si="5"/>
        <v>숙박일수 · 저녁전환 · 야간방문</v>
      </c>
      <c r="M14">
        <f t="shared" si="6"/>
        <v>70.659720822222226</v>
      </c>
    </row>
    <row r="15" spans="1:13">
      <c r="A15" t="s">
        <v>295</v>
      </c>
      <c r="B15">
        <v>0.15482950207936241</v>
      </c>
      <c r="C15">
        <v>3.394166666666667</v>
      </c>
      <c r="D15">
        <v>0.39500587726262909</v>
      </c>
      <c r="E15">
        <v>6.0704167618881699E-2</v>
      </c>
      <c r="F15">
        <f t="shared" si="0"/>
        <v>20.138888888888886</v>
      </c>
      <c r="G15">
        <f t="shared" si="1"/>
        <v>66.666666666666671</v>
      </c>
      <c r="H15">
        <f t="shared" si="2"/>
        <v>97.916666666666657</v>
      </c>
      <c r="I15">
        <f t="shared" si="3"/>
        <v>97.222222222222214</v>
      </c>
      <c r="J15">
        <f>IF(('시·군 진단'!$K$9+'시·군 진단'!$R$9+'시·군 진단'!$Y$9+'시·군 진단'!$AF$9)&lt;=0,AVERAGE(F15:I15),(F15*'시·군 진단'!$K$9+G15*'시·군 진단'!$R$9+H15*'시·군 진단'!$Y$9+I15*'시·군 진단'!$AF$9)/('시·군 진단'!$K$9+'시·군 진단'!$R$9+'시·군 진단'!$Y$9+'시·군 진단'!$AF$9))</f>
        <v>70.486111111111114</v>
      </c>
      <c r="K15">
        <f t="shared" si="4"/>
        <v>14</v>
      </c>
      <c r="L15" t="str">
        <f t="shared" si="5"/>
        <v>저녁전환 · 야간방문</v>
      </c>
      <c r="M15">
        <f t="shared" si="6"/>
        <v>70.486109611111118</v>
      </c>
    </row>
    <row r="16" spans="1:13">
      <c r="A16" t="s">
        <v>296</v>
      </c>
      <c r="B16">
        <v>-0.14275355339853329</v>
      </c>
      <c r="C16">
        <v>3.9424999999999999</v>
      </c>
      <c r="D16">
        <v>0.43198754774175019</v>
      </c>
      <c r="E16">
        <v>6.0411271778086202E-2</v>
      </c>
      <c r="F16">
        <f t="shared" si="0"/>
        <v>81.25</v>
      </c>
      <c r="G16">
        <f t="shared" si="1"/>
        <v>6.944444444444442</v>
      </c>
      <c r="H16">
        <f t="shared" si="2"/>
        <v>92.361111111111114</v>
      </c>
      <c r="I16">
        <f t="shared" si="3"/>
        <v>97.916666666666657</v>
      </c>
      <c r="J16">
        <f>IF(('시·군 진단'!$K$9+'시·군 진단'!$R$9+'시·군 진단'!$Y$9+'시·군 진단'!$AF$9)&lt;=0,AVERAGE(F16:I16),(F16*'시·군 진단'!$K$9+G16*'시·군 진단'!$R$9+H16*'시·군 진단'!$Y$9+I16*'시·군 진단'!$AF$9)/('시·군 진단'!$K$9+'시·군 진단'!$R$9+'시·군 진단'!$Y$9+'시·군 진단'!$AF$9))</f>
        <v>69.618055555555543</v>
      </c>
      <c r="K16">
        <f t="shared" si="4"/>
        <v>15</v>
      </c>
      <c r="L16" t="str">
        <f t="shared" si="5"/>
        <v>체험·문화 · 저녁전환 · 야간방문</v>
      </c>
      <c r="M16">
        <f t="shared" si="6"/>
        <v>69.618053955555538</v>
      </c>
    </row>
    <row r="17" spans="1:13">
      <c r="A17" t="s">
        <v>297</v>
      </c>
      <c r="B17">
        <v>-0.1184701290448608</v>
      </c>
      <c r="C17">
        <v>3.8191666666666659</v>
      </c>
      <c r="D17">
        <v>0.4160602820981481</v>
      </c>
      <c r="E17">
        <v>7.4309121067136302E-2</v>
      </c>
      <c r="F17">
        <f t="shared" si="0"/>
        <v>75</v>
      </c>
      <c r="G17">
        <f t="shared" si="1"/>
        <v>15.277777777777779</v>
      </c>
      <c r="H17">
        <f t="shared" si="2"/>
        <v>95.138888888888886</v>
      </c>
      <c r="I17">
        <f t="shared" si="3"/>
        <v>90.972222222222214</v>
      </c>
      <c r="J17">
        <f>IF(('시·군 진단'!$K$9+'시·군 진단'!$R$9+'시·군 진단'!$Y$9+'시·군 진단'!$AF$9)&lt;=0,AVERAGE(F17:I17),(F17*'시·군 진단'!$K$9+G17*'시·군 진단'!$R$9+H17*'시·군 진단'!$Y$9+I17*'시·군 진단'!$AF$9)/('시·군 진단'!$K$9+'시·군 진단'!$R$9+'시·군 진단'!$Y$9+'시·군 진단'!$AF$9))</f>
        <v>69.097222222222214</v>
      </c>
      <c r="K17">
        <f t="shared" si="4"/>
        <v>16</v>
      </c>
      <c r="L17" t="str">
        <f t="shared" si="5"/>
        <v>체험·문화 · 저녁전환 · 야간방문</v>
      </c>
      <c r="M17">
        <f t="shared" si="6"/>
        <v>69.097220522222216</v>
      </c>
    </row>
    <row r="18" spans="1:13">
      <c r="A18" t="s">
        <v>298</v>
      </c>
      <c r="B18">
        <v>-0.27913176976453069</v>
      </c>
      <c r="C18">
        <v>3.504166666666666</v>
      </c>
      <c r="D18">
        <v>0.50679992061717927</v>
      </c>
      <c r="E18">
        <v>8.7117224400787494E-2</v>
      </c>
      <c r="F18">
        <f t="shared" si="0"/>
        <v>93.75</v>
      </c>
      <c r="G18">
        <f t="shared" si="1"/>
        <v>56.944444444444443</v>
      </c>
      <c r="H18">
        <f t="shared" si="2"/>
        <v>59.027777777777779</v>
      </c>
      <c r="I18">
        <f t="shared" si="3"/>
        <v>65.277777777777786</v>
      </c>
      <c r="J18">
        <f>IF(('시·군 진단'!$K$9+'시·군 진단'!$R$9+'시·군 진단'!$Y$9+'시·군 진단'!$AF$9)&lt;=0,AVERAGE(F18:I18),(F18*'시·군 진단'!$K$9+G18*'시·군 진단'!$R$9+H18*'시·군 진단'!$Y$9+I18*'시·군 진단'!$AF$9)/('시·군 진단'!$K$9+'시·군 진단'!$R$9+'시·군 진단'!$Y$9+'시·군 진단'!$AF$9))</f>
        <v>68.75</v>
      </c>
      <c r="K18">
        <f t="shared" si="4"/>
        <v>17</v>
      </c>
      <c r="L18" t="str">
        <f t="shared" si="5"/>
        <v>체험·문화</v>
      </c>
      <c r="M18">
        <f t="shared" si="6"/>
        <v>68.749998199999993</v>
      </c>
    </row>
    <row r="19" spans="1:13">
      <c r="A19" t="s">
        <v>299</v>
      </c>
      <c r="B19">
        <v>1.9154919034416891</v>
      </c>
      <c r="C19">
        <v>2.9691666666666672</v>
      </c>
      <c r="D19">
        <v>0.38529746431075967</v>
      </c>
      <c r="E19">
        <v>7.7371686757070998E-2</v>
      </c>
      <c r="F19">
        <f t="shared" si="0"/>
        <v>0.69444444444444198</v>
      </c>
      <c r="G19">
        <f t="shared" si="1"/>
        <v>88.888888888888886</v>
      </c>
      <c r="H19">
        <f t="shared" si="2"/>
        <v>99.305555555555557</v>
      </c>
      <c r="I19">
        <f t="shared" si="3"/>
        <v>84.722222222222214</v>
      </c>
      <c r="J19">
        <f>IF(('시·군 진단'!$K$9+'시·군 진단'!$R$9+'시·군 진단'!$Y$9+'시·군 진단'!$AF$9)&lt;=0,AVERAGE(F19:I19),(F19*'시·군 진단'!$K$9+G19*'시·군 진단'!$R$9+H19*'시·군 진단'!$Y$9+I19*'시·군 진단'!$AF$9)/('시·군 진단'!$K$9+'시·군 진단'!$R$9+'시·군 진단'!$Y$9+'시·군 진단'!$AF$9))</f>
        <v>68.402777777777771</v>
      </c>
      <c r="K19">
        <f t="shared" si="4"/>
        <v>18</v>
      </c>
      <c r="L19" t="str">
        <f t="shared" si="5"/>
        <v>숙박일수 · 저녁전환 · 야간방문</v>
      </c>
      <c r="M19">
        <f t="shared" si="6"/>
        <v>68.402775877777771</v>
      </c>
    </row>
    <row r="20" spans="1:13">
      <c r="A20" t="s">
        <v>300</v>
      </c>
      <c r="B20">
        <v>7.0657289934012907E-2</v>
      </c>
      <c r="C20">
        <v>3.4866666666666668</v>
      </c>
      <c r="D20">
        <v>0.43025736322777119</v>
      </c>
      <c r="E20">
        <v>7.5692804252087603E-2</v>
      </c>
      <c r="F20">
        <f t="shared" si="0"/>
        <v>33.333333333333336</v>
      </c>
      <c r="G20">
        <f t="shared" si="1"/>
        <v>59.027777777777779</v>
      </c>
      <c r="H20">
        <f t="shared" si="2"/>
        <v>93.055555555555557</v>
      </c>
      <c r="I20">
        <f t="shared" si="3"/>
        <v>87.5</v>
      </c>
      <c r="J20">
        <f>IF(('시·군 진단'!$K$9+'시·군 진단'!$R$9+'시·군 진단'!$Y$9+'시·군 진단'!$AF$9)&lt;=0,AVERAGE(F20:I20),(F20*'시·군 진단'!$K$9+G20*'시·군 진단'!$R$9+H20*'시·군 진단'!$Y$9+I20*'시·군 진단'!$AF$9)/('시·군 진단'!$K$9+'시·군 진단'!$R$9+'시·군 진단'!$Y$9+'시·군 진단'!$AF$9))</f>
        <v>68.229166666666671</v>
      </c>
      <c r="K20">
        <f t="shared" si="4"/>
        <v>19</v>
      </c>
      <c r="L20" t="str">
        <f t="shared" si="5"/>
        <v>저녁전환 · 야간방문</v>
      </c>
      <c r="M20">
        <f t="shared" si="6"/>
        <v>68.229164666666676</v>
      </c>
    </row>
    <row r="21" spans="1:13">
      <c r="A21" t="s">
        <v>301</v>
      </c>
      <c r="B21">
        <v>-0.27329137791728231</v>
      </c>
      <c r="C21">
        <v>3.8591666666666669</v>
      </c>
      <c r="D21">
        <v>0.46274291388953831</v>
      </c>
      <c r="E21">
        <v>7.9228706212855299E-2</v>
      </c>
      <c r="F21">
        <f t="shared" si="0"/>
        <v>93.055555555555557</v>
      </c>
      <c r="G21">
        <f t="shared" si="1"/>
        <v>13.194444444444443</v>
      </c>
      <c r="H21">
        <f t="shared" si="2"/>
        <v>81.944444444444443</v>
      </c>
      <c r="I21">
        <f t="shared" si="3"/>
        <v>79.861111111111114</v>
      </c>
      <c r="J21">
        <f>IF(('시·군 진단'!$K$9+'시·군 진단'!$R$9+'시·군 진단'!$Y$9+'시·군 진단'!$AF$9)&lt;=0,AVERAGE(F21:I21),(F21*'시·군 진단'!$K$9+G21*'시·군 진단'!$R$9+H21*'시·군 진단'!$Y$9+I21*'시·군 진단'!$AF$9)/('시·군 진단'!$K$9+'시·군 진단'!$R$9+'시·군 진단'!$Y$9+'시·군 진단'!$AF$9))</f>
        <v>67.013888888888886</v>
      </c>
      <c r="K21">
        <f t="shared" si="4"/>
        <v>20</v>
      </c>
      <c r="L21" t="str">
        <f t="shared" si="5"/>
        <v>체험·문화 · 저녁전환 · 야간방문</v>
      </c>
      <c r="M21">
        <f t="shared" si="6"/>
        <v>67.013886788888883</v>
      </c>
    </row>
    <row r="22" spans="1:13">
      <c r="A22" t="s">
        <v>302</v>
      </c>
      <c r="B22">
        <v>-0.21094743120392631</v>
      </c>
      <c r="C22">
        <v>2.9116666666666662</v>
      </c>
      <c r="D22">
        <v>0.4933963242909894</v>
      </c>
      <c r="E22">
        <v>0.1052867596057189</v>
      </c>
      <c r="F22">
        <f t="shared" si="0"/>
        <v>88.888888888888886</v>
      </c>
      <c r="G22">
        <f t="shared" si="1"/>
        <v>90.277777777777786</v>
      </c>
      <c r="H22">
        <f t="shared" si="2"/>
        <v>65.277777777777786</v>
      </c>
      <c r="I22">
        <f t="shared" si="3"/>
        <v>22.222222222222221</v>
      </c>
      <c r="J22">
        <f>IF(('시·군 진단'!$K$9+'시·군 진단'!$R$9+'시·군 진단'!$Y$9+'시·군 진단'!$AF$9)&lt;=0,AVERAGE(F22:I22),(F22*'시·군 진단'!$K$9+G22*'시·군 진단'!$R$9+H22*'시·군 진단'!$Y$9+I22*'시·군 진단'!$AF$9)/('시·군 진단'!$K$9+'시·군 진단'!$R$9+'시·군 진단'!$Y$9+'시·군 진단'!$AF$9))</f>
        <v>66.666666666666671</v>
      </c>
      <c r="K22">
        <f t="shared" si="4"/>
        <v>21</v>
      </c>
      <c r="L22" t="str">
        <f t="shared" si="5"/>
        <v>체험·문화 · 숙박일수</v>
      </c>
      <c r="M22">
        <f t="shared" si="6"/>
        <v>66.666664466666674</v>
      </c>
    </row>
    <row r="23" spans="1:13">
      <c r="A23" t="s">
        <v>303</v>
      </c>
      <c r="B23">
        <v>5.8185203022466901E-2</v>
      </c>
      <c r="C23">
        <v>3.2483333333333331</v>
      </c>
      <c r="D23">
        <v>0.4919569860451265</v>
      </c>
      <c r="E23">
        <v>7.5441787822506504E-2</v>
      </c>
      <c r="F23">
        <f t="shared" si="0"/>
        <v>34.722222222222221</v>
      </c>
      <c r="G23">
        <f t="shared" si="1"/>
        <v>75.694444444444443</v>
      </c>
      <c r="H23">
        <f t="shared" si="2"/>
        <v>67.361111111111114</v>
      </c>
      <c r="I23">
        <f t="shared" si="3"/>
        <v>88.194444444444443</v>
      </c>
      <c r="J23">
        <f>IF(('시·군 진단'!$K$9+'시·군 진단'!$R$9+'시·군 진단'!$Y$9+'시·군 진단'!$AF$9)&lt;=0,AVERAGE(F23:I23),(F23*'시·군 진단'!$K$9+G23*'시·군 진단'!$R$9+H23*'시·군 진단'!$Y$9+I23*'시·군 진단'!$AF$9)/('시·군 진단'!$K$9+'시·군 진단'!$R$9+'시·군 진단'!$Y$9+'시·군 진단'!$AF$9))</f>
        <v>66.493055555555557</v>
      </c>
      <c r="K23">
        <f t="shared" si="4"/>
        <v>22</v>
      </c>
      <c r="L23" t="str">
        <f t="shared" si="5"/>
        <v>숙박일수 · 야간방문</v>
      </c>
      <c r="M23">
        <f t="shared" si="6"/>
        <v>66.493053255555552</v>
      </c>
    </row>
    <row r="24" spans="1:13">
      <c r="A24" t="s">
        <v>304</v>
      </c>
      <c r="B24">
        <v>-7.6926043088922799E-2</v>
      </c>
      <c r="C24">
        <v>3.5724999999999998</v>
      </c>
      <c r="D24">
        <v>0.47324548898324198</v>
      </c>
      <c r="E24">
        <v>8.3332352413329203E-2</v>
      </c>
      <c r="F24">
        <f t="shared" si="0"/>
        <v>66.666666666666671</v>
      </c>
      <c r="G24">
        <f t="shared" si="1"/>
        <v>44.444444444444443</v>
      </c>
      <c r="H24">
        <f t="shared" si="2"/>
        <v>78.472222222222214</v>
      </c>
      <c r="I24">
        <f t="shared" si="3"/>
        <v>73.611111111111114</v>
      </c>
      <c r="J24">
        <f>IF(('시·군 진단'!$K$9+'시·군 진단'!$R$9+'시·군 진단'!$Y$9+'시·군 진단'!$AF$9)&lt;=0,AVERAGE(F24:I24),(F24*'시·군 진단'!$K$9+G24*'시·군 진단'!$R$9+H24*'시·군 진단'!$Y$9+I24*'시·군 진단'!$AF$9)/('시·군 진단'!$K$9+'시·군 진단'!$R$9+'시·군 진단'!$Y$9+'시·군 진단'!$AF$9))</f>
        <v>65.798611111111114</v>
      </c>
      <c r="K24">
        <f t="shared" si="4"/>
        <v>23</v>
      </c>
      <c r="L24" t="str">
        <f t="shared" si="5"/>
        <v>저녁전환</v>
      </c>
      <c r="M24">
        <f t="shared" si="6"/>
        <v>65.798608711111115</v>
      </c>
    </row>
    <row r="25" spans="1:13">
      <c r="A25" t="s">
        <v>305</v>
      </c>
      <c r="B25">
        <v>-0.10585474079955801</v>
      </c>
      <c r="C25">
        <v>3.36</v>
      </c>
      <c r="D25">
        <v>0.4933256791742584</v>
      </c>
      <c r="E25">
        <v>9.1103505612735003E-2</v>
      </c>
      <c r="F25">
        <f t="shared" si="0"/>
        <v>71.527777777777786</v>
      </c>
      <c r="G25">
        <f t="shared" si="1"/>
        <v>69.444444444444443</v>
      </c>
      <c r="H25">
        <f t="shared" si="2"/>
        <v>65.972222222222214</v>
      </c>
      <c r="I25">
        <f t="shared" si="3"/>
        <v>55.555555555555557</v>
      </c>
      <c r="J25">
        <f>IF(('시·군 진단'!$K$9+'시·군 진단'!$R$9+'시·군 진단'!$Y$9+'시·군 진단'!$AF$9)&lt;=0,AVERAGE(F25:I25),(F25*'시·군 진단'!$K$9+G25*'시·군 진단'!$R$9+H25*'시·군 진단'!$Y$9+I25*'시·군 진단'!$AF$9)/('시·군 진단'!$K$9+'시·군 진단'!$R$9+'시·군 진단'!$Y$9+'시·군 진단'!$AF$9))</f>
        <v>65.625</v>
      </c>
      <c r="K25">
        <f t="shared" si="4"/>
        <v>24</v>
      </c>
      <c r="L25" t="str">
        <f t="shared" si="5"/>
        <v/>
      </c>
      <c r="M25">
        <f t="shared" si="6"/>
        <v>65.624997500000006</v>
      </c>
    </row>
    <row r="26" spans="1:13">
      <c r="A26" t="s">
        <v>306</v>
      </c>
      <c r="B26">
        <v>-5.83671344652213E-2</v>
      </c>
      <c r="C26">
        <v>3.9283333333333328</v>
      </c>
      <c r="D26">
        <v>0.42745811923800159</v>
      </c>
      <c r="E26">
        <v>6.8353788712762195E-2</v>
      </c>
      <c r="F26">
        <f t="shared" si="0"/>
        <v>61.805555555555557</v>
      </c>
      <c r="G26">
        <f t="shared" si="1"/>
        <v>8.3333333333333375</v>
      </c>
      <c r="H26">
        <f t="shared" si="2"/>
        <v>93.75</v>
      </c>
      <c r="I26">
        <f t="shared" si="3"/>
        <v>95.833333333333343</v>
      </c>
      <c r="J26">
        <f>IF(('시·군 진단'!$K$9+'시·군 진단'!$R$9+'시·군 진단'!$Y$9+'시·군 진단'!$AF$9)&lt;=0,AVERAGE(F26:I26),(F26*'시·군 진단'!$K$9+G26*'시·군 진단'!$R$9+H26*'시·군 진단'!$Y$9+I26*'시·군 진단'!$AF$9)/('시·군 진단'!$K$9+'시·군 진단'!$R$9+'시·군 진단'!$Y$9+'시·군 진단'!$AF$9))</f>
        <v>64.930555555555571</v>
      </c>
      <c r="K26">
        <f t="shared" si="4"/>
        <v>25</v>
      </c>
      <c r="L26" t="str">
        <f t="shared" si="5"/>
        <v>저녁전환 · 야간방문</v>
      </c>
      <c r="M26">
        <f t="shared" si="6"/>
        <v>64.930552955555569</v>
      </c>
    </row>
    <row r="27" spans="1:13">
      <c r="A27" t="s">
        <v>307</v>
      </c>
      <c r="B27">
        <v>-9.7788070995580803E-2</v>
      </c>
      <c r="C27">
        <v>3.5933333333333328</v>
      </c>
      <c r="D27">
        <v>0.48778660059243423</v>
      </c>
      <c r="E27">
        <v>8.1899442747171897E-2</v>
      </c>
      <c r="F27">
        <f t="shared" si="0"/>
        <v>70.833333333333329</v>
      </c>
      <c r="G27">
        <f t="shared" si="1"/>
        <v>38.194444444444443</v>
      </c>
      <c r="H27">
        <f t="shared" si="2"/>
        <v>72.222222222222214</v>
      </c>
      <c r="I27">
        <f t="shared" si="3"/>
        <v>77.777777777777786</v>
      </c>
      <c r="J27">
        <f>IF(('시·군 진단'!$K$9+'시·군 진단'!$R$9+'시·군 진단'!$Y$9+'시·군 진단'!$AF$9)&lt;=0,AVERAGE(F27:I27),(F27*'시·군 진단'!$K$9+G27*'시·군 진단'!$R$9+H27*'시·군 진단'!$Y$9+I27*'시·군 진단'!$AF$9)/('시·군 진단'!$K$9+'시·군 진단'!$R$9+'시·군 진단'!$Y$9+'시·군 진단'!$AF$9))</f>
        <v>64.756944444444443</v>
      </c>
      <c r="K27">
        <f t="shared" si="4"/>
        <v>26</v>
      </c>
      <c r="L27" t="str">
        <f t="shared" si="5"/>
        <v>야간방문</v>
      </c>
      <c r="M27">
        <f t="shared" si="6"/>
        <v>64.756941744444447</v>
      </c>
    </row>
    <row r="28" spans="1:13">
      <c r="A28" t="s">
        <v>308</v>
      </c>
      <c r="B28">
        <v>-0.1185640116007107</v>
      </c>
      <c r="C28">
        <v>3.37</v>
      </c>
      <c r="D28">
        <v>0.49692915327403098</v>
      </c>
      <c r="E28">
        <v>9.1701751353486904E-2</v>
      </c>
      <c r="F28">
        <f t="shared" si="0"/>
        <v>75.694444444444443</v>
      </c>
      <c r="G28">
        <f t="shared" si="1"/>
        <v>67.361111111111114</v>
      </c>
      <c r="H28">
        <f t="shared" si="2"/>
        <v>63.194444444444443</v>
      </c>
      <c r="I28">
        <f t="shared" si="3"/>
        <v>52.083333333333329</v>
      </c>
      <c r="J28">
        <f>IF(('시·군 진단'!$K$9+'시·군 진단'!$R$9+'시·군 진단'!$Y$9+'시·군 진단'!$AF$9)&lt;=0,AVERAGE(F28:I28),(F28*'시·군 진단'!$K$9+G28*'시·군 진단'!$R$9+H28*'시·군 진단'!$Y$9+I28*'시·군 진단'!$AF$9)/('시·군 진단'!$K$9+'시·군 진단'!$R$9+'시·군 진단'!$Y$9+'시·군 진단'!$AF$9))</f>
        <v>64.583333333333329</v>
      </c>
      <c r="K28">
        <f t="shared" si="4"/>
        <v>27</v>
      </c>
      <c r="L28" t="str">
        <f t="shared" si="5"/>
        <v>체험·문화</v>
      </c>
      <c r="M28">
        <f t="shared" si="6"/>
        <v>64.583330533333324</v>
      </c>
    </row>
    <row r="29" spans="1:13">
      <c r="A29" t="s">
        <v>309</v>
      </c>
      <c r="B29">
        <v>3.1150852845191299E-2</v>
      </c>
      <c r="C29">
        <v>3.5716666666666672</v>
      </c>
      <c r="D29">
        <v>0.4414691607429444</v>
      </c>
      <c r="E29">
        <v>7.6537162138274203E-2</v>
      </c>
      <c r="F29">
        <f t="shared" si="0"/>
        <v>36.805555555555557</v>
      </c>
      <c r="G29">
        <f t="shared" si="1"/>
        <v>45.138888888888886</v>
      </c>
      <c r="H29">
        <f t="shared" si="2"/>
        <v>89.583333333333343</v>
      </c>
      <c r="I29">
        <f t="shared" si="3"/>
        <v>86.805555555555557</v>
      </c>
      <c r="J29">
        <f>IF(('시·군 진단'!$K$9+'시·군 진단'!$R$9+'시·군 진단'!$Y$9+'시·군 진단'!$AF$9)&lt;=0,AVERAGE(F29:I29),(F29*'시·군 진단'!$K$9+G29*'시·군 진단'!$R$9+H29*'시·군 진단'!$Y$9+I29*'시·군 진단'!$AF$9)/('시·군 진단'!$K$9+'시·군 진단'!$R$9+'시·군 진단'!$Y$9+'시·군 진단'!$AF$9))</f>
        <v>64.583333333333329</v>
      </c>
      <c r="K29">
        <f t="shared" si="4"/>
        <v>27</v>
      </c>
      <c r="L29" t="str">
        <f t="shared" si="5"/>
        <v>저녁전환 · 야간방문</v>
      </c>
      <c r="M29">
        <f t="shared" si="6"/>
        <v>64.58333043333333</v>
      </c>
    </row>
    <row r="30" spans="1:13">
      <c r="A30" t="s">
        <v>310</v>
      </c>
      <c r="B30">
        <v>-0.24593867936641889</v>
      </c>
      <c r="C30">
        <v>2.5575000000000001</v>
      </c>
      <c r="D30">
        <v>0.51937104872457507</v>
      </c>
      <c r="E30">
        <v>0.1094882645708198</v>
      </c>
      <c r="F30">
        <f t="shared" si="0"/>
        <v>92.361111111111114</v>
      </c>
      <c r="G30">
        <f t="shared" si="1"/>
        <v>98.611111111111114</v>
      </c>
      <c r="H30">
        <f t="shared" si="2"/>
        <v>49.305555555555557</v>
      </c>
      <c r="I30">
        <f t="shared" si="3"/>
        <v>15.277777777777779</v>
      </c>
      <c r="J30">
        <f>IF(('시·군 진단'!$K$9+'시·군 진단'!$R$9+'시·군 진단'!$Y$9+'시·군 진단'!$AF$9)&lt;=0,AVERAGE(F30:I30),(F30*'시·군 진단'!$K$9+G30*'시·군 진단'!$R$9+H30*'시·군 진단'!$Y$9+I30*'시·군 진단'!$AF$9)/('시·군 진단'!$K$9+'시·군 진단'!$R$9+'시·군 진단'!$Y$9+'시·군 진단'!$AF$9))</f>
        <v>63.888888888888886</v>
      </c>
      <c r="K30">
        <f t="shared" si="4"/>
        <v>29</v>
      </c>
      <c r="L30" t="str">
        <f t="shared" si="5"/>
        <v>체험·문화 · 숙박일수</v>
      </c>
      <c r="M30">
        <f t="shared" si="6"/>
        <v>63.888885888888886</v>
      </c>
    </row>
    <row r="31" spans="1:13">
      <c r="A31" t="s">
        <v>311</v>
      </c>
      <c r="B31">
        <v>-0.40901929726670561</v>
      </c>
      <c r="C31">
        <v>3.8233333333333328</v>
      </c>
      <c r="D31">
        <v>0.48806704626290681</v>
      </c>
      <c r="E31">
        <v>8.5904911034911796E-2</v>
      </c>
      <c r="F31">
        <f t="shared" si="0"/>
        <v>97.222222222222214</v>
      </c>
      <c r="G31">
        <f t="shared" si="1"/>
        <v>14.583333333333337</v>
      </c>
      <c r="H31">
        <f t="shared" si="2"/>
        <v>71.527777777777786</v>
      </c>
      <c r="I31">
        <f t="shared" si="3"/>
        <v>67.361111111111114</v>
      </c>
      <c r="J31">
        <f>IF(('시·군 진단'!$K$9+'시·군 진단'!$R$9+'시·군 진단'!$Y$9+'시·군 진단'!$AF$9)&lt;=0,AVERAGE(F31:I31),(F31*'시·군 진단'!$K$9+G31*'시·군 진단'!$R$9+H31*'시·군 진단'!$Y$9+I31*'시·군 진단'!$AF$9)/('시·군 진단'!$K$9+'시·군 진단'!$R$9+'시·군 진단'!$Y$9+'시·군 진단'!$AF$9))</f>
        <v>62.673611111111114</v>
      </c>
      <c r="K31">
        <f t="shared" si="4"/>
        <v>30</v>
      </c>
      <c r="L31" t="str">
        <f t="shared" si="5"/>
        <v>체험·문화</v>
      </c>
      <c r="M31">
        <f t="shared" si="6"/>
        <v>62.673608011111114</v>
      </c>
    </row>
    <row r="32" spans="1:13">
      <c r="A32" t="s">
        <v>312</v>
      </c>
      <c r="B32">
        <v>-3.0407857351873499E-2</v>
      </c>
      <c r="C32">
        <v>2.9033333333333342</v>
      </c>
      <c r="D32">
        <v>0.50756901824225098</v>
      </c>
      <c r="E32">
        <v>9.5087457389907898E-2</v>
      </c>
      <c r="F32">
        <f t="shared" si="0"/>
        <v>53.472222222222221</v>
      </c>
      <c r="G32">
        <f t="shared" si="1"/>
        <v>90.972222222222214</v>
      </c>
      <c r="H32">
        <f t="shared" si="2"/>
        <v>58.333333333333329</v>
      </c>
      <c r="I32">
        <f t="shared" si="3"/>
        <v>45.138888888888886</v>
      </c>
      <c r="J32">
        <f>IF(('시·군 진단'!$K$9+'시·군 진단'!$R$9+'시·군 진단'!$Y$9+'시·군 진단'!$AF$9)&lt;=0,AVERAGE(F32:I32),(F32*'시·군 진단'!$K$9+G32*'시·군 진단'!$R$9+H32*'시·군 진단'!$Y$9+I32*'시·군 진단'!$AF$9)/('시·군 진단'!$K$9+'시·군 진단'!$R$9+'시·군 진단'!$Y$9+'시·군 진단'!$AF$9))</f>
        <v>61.979166666666664</v>
      </c>
      <c r="K32">
        <f t="shared" si="4"/>
        <v>31</v>
      </c>
      <c r="L32" t="str">
        <f t="shared" si="5"/>
        <v>숙박일수</v>
      </c>
      <c r="M32">
        <f t="shared" si="6"/>
        <v>61.979163466666662</v>
      </c>
    </row>
    <row r="33" spans="1:13">
      <c r="A33" t="s">
        <v>313</v>
      </c>
      <c r="B33">
        <v>-2.0713251777050402E-2</v>
      </c>
      <c r="C33">
        <v>4.0258333333333338</v>
      </c>
      <c r="D33">
        <v>0.40946832537149508</v>
      </c>
      <c r="E33">
        <v>7.3711972239249093E-2</v>
      </c>
      <c r="F33">
        <f t="shared" si="0"/>
        <v>50</v>
      </c>
      <c r="G33">
        <f t="shared" si="1"/>
        <v>4.861111111111116</v>
      </c>
      <c r="H33">
        <f t="shared" si="2"/>
        <v>97.222222222222214</v>
      </c>
      <c r="I33">
        <f t="shared" si="3"/>
        <v>93.055555555555557</v>
      </c>
      <c r="J33">
        <f>IF(('시·군 진단'!$K$9+'시·군 진단'!$R$9+'시·군 진단'!$Y$9+'시·군 진단'!$AF$9)&lt;=0,AVERAGE(F33:I33),(F33*'시·군 진단'!$K$9+G33*'시·군 진단'!$R$9+H33*'시·군 진단'!$Y$9+I33*'시·군 진단'!$AF$9)/('시·군 진단'!$K$9+'시·군 진단'!$R$9+'시·군 진단'!$Y$9+'시·군 진단'!$AF$9))</f>
        <v>61.284722222222214</v>
      </c>
      <c r="K33">
        <f t="shared" si="4"/>
        <v>33</v>
      </c>
      <c r="L33" t="str">
        <f t="shared" si="5"/>
        <v>저녁전환 · 야간방문</v>
      </c>
      <c r="M33">
        <f t="shared" si="6"/>
        <v>61.284718922222211</v>
      </c>
    </row>
    <row r="34" spans="1:13">
      <c r="A34" t="s">
        <v>314</v>
      </c>
      <c r="B34">
        <v>0.23198098388741051</v>
      </c>
      <c r="C34">
        <v>3.6433333333333331</v>
      </c>
      <c r="D34">
        <v>0.41089058029389708</v>
      </c>
      <c r="E34">
        <v>5.8806880181108898E-2</v>
      </c>
      <c r="F34">
        <f t="shared" ref="F34:F65" si="7">100*(1-(COUNTIF($B$2:$B$145,"&lt;"&amp;B34)+1)/COUNT($B$2:$B$145))</f>
        <v>15.277777777777779</v>
      </c>
      <c r="G34">
        <f t="shared" ref="G34:G65" si="8">100*(1-(COUNTIF($C$2:$C$145,"&lt;"&amp;C34)+1)/COUNT($C$2:$C$145))</f>
        <v>34.722222222222221</v>
      </c>
      <c r="H34">
        <f t="shared" ref="H34:H65" si="9">100*(1-(COUNTIF($D$2:$D$145,"&lt;"&amp;D34)+1)/COUNT($D$2:$D$145))</f>
        <v>96.527777777777786</v>
      </c>
      <c r="I34">
        <f t="shared" ref="I34:I65" si="10">100*(1-(COUNTIF($E$2:$E$145,"&lt;"&amp;E34)+1)/COUNT($E$2:$E$145))</f>
        <v>98.611111111111114</v>
      </c>
      <c r="J34">
        <f>IF(('시·군 진단'!$K$9+'시·군 진단'!$R$9+'시·군 진단'!$Y$9+'시·군 진단'!$AF$9)&lt;=0,AVERAGE(F34:I34),(F34*'시·군 진단'!$K$9+G34*'시·군 진단'!$R$9+H34*'시·군 진단'!$Y$9+I34*'시·군 진단'!$AF$9)/('시·군 진단'!$K$9+'시·군 진단'!$R$9+'시·군 진단'!$Y$9+'시·군 진단'!$AF$9))</f>
        <v>61.284722222222221</v>
      </c>
      <c r="K34">
        <f t="shared" ref="K34:K65" si="11">RANK(J34,$J$2:$J$145,0)</f>
        <v>32</v>
      </c>
      <c r="L34" t="str">
        <f t="shared" ref="L34:L65" si="12">SUBSTITUTE(TRIM(IF(F34&gt;=75,"체험·문화 ","")&amp;IF(G34&gt;=75,"숙박일수 ","")&amp;IF(H34&gt;=75,"저녁전환 ","")&amp;IF(I34&gt;=75,"야간방문",""))," "," · ")</f>
        <v>저녁전환 · 야간방문</v>
      </c>
      <c r="M34">
        <f t="shared" ref="M34:M65" si="13">J34-ROW()/10000000</f>
        <v>61.284718822222224</v>
      </c>
    </row>
    <row r="35" spans="1:13">
      <c r="A35" t="s">
        <v>315</v>
      </c>
      <c r="B35">
        <v>-0.18138863819857809</v>
      </c>
      <c r="C35">
        <v>3.754166666666666</v>
      </c>
      <c r="D35">
        <v>0.49155068956747489</v>
      </c>
      <c r="E35">
        <v>8.45259439742264E-2</v>
      </c>
      <c r="F35">
        <f t="shared" si="7"/>
        <v>86.111111111111114</v>
      </c>
      <c r="G35">
        <f t="shared" si="8"/>
        <v>20.138888888888886</v>
      </c>
      <c r="H35">
        <f t="shared" si="9"/>
        <v>68.055555555555557</v>
      </c>
      <c r="I35">
        <f t="shared" si="10"/>
        <v>70.138888888888886</v>
      </c>
      <c r="J35">
        <f>IF(('시·군 진단'!$K$9+'시·군 진단'!$R$9+'시·군 진단'!$Y$9+'시·군 진단'!$AF$9)&lt;=0,AVERAGE(F35:I35),(F35*'시·군 진단'!$K$9+G35*'시·군 진단'!$R$9+H35*'시·군 진단'!$Y$9+I35*'시·군 진단'!$AF$9)/('시·군 진단'!$K$9+'시·군 진단'!$R$9+'시·군 진단'!$Y$9+'시·군 진단'!$AF$9))</f>
        <v>61.111111111111107</v>
      </c>
      <c r="K35">
        <f t="shared" si="11"/>
        <v>34</v>
      </c>
      <c r="L35" t="str">
        <f t="shared" si="12"/>
        <v>체험·문화</v>
      </c>
      <c r="M35">
        <f t="shared" si="13"/>
        <v>61.111107611111109</v>
      </c>
    </row>
    <row r="36" spans="1:13">
      <c r="A36" t="s">
        <v>316</v>
      </c>
      <c r="B36">
        <v>6.25939227533161E-2</v>
      </c>
      <c r="C36">
        <v>3.3433333333333328</v>
      </c>
      <c r="D36">
        <v>0.49645869698919992</v>
      </c>
      <c r="E36">
        <v>8.3575258412967202E-2</v>
      </c>
      <c r="F36">
        <f t="shared" si="7"/>
        <v>34.027777777777779</v>
      </c>
      <c r="G36">
        <f t="shared" si="8"/>
        <v>70.138888888888886</v>
      </c>
      <c r="H36">
        <f t="shared" si="9"/>
        <v>63.888888888888886</v>
      </c>
      <c r="I36">
        <f t="shared" si="10"/>
        <v>72.916666666666671</v>
      </c>
      <c r="J36">
        <f>IF(('시·군 진단'!$K$9+'시·군 진단'!$R$9+'시·군 진단'!$Y$9+'시·군 진단'!$AF$9)&lt;=0,AVERAGE(F36:I36),(F36*'시·군 진단'!$K$9+G36*'시·군 진단'!$R$9+H36*'시·군 진단'!$Y$9+I36*'시·군 진단'!$AF$9)/('시·군 진단'!$K$9+'시·군 진단'!$R$9+'시·군 진단'!$Y$9+'시·군 진단'!$AF$9))</f>
        <v>60.243055555555557</v>
      </c>
      <c r="K36">
        <f t="shared" si="11"/>
        <v>35</v>
      </c>
      <c r="L36" t="str">
        <f t="shared" si="12"/>
        <v/>
      </c>
      <c r="M36">
        <f t="shared" si="13"/>
        <v>60.243051955555558</v>
      </c>
    </row>
    <row r="37" spans="1:13">
      <c r="A37" t="s">
        <v>317</v>
      </c>
      <c r="B37">
        <v>-4.2328009642522098E-2</v>
      </c>
      <c r="C37">
        <v>3.6766666666666659</v>
      </c>
      <c r="D37">
        <v>0.47896044070835597</v>
      </c>
      <c r="E37">
        <v>7.8596348451067E-2</v>
      </c>
      <c r="F37">
        <f t="shared" si="7"/>
        <v>56.25</v>
      </c>
      <c r="G37">
        <f t="shared" si="8"/>
        <v>26.388888888888886</v>
      </c>
      <c r="H37">
        <f t="shared" si="9"/>
        <v>75.694444444444443</v>
      </c>
      <c r="I37">
        <f t="shared" si="10"/>
        <v>81.944444444444443</v>
      </c>
      <c r="J37">
        <f>IF(('시·군 진단'!$K$9+'시·군 진단'!$R$9+'시·군 진단'!$Y$9+'시·군 진단'!$AF$9)&lt;=0,AVERAGE(F37:I37),(F37*'시·군 진단'!$K$9+G37*'시·군 진단'!$R$9+H37*'시·군 진단'!$Y$9+I37*'시·군 진단'!$AF$9)/('시·군 진단'!$K$9+'시·군 진단'!$R$9+'시·군 진단'!$Y$9+'시·군 진단'!$AF$9))</f>
        <v>60.069444444444443</v>
      </c>
      <c r="K37">
        <f t="shared" si="11"/>
        <v>36</v>
      </c>
      <c r="L37" t="str">
        <f t="shared" si="12"/>
        <v>저녁전환 · 야간방문</v>
      </c>
      <c r="M37">
        <f t="shared" si="13"/>
        <v>60.069440744444442</v>
      </c>
    </row>
    <row r="38" spans="1:13">
      <c r="A38" t="s">
        <v>318</v>
      </c>
      <c r="B38">
        <v>1.059401913408639</v>
      </c>
      <c r="C38">
        <v>3.5116666666666672</v>
      </c>
      <c r="D38">
        <v>0.43663308342328538</v>
      </c>
      <c r="E38">
        <v>7.5274123237757604E-2</v>
      </c>
      <c r="F38">
        <f t="shared" si="7"/>
        <v>1.388888888888884</v>
      </c>
      <c r="G38">
        <f t="shared" si="8"/>
        <v>55.555555555555557</v>
      </c>
      <c r="H38">
        <f t="shared" si="9"/>
        <v>91.666666666666657</v>
      </c>
      <c r="I38">
        <f t="shared" si="10"/>
        <v>89.583333333333343</v>
      </c>
      <c r="J38">
        <f>IF(('시·군 진단'!$K$9+'시·군 진단'!$R$9+'시·군 진단'!$Y$9+'시·군 진단'!$AF$9)&lt;=0,AVERAGE(F38:I38),(F38*'시·군 진단'!$K$9+G38*'시·군 진단'!$R$9+H38*'시·군 진단'!$Y$9+I38*'시·군 진단'!$AF$9)/('시·군 진단'!$K$9+'시·군 진단'!$R$9+'시·군 진단'!$Y$9+'시·군 진단'!$AF$9))</f>
        <v>59.548611111111107</v>
      </c>
      <c r="K38">
        <f t="shared" si="11"/>
        <v>37</v>
      </c>
      <c r="L38" t="str">
        <f t="shared" si="12"/>
        <v>저녁전환 · 야간방문</v>
      </c>
      <c r="M38">
        <f t="shared" si="13"/>
        <v>59.548607311111105</v>
      </c>
    </row>
    <row r="39" spans="1:13">
      <c r="A39" t="s">
        <v>319</v>
      </c>
      <c r="B39">
        <v>-0.21621032699068449</v>
      </c>
      <c r="C39">
        <v>3.583333333333333</v>
      </c>
      <c r="D39">
        <v>0.53060354262798903</v>
      </c>
      <c r="E39">
        <v>8.7587734250145599E-2</v>
      </c>
      <c r="F39">
        <f t="shared" si="7"/>
        <v>89.583333333333343</v>
      </c>
      <c r="G39">
        <f t="shared" si="8"/>
        <v>40.972222222222221</v>
      </c>
      <c r="H39">
        <f t="shared" si="9"/>
        <v>43.75</v>
      </c>
      <c r="I39">
        <f t="shared" si="10"/>
        <v>63.194444444444443</v>
      </c>
      <c r="J39">
        <f>IF(('시·군 진단'!$K$9+'시·군 진단'!$R$9+'시·군 진단'!$Y$9+'시·군 진단'!$AF$9)&lt;=0,AVERAGE(F39:I39),(F39*'시·군 진단'!$K$9+G39*'시·군 진단'!$R$9+H39*'시·군 진단'!$Y$9+I39*'시·군 진단'!$AF$9)/('시·군 진단'!$K$9+'시·군 진단'!$R$9+'시·군 진단'!$Y$9+'시·군 진단'!$AF$9))</f>
        <v>59.375</v>
      </c>
      <c r="K39">
        <f t="shared" si="11"/>
        <v>38</v>
      </c>
      <c r="L39" t="str">
        <f t="shared" si="12"/>
        <v>체험·문화</v>
      </c>
      <c r="M39">
        <f t="shared" si="13"/>
        <v>59.374996099999997</v>
      </c>
    </row>
    <row r="40" spans="1:13">
      <c r="A40" t="s">
        <v>320</v>
      </c>
      <c r="B40">
        <v>-0.1639310387468399</v>
      </c>
      <c r="C40">
        <v>4.3758333333333326</v>
      </c>
      <c r="D40">
        <v>0.47383965305524328</v>
      </c>
      <c r="E40">
        <v>8.2780352090073506E-2</v>
      </c>
      <c r="F40">
        <f t="shared" si="7"/>
        <v>84.027777777777786</v>
      </c>
      <c r="G40">
        <f t="shared" si="8"/>
        <v>0</v>
      </c>
      <c r="H40">
        <f t="shared" si="9"/>
        <v>77.777777777777786</v>
      </c>
      <c r="I40">
        <f t="shared" si="10"/>
        <v>75</v>
      </c>
      <c r="J40">
        <f>IF(('시·군 진단'!$K$9+'시·군 진단'!$R$9+'시·군 진단'!$Y$9+'시·군 진단'!$AF$9)&lt;=0,AVERAGE(F40:I40),(F40*'시·군 진단'!$K$9+G40*'시·군 진단'!$R$9+H40*'시·군 진단'!$Y$9+I40*'시·군 진단'!$AF$9)/('시·군 진단'!$K$9+'시·군 진단'!$R$9+'시·군 진단'!$Y$9+'시·군 진단'!$AF$9))</f>
        <v>59.201388888888893</v>
      </c>
      <c r="K40">
        <f t="shared" si="11"/>
        <v>39</v>
      </c>
      <c r="L40" t="str">
        <f t="shared" si="12"/>
        <v>체험·문화 · 저녁전환 · 야간방문</v>
      </c>
      <c r="M40">
        <f t="shared" si="13"/>
        <v>59.201384888888896</v>
      </c>
    </row>
    <row r="41" spans="1:13">
      <c r="A41" t="s">
        <v>321</v>
      </c>
      <c r="B41">
        <v>-0.1082457506465961</v>
      </c>
      <c r="C41">
        <v>3.129166666666666</v>
      </c>
      <c r="D41">
        <v>0.52657084613545324</v>
      </c>
      <c r="E41">
        <v>9.9612860104776199E-2</v>
      </c>
      <c r="F41">
        <f t="shared" si="7"/>
        <v>72.222222222222214</v>
      </c>
      <c r="G41">
        <f t="shared" si="8"/>
        <v>80.555555555555557</v>
      </c>
      <c r="H41">
        <f t="shared" si="9"/>
        <v>47.916666666666664</v>
      </c>
      <c r="I41">
        <f t="shared" si="10"/>
        <v>34.027777777777779</v>
      </c>
      <c r="J41">
        <f>IF(('시·군 진단'!$K$9+'시·군 진단'!$R$9+'시·군 진단'!$Y$9+'시·군 진단'!$AF$9)&lt;=0,AVERAGE(F41:I41),(F41*'시·군 진단'!$K$9+G41*'시·군 진단'!$R$9+H41*'시·군 진단'!$Y$9+I41*'시·군 진단'!$AF$9)/('시·군 진단'!$K$9+'시·군 진단'!$R$9+'시·군 진단'!$Y$9+'시·군 진단'!$AF$9))</f>
        <v>58.68055555555555</v>
      </c>
      <c r="K41">
        <f t="shared" si="11"/>
        <v>40</v>
      </c>
      <c r="L41" t="str">
        <f t="shared" si="12"/>
        <v>숙박일수</v>
      </c>
      <c r="M41">
        <f t="shared" si="13"/>
        <v>58.680551455555552</v>
      </c>
    </row>
    <row r="42" spans="1:13">
      <c r="A42" t="s">
        <v>322</v>
      </c>
      <c r="B42">
        <v>2.6013686491017001E-3</v>
      </c>
      <c r="C42">
        <v>3.0316666666666672</v>
      </c>
      <c r="D42">
        <v>0.50171274610231564</v>
      </c>
      <c r="E42">
        <v>9.7955216398204994E-2</v>
      </c>
      <c r="F42">
        <f t="shared" si="7"/>
        <v>43.75</v>
      </c>
      <c r="G42">
        <f t="shared" si="8"/>
        <v>87.5</v>
      </c>
      <c r="H42">
        <f t="shared" si="9"/>
        <v>60.416666666666671</v>
      </c>
      <c r="I42">
        <f t="shared" si="10"/>
        <v>39.583333333333336</v>
      </c>
      <c r="J42">
        <f>IF(('시·군 진단'!$K$9+'시·군 진단'!$R$9+'시·군 진단'!$Y$9+'시·군 진단'!$AF$9)&lt;=0,AVERAGE(F42:I42),(F42*'시·군 진단'!$K$9+G42*'시·군 진단'!$R$9+H42*'시·군 진단'!$Y$9+I42*'시·군 진단'!$AF$9)/('시·군 진단'!$K$9+'시·군 진단'!$R$9+'시·군 진단'!$Y$9+'시·군 진단'!$AF$9))</f>
        <v>57.812500000000007</v>
      </c>
      <c r="K42">
        <f t="shared" si="11"/>
        <v>41</v>
      </c>
      <c r="L42" t="str">
        <f t="shared" si="12"/>
        <v>숙박일수</v>
      </c>
      <c r="M42">
        <f t="shared" si="13"/>
        <v>57.812495800000008</v>
      </c>
    </row>
    <row r="43" spans="1:13">
      <c r="A43" t="s">
        <v>323</v>
      </c>
      <c r="B43">
        <v>0.37334165584002149</v>
      </c>
      <c r="C43">
        <v>3.5091666666666672</v>
      </c>
      <c r="D43">
        <v>0.45615407349467468</v>
      </c>
      <c r="E43">
        <v>8.0589836596726305E-2</v>
      </c>
      <c r="F43">
        <f t="shared" si="7"/>
        <v>8.3333333333333375</v>
      </c>
      <c r="G43">
        <f t="shared" si="8"/>
        <v>56.25</v>
      </c>
      <c r="H43">
        <f t="shared" si="9"/>
        <v>84.722222222222214</v>
      </c>
      <c r="I43">
        <f t="shared" si="10"/>
        <v>79.166666666666657</v>
      </c>
      <c r="J43">
        <f>IF(('시·군 진단'!$K$9+'시·군 진단'!$R$9+'시·군 진단'!$Y$9+'시·군 진단'!$AF$9)&lt;=0,AVERAGE(F43:I43),(F43*'시·군 진단'!$K$9+G43*'시·군 진단'!$R$9+H43*'시·군 진단'!$Y$9+I43*'시·군 진단'!$AF$9)/('시·군 진단'!$K$9+'시·군 진단'!$R$9+'시·군 진단'!$Y$9+'시·군 진단'!$AF$9))</f>
        <v>57.11805555555555</v>
      </c>
      <c r="K43">
        <f t="shared" si="11"/>
        <v>42</v>
      </c>
      <c r="L43" t="str">
        <f t="shared" si="12"/>
        <v>저녁전환 · 야간방문</v>
      </c>
      <c r="M43">
        <f t="shared" si="13"/>
        <v>57.11805125555555</v>
      </c>
    </row>
    <row r="44" spans="1:13">
      <c r="A44" t="s">
        <v>324</v>
      </c>
      <c r="B44">
        <v>-8.2145021137390001E-2</v>
      </c>
      <c r="C44">
        <v>3.0791666666666671</v>
      </c>
      <c r="D44">
        <v>0.51202945076543449</v>
      </c>
      <c r="E44">
        <v>0.1045072304697732</v>
      </c>
      <c r="F44">
        <f t="shared" si="7"/>
        <v>67.361111111111114</v>
      </c>
      <c r="G44">
        <f t="shared" si="8"/>
        <v>81.25</v>
      </c>
      <c r="H44">
        <f t="shared" si="9"/>
        <v>55.555555555555557</v>
      </c>
      <c r="I44">
        <f t="shared" si="10"/>
        <v>23.611111111111114</v>
      </c>
      <c r="J44">
        <f>IF(('시·군 진단'!$K$9+'시·군 진단'!$R$9+'시·군 진단'!$Y$9+'시·군 진단'!$AF$9)&lt;=0,AVERAGE(F44:I44),(F44*'시·군 진단'!$K$9+G44*'시·군 진단'!$R$9+H44*'시·군 진단'!$Y$9+I44*'시·군 진단'!$AF$9)/('시·군 진단'!$K$9+'시·군 진단'!$R$9+'시·군 진단'!$Y$9+'시·군 진단'!$AF$9))</f>
        <v>56.94444444444445</v>
      </c>
      <c r="K44">
        <f t="shared" si="11"/>
        <v>43</v>
      </c>
      <c r="L44" t="str">
        <f t="shared" si="12"/>
        <v>숙박일수</v>
      </c>
      <c r="M44">
        <f t="shared" si="13"/>
        <v>56.944440044444448</v>
      </c>
    </row>
    <row r="45" spans="1:13">
      <c r="A45" t="s">
        <v>325</v>
      </c>
      <c r="B45">
        <v>-0.12751134741295639</v>
      </c>
      <c r="C45">
        <v>3.6549999999999998</v>
      </c>
      <c r="D45">
        <v>0.51550420984520828</v>
      </c>
      <c r="E45">
        <v>8.7353372858518005E-2</v>
      </c>
      <c r="F45">
        <f t="shared" si="7"/>
        <v>78.472222222222214</v>
      </c>
      <c r="G45">
        <f t="shared" si="8"/>
        <v>31.25</v>
      </c>
      <c r="H45">
        <f t="shared" si="9"/>
        <v>53.472222222222221</v>
      </c>
      <c r="I45">
        <f t="shared" si="10"/>
        <v>64.583333333333329</v>
      </c>
      <c r="J45">
        <f>IF(('시·군 진단'!$K$9+'시·군 진단'!$R$9+'시·군 진단'!$Y$9+'시·군 진단'!$AF$9)&lt;=0,AVERAGE(F45:I45),(F45*'시·군 진단'!$K$9+G45*'시·군 진단'!$R$9+H45*'시·군 진단'!$Y$9+I45*'시·군 진단'!$AF$9)/('시·군 진단'!$K$9+'시·군 진단'!$R$9+'시·군 진단'!$Y$9+'시·군 진단'!$AF$9))</f>
        <v>56.944444444444443</v>
      </c>
      <c r="K45">
        <f t="shared" si="11"/>
        <v>44</v>
      </c>
      <c r="L45" t="str">
        <f t="shared" si="12"/>
        <v>체험·문화</v>
      </c>
      <c r="M45">
        <f t="shared" si="13"/>
        <v>56.94443994444444</v>
      </c>
    </row>
    <row r="46" spans="1:13">
      <c r="A46" t="s">
        <v>326</v>
      </c>
      <c r="B46">
        <v>0.21711276900379081</v>
      </c>
      <c r="C46">
        <v>3.1416666666666671</v>
      </c>
      <c r="D46">
        <v>0.50016340754472033</v>
      </c>
      <c r="E46">
        <v>8.4436474182074395E-2</v>
      </c>
      <c r="F46">
        <f t="shared" si="7"/>
        <v>15.972222222222221</v>
      </c>
      <c r="G46">
        <f t="shared" si="8"/>
        <v>79.166666666666657</v>
      </c>
      <c r="H46">
        <f t="shared" si="9"/>
        <v>61.111111111111114</v>
      </c>
      <c r="I46">
        <f t="shared" si="10"/>
        <v>70.833333333333329</v>
      </c>
      <c r="J46">
        <f>IF(('시·군 진단'!$K$9+'시·군 진단'!$R$9+'시·군 진단'!$Y$9+'시·군 진단'!$AF$9)&lt;=0,AVERAGE(F46:I46),(F46*'시·군 진단'!$K$9+G46*'시·군 진단'!$R$9+H46*'시·군 진단'!$Y$9+I46*'시·군 진단'!$AF$9)/('시·군 진단'!$K$9+'시·군 진단'!$R$9+'시·군 진단'!$Y$9+'시·군 진단'!$AF$9))</f>
        <v>56.770833333333329</v>
      </c>
      <c r="K46">
        <f t="shared" si="11"/>
        <v>45</v>
      </c>
      <c r="L46" t="str">
        <f t="shared" si="12"/>
        <v>숙박일수</v>
      </c>
      <c r="M46">
        <f t="shared" si="13"/>
        <v>56.770828733333332</v>
      </c>
    </row>
    <row r="47" spans="1:13">
      <c r="A47" t="s">
        <v>327</v>
      </c>
      <c r="B47">
        <v>-5.0010826506613697E-2</v>
      </c>
      <c r="C47">
        <v>3.4841666666666669</v>
      </c>
      <c r="D47">
        <v>0.4855987237266195</v>
      </c>
      <c r="E47">
        <v>0.10087622625898179</v>
      </c>
      <c r="F47">
        <f t="shared" si="7"/>
        <v>61.111111111111114</v>
      </c>
      <c r="G47">
        <f t="shared" si="8"/>
        <v>59.722222222222221</v>
      </c>
      <c r="H47">
        <f t="shared" si="9"/>
        <v>73.611111111111114</v>
      </c>
      <c r="I47">
        <f t="shared" si="10"/>
        <v>31.25</v>
      </c>
      <c r="J47">
        <f>IF(('시·군 진단'!$K$9+'시·군 진단'!$R$9+'시·군 진단'!$Y$9+'시·군 진단'!$AF$9)&lt;=0,AVERAGE(F47:I47),(F47*'시·군 진단'!$K$9+G47*'시·군 진단'!$R$9+H47*'시·군 진단'!$Y$9+I47*'시·군 진단'!$AF$9)/('시·군 진단'!$K$9+'시·군 진단'!$R$9+'시·군 진단'!$Y$9+'시·군 진단'!$AF$9))</f>
        <v>56.423611111111114</v>
      </c>
      <c r="K47">
        <f t="shared" si="11"/>
        <v>46</v>
      </c>
      <c r="L47" t="str">
        <f t="shared" si="12"/>
        <v/>
      </c>
      <c r="M47">
        <f t="shared" si="13"/>
        <v>56.423606411111116</v>
      </c>
    </row>
    <row r="48" spans="1:13">
      <c r="A48" t="s">
        <v>328</v>
      </c>
      <c r="B48">
        <v>-0.52077364435063067</v>
      </c>
      <c r="C48">
        <v>2.624166666666667</v>
      </c>
      <c r="D48">
        <v>0.56327020501584024</v>
      </c>
      <c r="E48">
        <v>0.1224509313983882</v>
      </c>
      <c r="F48">
        <f t="shared" si="7"/>
        <v>98.611111111111114</v>
      </c>
      <c r="G48">
        <f t="shared" si="8"/>
        <v>95.833333333333343</v>
      </c>
      <c r="H48">
        <f t="shared" si="9"/>
        <v>23.611111111111114</v>
      </c>
      <c r="I48">
        <f t="shared" si="10"/>
        <v>6.25</v>
      </c>
      <c r="J48">
        <f>IF(('시·군 진단'!$K$9+'시·군 진단'!$R$9+'시·군 진단'!$Y$9+'시·군 진단'!$AF$9)&lt;=0,AVERAGE(F48:I48),(F48*'시·군 진단'!$K$9+G48*'시·군 진단'!$R$9+H48*'시·군 진단'!$Y$9+I48*'시·군 진단'!$AF$9)/('시·군 진단'!$K$9+'시·군 진단'!$R$9+'시·군 진단'!$Y$9+'시·군 진단'!$AF$9))</f>
        <v>56.076388888888893</v>
      </c>
      <c r="K48">
        <f t="shared" si="11"/>
        <v>47</v>
      </c>
      <c r="L48" t="str">
        <f t="shared" si="12"/>
        <v>체험·문화 · 숙박일수</v>
      </c>
      <c r="M48">
        <f t="shared" si="13"/>
        <v>56.076384088888894</v>
      </c>
    </row>
    <row r="49" spans="1:13">
      <c r="A49" t="s">
        <v>329</v>
      </c>
      <c r="B49">
        <v>0.63435205728603572</v>
      </c>
      <c r="C49">
        <v>3.564166666666666</v>
      </c>
      <c r="D49">
        <v>0.44408228766229058</v>
      </c>
      <c r="E49">
        <v>7.8552230489000396E-2</v>
      </c>
      <c r="F49">
        <f t="shared" si="7"/>
        <v>5.555555555555558</v>
      </c>
      <c r="G49">
        <f t="shared" si="8"/>
        <v>47.916666666666664</v>
      </c>
      <c r="H49">
        <f t="shared" si="9"/>
        <v>88.194444444444443</v>
      </c>
      <c r="I49">
        <f t="shared" si="10"/>
        <v>82.638888888888886</v>
      </c>
      <c r="J49">
        <f>IF(('시·군 진단'!$K$9+'시·군 진단'!$R$9+'시·군 진단'!$Y$9+'시·군 진단'!$AF$9)&lt;=0,AVERAGE(F49:I49),(F49*'시·군 진단'!$K$9+G49*'시·군 진단'!$R$9+H49*'시·군 진단'!$Y$9+I49*'시·군 진단'!$AF$9)/('시·군 진단'!$K$9+'시·군 진단'!$R$9+'시·군 진단'!$Y$9+'시·군 진단'!$AF$9))</f>
        <v>56.076388888888886</v>
      </c>
      <c r="K49">
        <f t="shared" si="11"/>
        <v>48</v>
      </c>
      <c r="L49" t="str">
        <f t="shared" si="12"/>
        <v>저녁전환 · 야간방문</v>
      </c>
      <c r="M49">
        <f t="shared" si="13"/>
        <v>56.076383988888885</v>
      </c>
    </row>
    <row r="50" spans="1:13">
      <c r="A50" t="s">
        <v>330</v>
      </c>
      <c r="B50">
        <v>4.8907167069869003E-3</v>
      </c>
      <c r="C50">
        <v>2.7683333333333331</v>
      </c>
      <c r="D50">
        <v>0.50658698875510444</v>
      </c>
      <c r="E50">
        <v>0.1029008141567308</v>
      </c>
      <c r="F50">
        <f t="shared" si="7"/>
        <v>43.055555555555557</v>
      </c>
      <c r="G50">
        <f t="shared" si="8"/>
        <v>93.75</v>
      </c>
      <c r="H50">
        <f t="shared" si="9"/>
        <v>59.722222222222221</v>
      </c>
      <c r="I50">
        <f t="shared" si="10"/>
        <v>27.083333333333336</v>
      </c>
      <c r="J50">
        <f>IF(('시·군 진단'!$K$9+'시·군 진단'!$R$9+'시·군 진단'!$Y$9+'시·군 진단'!$AF$9)&lt;=0,AVERAGE(F50:I50),(F50*'시·군 진단'!$K$9+G50*'시·군 진단'!$R$9+H50*'시·군 진단'!$Y$9+I50*'시·군 진단'!$AF$9)/('시·군 진단'!$K$9+'시·군 진단'!$R$9+'시·군 진단'!$Y$9+'시·군 진단'!$AF$9))</f>
        <v>55.902777777777779</v>
      </c>
      <c r="K50">
        <f t="shared" si="11"/>
        <v>49</v>
      </c>
      <c r="L50" t="str">
        <f t="shared" si="12"/>
        <v>숙박일수</v>
      </c>
      <c r="M50">
        <f t="shared" si="13"/>
        <v>55.902772777777777</v>
      </c>
    </row>
    <row r="51" spans="1:13">
      <c r="A51" t="s">
        <v>331</v>
      </c>
      <c r="B51">
        <v>-7.1774920426065106E-2</v>
      </c>
      <c r="C51">
        <v>3.3266666666666671</v>
      </c>
      <c r="D51">
        <v>0.54262442535618061</v>
      </c>
      <c r="E51">
        <v>9.3432725072535999E-2</v>
      </c>
      <c r="F51">
        <f t="shared" si="7"/>
        <v>65.277777777777786</v>
      </c>
      <c r="G51">
        <f t="shared" si="8"/>
        <v>71.527777777777786</v>
      </c>
      <c r="H51">
        <f t="shared" si="9"/>
        <v>34.722222222222221</v>
      </c>
      <c r="I51">
        <f t="shared" si="10"/>
        <v>48.611111111111114</v>
      </c>
      <c r="J51">
        <f>IF(('시·군 진단'!$K$9+'시·군 진단'!$R$9+'시·군 진단'!$Y$9+'시·군 진단'!$AF$9)&lt;=0,AVERAGE(F51:I51),(F51*'시·군 진단'!$K$9+G51*'시·군 진단'!$R$9+H51*'시·군 진단'!$Y$9+I51*'시·군 진단'!$AF$9)/('시·군 진단'!$K$9+'시·군 진단'!$R$9+'시·군 진단'!$Y$9+'시·군 진단'!$AF$9))</f>
        <v>55.034722222222229</v>
      </c>
      <c r="K51">
        <f t="shared" si="11"/>
        <v>50</v>
      </c>
      <c r="L51" t="str">
        <f t="shared" si="12"/>
        <v/>
      </c>
      <c r="M51">
        <f t="shared" si="13"/>
        <v>55.034717122222226</v>
      </c>
    </row>
    <row r="52" spans="1:13">
      <c r="A52" t="s">
        <v>332</v>
      </c>
      <c r="B52">
        <v>-0.12771352827226989</v>
      </c>
      <c r="C52">
        <v>3.36</v>
      </c>
      <c r="D52">
        <v>0.53514607297530847</v>
      </c>
      <c r="E52">
        <v>0.1004674619521414</v>
      </c>
      <c r="F52">
        <f t="shared" si="7"/>
        <v>79.166666666666657</v>
      </c>
      <c r="G52">
        <f t="shared" si="8"/>
        <v>69.444444444444443</v>
      </c>
      <c r="H52">
        <f t="shared" si="9"/>
        <v>39.583333333333336</v>
      </c>
      <c r="I52">
        <f t="shared" si="10"/>
        <v>31.944444444444443</v>
      </c>
      <c r="J52">
        <f>IF(('시·군 진단'!$K$9+'시·군 진단'!$R$9+'시·군 진단'!$Y$9+'시·군 진단'!$AF$9)&lt;=0,AVERAGE(F52:I52),(F52*'시·군 진단'!$K$9+G52*'시·군 진단'!$R$9+H52*'시·군 진단'!$Y$9+I52*'시·군 진단'!$AF$9)/('시·군 진단'!$K$9+'시·군 진단'!$R$9+'시·군 진단'!$Y$9+'시·군 진단'!$AF$9))</f>
        <v>55.034722222222214</v>
      </c>
      <c r="K52">
        <f t="shared" si="11"/>
        <v>51</v>
      </c>
      <c r="L52" t="str">
        <f t="shared" si="12"/>
        <v>체험·문화</v>
      </c>
      <c r="M52">
        <f t="shared" si="13"/>
        <v>55.034717022222218</v>
      </c>
    </row>
    <row r="53" spans="1:13">
      <c r="A53" t="s">
        <v>333</v>
      </c>
      <c r="B53">
        <v>-4.7412134022171398E-2</v>
      </c>
      <c r="C53">
        <v>2.4725000000000001</v>
      </c>
      <c r="D53">
        <v>0.53896734670162472</v>
      </c>
      <c r="E53">
        <v>0.1040022761667434</v>
      </c>
      <c r="F53">
        <f t="shared" si="7"/>
        <v>59.027777777777779</v>
      </c>
      <c r="G53">
        <f t="shared" si="8"/>
        <v>99.305555555555557</v>
      </c>
      <c r="H53">
        <f t="shared" si="9"/>
        <v>36.111111111111114</v>
      </c>
      <c r="I53">
        <f t="shared" si="10"/>
        <v>25</v>
      </c>
      <c r="J53">
        <f>IF(('시·군 진단'!$K$9+'시·군 진단'!$R$9+'시·군 진단'!$Y$9+'시·군 진단'!$AF$9)&lt;=0,AVERAGE(F53:I53),(F53*'시·군 진단'!$K$9+G53*'시·군 진단'!$R$9+H53*'시·군 진단'!$Y$9+I53*'시·군 진단'!$AF$9)/('시·군 진단'!$K$9+'시·군 진단'!$R$9+'시·군 진단'!$Y$9+'시·군 진단'!$AF$9))</f>
        <v>54.861111111111114</v>
      </c>
      <c r="K53">
        <f t="shared" si="11"/>
        <v>52</v>
      </c>
      <c r="L53" t="str">
        <f t="shared" si="12"/>
        <v>숙박일수</v>
      </c>
      <c r="M53">
        <f t="shared" si="13"/>
        <v>54.861105811111116</v>
      </c>
    </row>
    <row r="54" spans="1:13">
      <c r="A54" t="s">
        <v>334</v>
      </c>
      <c r="B54">
        <v>-0.53918032157257934</v>
      </c>
      <c r="C54">
        <v>3.0575000000000001</v>
      </c>
      <c r="D54">
        <v>0.55459231826914324</v>
      </c>
      <c r="E54">
        <v>0.12008185668734229</v>
      </c>
      <c r="F54">
        <f t="shared" si="7"/>
        <v>99.305555555555557</v>
      </c>
      <c r="G54">
        <f t="shared" si="8"/>
        <v>84.722222222222214</v>
      </c>
      <c r="H54">
        <f t="shared" si="9"/>
        <v>27.083333333333336</v>
      </c>
      <c r="I54">
        <f t="shared" si="10"/>
        <v>8.3333333333333375</v>
      </c>
      <c r="J54">
        <f>IF(('시·군 진단'!$K$9+'시·군 진단'!$R$9+'시·군 진단'!$Y$9+'시·군 진단'!$AF$9)&lt;=0,AVERAGE(F54:I54),(F54*'시·군 진단'!$K$9+G54*'시·군 진단'!$R$9+H54*'시·군 진단'!$Y$9+I54*'시·군 진단'!$AF$9)/('시·군 진단'!$K$9+'시·군 진단'!$R$9+'시·군 진단'!$Y$9+'시·군 진단'!$AF$9))</f>
        <v>54.861111111111114</v>
      </c>
      <c r="K54">
        <f t="shared" si="11"/>
        <v>52</v>
      </c>
      <c r="L54" t="str">
        <f t="shared" si="12"/>
        <v>체험·문화 · 숙박일수</v>
      </c>
      <c r="M54">
        <f t="shared" si="13"/>
        <v>54.861105711111115</v>
      </c>
    </row>
    <row r="55" spans="1:13">
      <c r="A55" t="s">
        <v>335</v>
      </c>
      <c r="B55">
        <v>-2.86839103897122E-2</v>
      </c>
      <c r="C55">
        <v>3.5891666666666668</v>
      </c>
      <c r="D55">
        <v>0.51404031605108491</v>
      </c>
      <c r="E55">
        <v>8.43795949619736E-2</v>
      </c>
      <c r="F55">
        <f t="shared" si="7"/>
        <v>52.083333333333329</v>
      </c>
      <c r="G55">
        <f t="shared" si="8"/>
        <v>40.277777777777779</v>
      </c>
      <c r="H55">
        <f t="shared" si="9"/>
        <v>54.861111111111114</v>
      </c>
      <c r="I55">
        <f t="shared" si="10"/>
        <v>71.527777777777786</v>
      </c>
      <c r="J55">
        <f>IF(('시·군 진단'!$K$9+'시·군 진단'!$R$9+'시·군 진단'!$Y$9+'시·군 진단'!$AF$9)&lt;=0,AVERAGE(F55:I55),(F55*'시·군 진단'!$K$9+G55*'시·군 진단'!$R$9+H55*'시·군 진단'!$Y$9+I55*'시·군 진단'!$AF$9)/('시·군 진단'!$K$9+'시·군 진단'!$R$9+'시·군 진단'!$Y$9+'시·군 진단'!$AF$9))</f>
        <v>54.6875</v>
      </c>
      <c r="K55">
        <f t="shared" si="11"/>
        <v>54</v>
      </c>
      <c r="L55" t="str">
        <f t="shared" si="12"/>
        <v/>
      </c>
      <c r="M55">
        <f t="shared" si="13"/>
        <v>54.6874945</v>
      </c>
    </row>
    <row r="56" spans="1:13">
      <c r="A56" t="s">
        <v>336</v>
      </c>
      <c r="B56">
        <v>9.3688161411211501E-2</v>
      </c>
      <c r="C56">
        <v>3.9941666666666662</v>
      </c>
      <c r="D56">
        <v>0.45009974768884647</v>
      </c>
      <c r="E56">
        <v>6.4824338272094301E-2</v>
      </c>
      <c r="F56">
        <f t="shared" si="7"/>
        <v>29.166666666666664</v>
      </c>
      <c r="G56">
        <f t="shared" si="8"/>
        <v>6.25</v>
      </c>
      <c r="H56">
        <f t="shared" si="9"/>
        <v>86.111111111111114</v>
      </c>
      <c r="I56">
        <f t="shared" si="10"/>
        <v>96.527777777777786</v>
      </c>
      <c r="J56">
        <f>IF(('시·군 진단'!$K$9+'시·군 진단'!$R$9+'시·군 진단'!$Y$9+'시·군 진단'!$AF$9)&lt;=0,AVERAGE(F56:I56),(F56*'시·군 진단'!$K$9+G56*'시·군 진단'!$R$9+H56*'시·군 진단'!$Y$9+I56*'시·군 진단'!$AF$9)/('시·군 진단'!$K$9+'시·군 진단'!$R$9+'시·군 진단'!$Y$9+'시·군 진단'!$AF$9))</f>
        <v>54.513888888888886</v>
      </c>
      <c r="K56">
        <f t="shared" si="11"/>
        <v>55</v>
      </c>
      <c r="L56" t="str">
        <f t="shared" si="12"/>
        <v>저녁전환 · 야간방문</v>
      </c>
      <c r="M56">
        <f t="shared" si="13"/>
        <v>54.513883288888884</v>
      </c>
    </row>
    <row r="57" spans="1:13">
      <c r="A57" t="s">
        <v>337</v>
      </c>
      <c r="B57">
        <v>-6.3350457173665803E-2</v>
      </c>
      <c r="C57">
        <v>3.808333333333334</v>
      </c>
      <c r="D57">
        <v>0.49101280546698928</v>
      </c>
      <c r="E57">
        <v>8.6086707139508306E-2</v>
      </c>
      <c r="F57">
        <f t="shared" si="7"/>
        <v>64.583333333333329</v>
      </c>
      <c r="G57">
        <f t="shared" si="8"/>
        <v>16.666666666666664</v>
      </c>
      <c r="H57">
        <f t="shared" si="9"/>
        <v>68.75</v>
      </c>
      <c r="I57">
        <f t="shared" si="10"/>
        <v>66.666666666666671</v>
      </c>
      <c r="J57">
        <f>IF(('시·군 진단'!$K$9+'시·군 진단'!$R$9+'시·군 진단'!$Y$9+'시·군 진단'!$AF$9)&lt;=0,AVERAGE(F57:I57),(F57*'시·군 진단'!$K$9+G57*'시·군 진단'!$R$9+H57*'시·군 진단'!$Y$9+I57*'시·군 진단'!$AF$9)/('시·군 진단'!$K$9+'시·군 진단'!$R$9+'시·군 진단'!$Y$9+'시·군 진단'!$AF$9))</f>
        <v>54.166666666666671</v>
      </c>
      <c r="K57">
        <f t="shared" si="11"/>
        <v>56</v>
      </c>
      <c r="L57" t="str">
        <f t="shared" si="12"/>
        <v/>
      </c>
      <c r="M57">
        <f t="shared" si="13"/>
        <v>54.166660966666669</v>
      </c>
    </row>
    <row r="58" spans="1:13">
      <c r="A58" t="s">
        <v>65</v>
      </c>
      <c r="B58">
        <v>-0.16790570949358949</v>
      </c>
      <c r="C58">
        <v>3.065833333333333</v>
      </c>
      <c r="D58">
        <v>0.5573177986427954</v>
      </c>
      <c r="E58">
        <v>0.1050741769176029</v>
      </c>
      <c r="F58">
        <f t="shared" si="7"/>
        <v>84.722222222222214</v>
      </c>
      <c r="G58">
        <f t="shared" si="8"/>
        <v>82.638888888888886</v>
      </c>
      <c r="H58">
        <f t="shared" si="9"/>
        <v>25.694444444444443</v>
      </c>
      <c r="I58">
        <f t="shared" si="10"/>
        <v>22.916666666666664</v>
      </c>
      <c r="J58">
        <f>IF(('시·군 진단'!$K$9+'시·군 진단'!$R$9+'시·군 진단'!$Y$9+'시·군 진단'!$AF$9)&lt;=0,AVERAGE(F58:I58),(F58*'시·군 진단'!$K$9+G58*'시·군 진단'!$R$9+H58*'시·군 진단'!$Y$9+I58*'시·군 진단'!$AF$9)/('시·군 진단'!$K$9+'시·군 진단'!$R$9+'시·군 진단'!$Y$9+'시·군 진단'!$AF$9))</f>
        <v>53.99305555555555</v>
      </c>
      <c r="K58">
        <f t="shared" si="11"/>
        <v>57</v>
      </c>
      <c r="L58" t="str">
        <f t="shared" si="12"/>
        <v>체험·문화 · 숙박일수</v>
      </c>
      <c r="M58">
        <f t="shared" si="13"/>
        <v>53.993049755555553</v>
      </c>
    </row>
    <row r="59" spans="1:13">
      <c r="A59" t="s">
        <v>338</v>
      </c>
      <c r="B59">
        <v>0.64414018388431127</v>
      </c>
      <c r="C59">
        <v>3.1549999999999998</v>
      </c>
      <c r="D59">
        <v>0.4922005691911634</v>
      </c>
      <c r="E59">
        <v>8.6900445907032095E-2</v>
      </c>
      <c r="F59">
        <f t="shared" si="7"/>
        <v>4.861111111111116</v>
      </c>
      <c r="G59">
        <f t="shared" si="8"/>
        <v>77.777777777777786</v>
      </c>
      <c r="H59">
        <f t="shared" si="9"/>
        <v>66.666666666666671</v>
      </c>
      <c r="I59">
        <f t="shared" si="10"/>
        <v>65.972222222222214</v>
      </c>
      <c r="J59">
        <f>IF(('시·군 진단'!$K$9+'시·군 진단'!$R$9+'시·군 진단'!$Y$9+'시·군 진단'!$AF$9)&lt;=0,AVERAGE(F59:I59),(F59*'시·군 진단'!$K$9+G59*'시·군 진단'!$R$9+H59*'시·군 진단'!$Y$9+I59*'시·군 진단'!$AF$9)/('시·군 진단'!$K$9+'시·군 진단'!$R$9+'시·군 진단'!$Y$9+'시·군 진단'!$AF$9))</f>
        <v>53.819444444444443</v>
      </c>
      <c r="K59">
        <f t="shared" si="11"/>
        <v>58</v>
      </c>
      <c r="L59" t="str">
        <f t="shared" si="12"/>
        <v>숙박일수</v>
      </c>
      <c r="M59">
        <f t="shared" si="13"/>
        <v>53.819438544444445</v>
      </c>
    </row>
    <row r="60" spans="1:13">
      <c r="A60" t="s">
        <v>339</v>
      </c>
      <c r="B60">
        <v>0.45654041865377692</v>
      </c>
      <c r="C60">
        <v>3.5566666666666662</v>
      </c>
      <c r="D60">
        <v>0.48071569620087079</v>
      </c>
      <c r="E60">
        <v>7.8896157890973498E-2</v>
      </c>
      <c r="F60">
        <f t="shared" si="7"/>
        <v>6.944444444444442</v>
      </c>
      <c r="G60">
        <f t="shared" si="8"/>
        <v>50</v>
      </c>
      <c r="H60">
        <f t="shared" si="9"/>
        <v>75</v>
      </c>
      <c r="I60">
        <f t="shared" si="10"/>
        <v>80.555555555555557</v>
      </c>
      <c r="J60">
        <f>IF(('시·군 진단'!$K$9+'시·군 진단'!$R$9+'시·군 진단'!$Y$9+'시·군 진단'!$AF$9)&lt;=0,AVERAGE(F60:I60),(F60*'시·군 진단'!$K$9+G60*'시·군 진단'!$R$9+H60*'시·군 진단'!$Y$9+I60*'시·군 진단'!$AF$9)/('시·군 진단'!$K$9+'시·군 진단'!$R$9+'시·군 진단'!$Y$9+'시·군 진단'!$AF$9))</f>
        <v>53.125</v>
      </c>
      <c r="K60">
        <f t="shared" si="11"/>
        <v>59</v>
      </c>
      <c r="L60" t="str">
        <f t="shared" si="12"/>
        <v>저녁전환 · 야간방문</v>
      </c>
      <c r="M60">
        <f t="shared" si="13"/>
        <v>53.124994000000001</v>
      </c>
    </row>
    <row r="61" spans="1:13">
      <c r="A61" t="s">
        <v>340</v>
      </c>
      <c r="B61">
        <v>-1.53639221127804E-2</v>
      </c>
      <c r="C61">
        <v>3.5375000000000001</v>
      </c>
      <c r="D61">
        <v>0.5188724450661012</v>
      </c>
      <c r="E61">
        <v>8.8043940430319295E-2</v>
      </c>
      <c r="F61">
        <f t="shared" si="7"/>
        <v>47.222222222222221</v>
      </c>
      <c r="G61">
        <f t="shared" si="8"/>
        <v>52.083333333333329</v>
      </c>
      <c r="H61">
        <f t="shared" si="9"/>
        <v>50.694444444444443</v>
      </c>
      <c r="I61">
        <f t="shared" si="10"/>
        <v>62.5</v>
      </c>
      <c r="J61">
        <f>IF(('시·군 진단'!$K$9+'시·군 진단'!$R$9+'시·군 진단'!$Y$9+'시·군 진단'!$AF$9)&lt;=0,AVERAGE(F61:I61),(F61*'시·군 진단'!$K$9+G61*'시·군 진단'!$R$9+H61*'시·군 진단'!$Y$9+I61*'시·군 진단'!$AF$9)/('시·군 진단'!$K$9+'시·군 진단'!$R$9+'시·군 진단'!$Y$9+'시·군 진단'!$AF$9))</f>
        <v>53.125</v>
      </c>
      <c r="K61">
        <f t="shared" si="11"/>
        <v>59</v>
      </c>
      <c r="L61" t="str">
        <f t="shared" si="12"/>
        <v/>
      </c>
      <c r="M61">
        <f t="shared" si="13"/>
        <v>53.1249939</v>
      </c>
    </row>
    <row r="62" spans="1:13">
      <c r="A62" t="s">
        <v>341</v>
      </c>
      <c r="B62">
        <v>-0.1180795103377381</v>
      </c>
      <c r="C62">
        <v>3.496666666666667</v>
      </c>
      <c r="D62">
        <v>0.53468734000898099</v>
      </c>
      <c r="E62">
        <v>9.8013406263202998E-2</v>
      </c>
      <c r="F62">
        <f t="shared" si="7"/>
        <v>74.305555555555557</v>
      </c>
      <c r="G62">
        <f t="shared" si="8"/>
        <v>57.638888888888886</v>
      </c>
      <c r="H62">
        <f t="shared" si="9"/>
        <v>41.666666666666664</v>
      </c>
      <c r="I62">
        <f t="shared" si="10"/>
        <v>38.194444444444443</v>
      </c>
      <c r="J62">
        <f>IF(('시·군 진단'!$K$9+'시·군 진단'!$R$9+'시·군 진단'!$Y$9+'시·군 진단'!$AF$9)&lt;=0,AVERAGE(F62:I62),(F62*'시·군 진단'!$K$9+G62*'시·군 진단'!$R$9+H62*'시·군 진단'!$Y$9+I62*'시·군 진단'!$AF$9)/('시·군 진단'!$K$9+'시·군 진단'!$R$9+'시·군 진단'!$Y$9+'시·군 진단'!$AF$9))</f>
        <v>52.951388888888886</v>
      </c>
      <c r="K62">
        <f t="shared" si="11"/>
        <v>61</v>
      </c>
      <c r="L62" t="str">
        <f t="shared" si="12"/>
        <v/>
      </c>
      <c r="M62">
        <f t="shared" si="13"/>
        <v>52.951382688888884</v>
      </c>
    </row>
    <row r="63" spans="1:13">
      <c r="A63" t="s">
        <v>342</v>
      </c>
      <c r="B63">
        <v>-0.279902090473028</v>
      </c>
      <c r="C63">
        <v>4.0824999999999996</v>
      </c>
      <c r="D63">
        <v>0.51608382664203034</v>
      </c>
      <c r="E63">
        <v>8.8233110281201801E-2</v>
      </c>
      <c r="F63">
        <f t="shared" si="7"/>
        <v>94.444444444444443</v>
      </c>
      <c r="G63">
        <f t="shared" si="8"/>
        <v>2.083333333333337</v>
      </c>
      <c r="H63">
        <f t="shared" si="9"/>
        <v>52.777777777777779</v>
      </c>
      <c r="I63">
        <f t="shared" si="10"/>
        <v>61.111111111111114</v>
      </c>
      <c r="J63">
        <f>IF(('시·군 진단'!$K$9+'시·군 진단'!$R$9+'시·군 진단'!$Y$9+'시·군 진단'!$AF$9)&lt;=0,AVERAGE(F63:I63),(F63*'시·군 진단'!$K$9+G63*'시·군 진단'!$R$9+H63*'시·군 진단'!$Y$9+I63*'시·군 진단'!$AF$9)/('시·군 진단'!$K$9+'시·군 진단'!$R$9+'시·군 진단'!$Y$9+'시·군 진단'!$AF$9))</f>
        <v>52.604166666666671</v>
      </c>
      <c r="K63">
        <f t="shared" si="11"/>
        <v>62</v>
      </c>
      <c r="L63" t="str">
        <f t="shared" si="12"/>
        <v>체험·문화</v>
      </c>
      <c r="M63">
        <f t="shared" si="13"/>
        <v>52.604160366666669</v>
      </c>
    </row>
    <row r="64" spans="1:13">
      <c r="A64" t="s">
        <v>343</v>
      </c>
      <c r="B64">
        <v>-0.1347588716917322</v>
      </c>
      <c r="C64">
        <v>3.3233333333333341</v>
      </c>
      <c r="D64">
        <v>0.55004782949546482</v>
      </c>
      <c r="E64">
        <v>0.1023112550876506</v>
      </c>
      <c r="F64">
        <f t="shared" si="7"/>
        <v>79.861111111111114</v>
      </c>
      <c r="G64">
        <f t="shared" si="8"/>
        <v>72.222222222222214</v>
      </c>
      <c r="H64">
        <f t="shared" si="9"/>
        <v>29.861111111111114</v>
      </c>
      <c r="I64">
        <f t="shared" si="10"/>
        <v>27.777777777777779</v>
      </c>
      <c r="J64">
        <f>IF(('시·군 진단'!$K$9+'시·군 진단'!$R$9+'시·군 진단'!$Y$9+'시·군 진단'!$AF$9)&lt;=0,AVERAGE(F64:I64),(F64*'시·군 진단'!$K$9+G64*'시·군 진단'!$R$9+H64*'시·군 진단'!$Y$9+I64*'시·군 진단'!$AF$9)/('시·군 진단'!$K$9+'시·군 진단'!$R$9+'시·군 진단'!$Y$9+'시·군 진단'!$AF$9))</f>
        <v>52.43055555555555</v>
      </c>
      <c r="K64">
        <f t="shared" si="11"/>
        <v>63</v>
      </c>
      <c r="L64" t="str">
        <f t="shared" si="12"/>
        <v>체험·문화</v>
      </c>
      <c r="M64">
        <f t="shared" si="13"/>
        <v>52.430549155555553</v>
      </c>
    </row>
    <row r="65" spans="1:13">
      <c r="A65" t="s">
        <v>344</v>
      </c>
      <c r="B65">
        <v>-0.20432088513410709</v>
      </c>
      <c r="C65">
        <v>3.1891666666666669</v>
      </c>
      <c r="D65">
        <v>0.6089071914414671</v>
      </c>
      <c r="E65">
        <v>9.7957688560950995E-2</v>
      </c>
      <c r="F65">
        <f t="shared" si="7"/>
        <v>87.5</v>
      </c>
      <c r="G65">
        <f t="shared" si="8"/>
        <v>77.083333333333343</v>
      </c>
      <c r="H65">
        <f t="shared" si="9"/>
        <v>5.555555555555558</v>
      </c>
      <c r="I65">
        <f t="shared" si="10"/>
        <v>38.888888888888886</v>
      </c>
      <c r="J65">
        <f>IF(('시·군 진단'!$K$9+'시·군 진단'!$R$9+'시·군 진단'!$Y$9+'시·군 진단'!$AF$9)&lt;=0,AVERAGE(F65:I65),(F65*'시·군 진단'!$K$9+G65*'시·군 진단'!$R$9+H65*'시·군 진단'!$Y$9+I65*'시·군 진단'!$AF$9)/('시·군 진단'!$K$9+'시·군 진단'!$R$9+'시·군 진단'!$Y$9+'시·군 진단'!$AF$9))</f>
        <v>52.25694444444445</v>
      </c>
      <c r="K65">
        <f t="shared" si="11"/>
        <v>64</v>
      </c>
      <c r="L65" t="str">
        <f t="shared" si="12"/>
        <v>체험·문화 · 숙박일수</v>
      </c>
      <c r="M65">
        <f t="shared" si="13"/>
        <v>52.256937944444452</v>
      </c>
    </row>
    <row r="66" spans="1:13">
      <c r="A66" t="s">
        <v>345</v>
      </c>
      <c r="B66">
        <v>0.10148973844596761</v>
      </c>
      <c r="C66">
        <v>3.6425000000000001</v>
      </c>
      <c r="D66">
        <v>0.4772326391753387</v>
      </c>
      <c r="E66">
        <v>8.4842084736358597E-2</v>
      </c>
      <c r="F66">
        <f t="shared" ref="F66:F97" si="14">100*(1-(COUNTIF($B$2:$B$145,"&lt;"&amp;B66)+1)/COUNT($B$2:$B$145))</f>
        <v>27.083333333333336</v>
      </c>
      <c r="G66">
        <f t="shared" ref="G66:G97" si="15">100*(1-(COUNTIF($C$2:$C$145,"&lt;"&amp;C66)+1)/COUNT($C$2:$C$145))</f>
        <v>35.416666666666664</v>
      </c>
      <c r="H66">
        <f t="shared" ref="H66:H97" si="16">100*(1-(COUNTIF($D$2:$D$145,"&lt;"&amp;D66)+1)/COUNT($D$2:$D$145))</f>
        <v>76.388888888888886</v>
      </c>
      <c r="I66">
        <f t="shared" ref="I66:I97" si="17">100*(1-(COUNTIF($E$2:$E$145,"&lt;"&amp;E66)+1)/COUNT($E$2:$E$145))</f>
        <v>68.75</v>
      </c>
      <c r="J66">
        <f>IF(('시·군 진단'!$K$9+'시·군 진단'!$R$9+'시·군 진단'!$Y$9+'시·군 진단'!$AF$9)&lt;=0,AVERAGE(F66:I66),(F66*'시·군 진단'!$K$9+G66*'시·군 진단'!$R$9+H66*'시·군 진단'!$Y$9+I66*'시·군 진단'!$AF$9)/('시·군 진단'!$K$9+'시·군 진단'!$R$9+'시·군 진단'!$Y$9+'시·군 진단'!$AF$9))</f>
        <v>51.909722222222221</v>
      </c>
      <c r="K66">
        <f t="shared" ref="K66:K97" si="18">RANK(J66,$J$2:$J$145,0)</f>
        <v>65</v>
      </c>
      <c r="L66" t="str">
        <f t="shared" ref="L66:L97" si="19">SUBSTITUTE(TRIM(IF(F66&gt;=75,"체험·문화 ","")&amp;IF(G66&gt;=75,"숙박일수 ","")&amp;IF(H66&gt;=75,"저녁전환 ","")&amp;IF(I66&gt;=75,"야간방문",""))," "," · ")</f>
        <v>저녁전환</v>
      </c>
      <c r="M66">
        <f t="shared" ref="M66:M97" si="20">J66-ROW()/10000000</f>
        <v>51.909715622222222</v>
      </c>
    </row>
    <row r="67" spans="1:13">
      <c r="A67" t="s">
        <v>346</v>
      </c>
      <c r="B67">
        <v>0.12733457164952261</v>
      </c>
      <c r="C67">
        <v>4.2383333333333333</v>
      </c>
      <c r="D67">
        <v>0.44436197481712758</v>
      </c>
      <c r="E67">
        <v>7.1967676413897605E-2</v>
      </c>
      <c r="F67">
        <f t="shared" si="14"/>
        <v>23.611111111111114</v>
      </c>
      <c r="G67">
        <f t="shared" si="15"/>
        <v>0.69444444444444198</v>
      </c>
      <c r="H67">
        <f t="shared" si="16"/>
        <v>87.5</v>
      </c>
      <c r="I67">
        <f t="shared" si="17"/>
        <v>95.138888888888886</v>
      </c>
      <c r="J67">
        <f>IF(('시·군 진단'!$K$9+'시·군 진단'!$R$9+'시·군 진단'!$Y$9+'시·군 진단'!$AF$9)&lt;=0,AVERAGE(F67:I67),(F67*'시·군 진단'!$K$9+G67*'시·군 진단'!$R$9+H67*'시·군 진단'!$Y$9+I67*'시·군 진단'!$AF$9)/('시·군 진단'!$K$9+'시·군 진단'!$R$9+'시·군 진단'!$Y$9+'시·군 진단'!$AF$9))</f>
        <v>51.736111111111114</v>
      </c>
      <c r="K67">
        <f t="shared" si="18"/>
        <v>66</v>
      </c>
      <c r="L67" t="str">
        <f t="shared" si="19"/>
        <v>저녁전환 · 야간방문</v>
      </c>
      <c r="M67">
        <f t="shared" si="20"/>
        <v>51.736104411111114</v>
      </c>
    </row>
    <row r="68" spans="1:13">
      <c r="A68" t="s">
        <v>347</v>
      </c>
      <c r="B68">
        <v>-6.2191625729361898E-2</v>
      </c>
      <c r="C68">
        <v>3.4866666666666668</v>
      </c>
      <c r="D68">
        <v>0.53890877660532288</v>
      </c>
      <c r="E68">
        <v>9.5066907717960503E-2</v>
      </c>
      <c r="F68">
        <f t="shared" si="14"/>
        <v>63.194444444444443</v>
      </c>
      <c r="G68">
        <f t="shared" si="15"/>
        <v>59.027777777777779</v>
      </c>
      <c r="H68">
        <f t="shared" si="16"/>
        <v>36.805555555555557</v>
      </c>
      <c r="I68">
        <f t="shared" si="17"/>
        <v>45.833333333333336</v>
      </c>
      <c r="J68">
        <f>IF(('시·군 진단'!$K$9+'시·군 진단'!$R$9+'시·군 진단'!$Y$9+'시·군 진단'!$AF$9)&lt;=0,AVERAGE(F68:I68),(F68*'시·군 진단'!$K$9+G68*'시·군 진단'!$R$9+H68*'시·군 진단'!$Y$9+I68*'시·군 진단'!$AF$9)/('시·군 진단'!$K$9+'시·군 진단'!$R$9+'시·군 진단'!$Y$9+'시·군 진단'!$AF$9))</f>
        <v>51.215277777777779</v>
      </c>
      <c r="K68">
        <f t="shared" si="18"/>
        <v>67</v>
      </c>
      <c r="L68" t="str">
        <f t="shared" si="19"/>
        <v/>
      </c>
      <c r="M68">
        <f t="shared" si="20"/>
        <v>51.215270977777777</v>
      </c>
    </row>
    <row r="69" spans="1:13">
      <c r="A69" t="s">
        <v>348</v>
      </c>
      <c r="B69">
        <v>-2.0261864287943701E-2</v>
      </c>
      <c r="C69">
        <v>3.05</v>
      </c>
      <c r="D69">
        <v>0.52296963689454445</v>
      </c>
      <c r="E69">
        <v>0.1088988867183695</v>
      </c>
      <c r="F69">
        <f t="shared" si="14"/>
        <v>49.305555555555557</v>
      </c>
      <c r="G69">
        <f t="shared" si="15"/>
        <v>86.111111111111114</v>
      </c>
      <c r="H69">
        <f t="shared" si="16"/>
        <v>48.611111111111114</v>
      </c>
      <c r="I69">
        <f t="shared" si="17"/>
        <v>17.361111111111114</v>
      </c>
      <c r="J69">
        <f>IF(('시·군 진단'!$K$9+'시·군 진단'!$R$9+'시·군 진단'!$Y$9+'시·군 진단'!$AF$9)&lt;=0,AVERAGE(F69:I69),(F69*'시·군 진단'!$K$9+G69*'시·군 진단'!$R$9+H69*'시·군 진단'!$Y$9+I69*'시·군 진단'!$AF$9)/('시·군 진단'!$K$9+'시·군 진단'!$R$9+'시·군 진단'!$Y$9+'시·군 진단'!$AF$9))</f>
        <v>50.347222222222229</v>
      </c>
      <c r="K69">
        <f t="shared" si="18"/>
        <v>68</v>
      </c>
      <c r="L69" t="str">
        <f t="shared" si="19"/>
        <v>숙박일수</v>
      </c>
      <c r="M69">
        <f t="shared" si="20"/>
        <v>50.347215322222226</v>
      </c>
    </row>
    <row r="70" spans="1:13">
      <c r="A70" t="s">
        <v>349</v>
      </c>
      <c r="B70">
        <v>-2.2502512500403402E-2</v>
      </c>
      <c r="C70">
        <v>2.8725000000000001</v>
      </c>
      <c r="D70">
        <v>0.53669166377501032</v>
      </c>
      <c r="E70">
        <v>0.1063069530980013</v>
      </c>
      <c r="F70">
        <f t="shared" si="14"/>
        <v>50.694444444444443</v>
      </c>
      <c r="G70">
        <f t="shared" si="15"/>
        <v>91.666666666666657</v>
      </c>
      <c r="H70">
        <f t="shared" si="16"/>
        <v>37.5</v>
      </c>
      <c r="I70">
        <f t="shared" si="17"/>
        <v>20.833333333333336</v>
      </c>
      <c r="J70">
        <f>IF(('시·군 진단'!$K$9+'시·군 진단'!$R$9+'시·군 진단'!$Y$9+'시·군 진단'!$AF$9)&lt;=0,AVERAGE(F70:I70),(F70*'시·군 진단'!$K$9+G70*'시·군 진단'!$R$9+H70*'시·군 진단'!$Y$9+I70*'시·군 진단'!$AF$9)/('시·군 진단'!$K$9+'시·군 진단'!$R$9+'시·군 진단'!$Y$9+'시·군 진단'!$AF$9))</f>
        <v>50.173611111111107</v>
      </c>
      <c r="K70">
        <f t="shared" si="18"/>
        <v>69</v>
      </c>
      <c r="L70" t="str">
        <f t="shared" si="19"/>
        <v>숙박일수</v>
      </c>
      <c r="M70">
        <f t="shared" si="20"/>
        <v>50.173604111111111</v>
      </c>
    </row>
    <row r="71" spans="1:13">
      <c r="A71" t="s">
        <v>350</v>
      </c>
      <c r="B71">
        <v>-0.24364010548996759</v>
      </c>
      <c r="C71">
        <v>3.4424999999999999</v>
      </c>
      <c r="D71">
        <v>0.58026819466692903</v>
      </c>
      <c r="E71">
        <v>0.1016204881894761</v>
      </c>
      <c r="F71">
        <f t="shared" si="14"/>
        <v>91.666666666666657</v>
      </c>
      <c r="G71">
        <f t="shared" si="15"/>
        <v>63.888888888888886</v>
      </c>
      <c r="H71">
        <f t="shared" si="16"/>
        <v>14.583333333333337</v>
      </c>
      <c r="I71">
        <f t="shared" si="17"/>
        <v>29.166666666666664</v>
      </c>
      <c r="J71">
        <f>IF(('시·군 진단'!$K$9+'시·군 진단'!$R$9+'시·군 진단'!$Y$9+'시·군 진단'!$AF$9)&lt;=0,AVERAGE(F71:I71),(F71*'시·군 진단'!$K$9+G71*'시·군 진단'!$R$9+H71*'시·군 진단'!$Y$9+I71*'시·군 진단'!$AF$9)/('시·군 진단'!$K$9+'시·군 진단'!$R$9+'시·군 진단'!$Y$9+'시·군 진단'!$AF$9))</f>
        <v>49.826388888888886</v>
      </c>
      <c r="K71">
        <f t="shared" si="18"/>
        <v>70</v>
      </c>
      <c r="L71" t="str">
        <f t="shared" si="19"/>
        <v>체험·문화</v>
      </c>
      <c r="M71">
        <f t="shared" si="20"/>
        <v>49.826381788888888</v>
      </c>
    </row>
    <row r="72" spans="1:13">
      <c r="A72" t="s">
        <v>351</v>
      </c>
      <c r="B72">
        <v>7.7462899392836099E-2</v>
      </c>
      <c r="C72">
        <v>3.2850000000000001</v>
      </c>
      <c r="D72">
        <v>0.51914559082493472</v>
      </c>
      <c r="E72">
        <v>9.5216780922955102E-2</v>
      </c>
      <c r="F72">
        <f t="shared" si="14"/>
        <v>31.944444444444443</v>
      </c>
      <c r="G72">
        <f t="shared" si="15"/>
        <v>72.916666666666671</v>
      </c>
      <c r="H72">
        <f t="shared" si="16"/>
        <v>50</v>
      </c>
      <c r="I72">
        <f t="shared" si="17"/>
        <v>43.055555555555557</v>
      </c>
      <c r="J72">
        <f>IF(('시·군 진단'!$K$9+'시·군 진단'!$R$9+'시·군 진단'!$Y$9+'시·군 진단'!$AF$9)&lt;=0,AVERAGE(F72:I72),(F72*'시·군 진단'!$K$9+G72*'시·군 진단'!$R$9+H72*'시·군 진단'!$Y$9+I72*'시·군 진단'!$AF$9)/('시·군 진단'!$K$9+'시·군 진단'!$R$9+'시·군 진단'!$Y$9+'시·군 진단'!$AF$9))</f>
        <v>49.479166666666671</v>
      </c>
      <c r="K72">
        <f t="shared" si="18"/>
        <v>71</v>
      </c>
      <c r="L72" t="str">
        <f t="shared" si="19"/>
        <v/>
      </c>
      <c r="M72">
        <f t="shared" si="20"/>
        <v>49.479159466666673</v>
      </c>
    </row>
    <row r="73" spans="1:13">
      <c r="A73" t="s">
        <v>352</v>
      </c>
      <c r="B73">
        <v>0.27875952088911871</v>
      </c>
      <c r="C73">
        <v>3.4824999999999999</v>
      </c>
      <c r="D73">
        <v>0.49095006769579219</v>
      </c>
      <c r="E73">
        <v>9.11599538789018E-2</v>
      </c>
      <c r="F73">
        <f t="shared" si="14"/>
        <v>13.194444444444443</v>
      </c>
      <c r="G73">
        <f t="shared" si="15"/>
        <v>60.416666666666671</v>
      </c>
      <c r="H73">
        <f t="shared" si="16"/>
        <v>69.444444444444443</v>
      </c>
      <c r="I73">
        <f t="shared" si="17"/>
        <v>54.861111111111114</v>
      </c>
      <c r="J73">
        <f>IF(('시·군 진단'!$K$9+'시·군 진단'!$R$9+'시·군 진단'!$Y$9+'시·군 진단'!$AF$9)&lt;=0,AVERAGE(F73:I73),(F73*'시·군 진단'!$K$9+G73*'시·군 진단'!$R$9+H73*'시·군 진단'!$Y$9+I73*'시·군 진단'!$AF$9)/('시·군 진단'!$K$9+'시·군 진단'!$R$9+'시·군 진단'!$Y$9+'시·군 진단'!$AF$9))</f>
        <v>49.479166666666664</v>
      </c>
      <c r="K73">
        <f t="shared" si="18"/>
        <v>72</v>
      </c>
      <c r="L73" t="str">
        <f t="shared" si="19"/>
        <v/>
      </c>
      <c r="M73">
        <f t="shared" si="20"/>
        <v>49.479159366666664</v>
      </c>
    </row>
    <row r="74" spans="1:13">
      <c r="A74" t="s">
        <v>353</v>
      </c>
      <c r="B74">
        <v>-6.2715042256696399E-2</v>
      </c>
      <c r="C74">
        <v>3.8408333333333329</v>
      </c>
      <c r="D74">
        <v>0.50796291381410863</v>
      </c>
      <c r="E74">
        <v>8.8303422601423903E-2</v>
      </c>
      <c r="F74">
        <f t="shared" si="14"/>
        <v>63.888888888888886</v>
      </c>
      <c r="G74">
        <f t="shared" si="15"/>
        <v>13.888888888888884</v>
      </c>
      <c r="H74">
        <f t="shared" si="16"/>
        <v>57.638888888888886</v>
      </c>
      <c r="I74">
        <f t="shared" si="17"/>
        <v>60.416666666666671</v>
      </c>
      <c r="J74">
        <f>IF(('시·군 진단'!$K$9+'시·군 진단'!$R$9+'시·군 진단'!$Y$9+'시·군 진단'!$AF$9)&lt;=0,AVERAGE(F74:I74),(F74*'시·군 진단'!$K$9+G74*'시·군 진단'!$R$9+H74*'시·군 진단'!$Y$9+I74*'시·군 진단'!$AF$9)/('시·군 진단'!$K$9+'시·군 진단'!$R$9+'시·군 진단'!$Y$9+'시·군 진단'!$AF$9))</f>
        <v>48.958333333333329</v>
      </c>
      <c r="K74">
        <f t="shared" si="18"/>
        <v>75</v>
      </c>
      <c r="L74" t="str">
        <f t="shared" si="19"/>
        <v/>
      </c>
      <c r="M74">
        <f t="shared" si="20"/>
        <v>48.958325933333327</v>
      </c>
    </row>
    <row r="75" spans="1:13">
      <c r="A75" t="s">
        <v>354</v>
      </c>
      <c r="B75">
        <v>7.7339125757129E-3</v>
      </c>
      <c r="C75">
        <v>4.0324999999999998</v>
      </c>
      <c r="D75">
        <v>0.4752353807882444</v>
      </c>
      <c r="E75">
        <v>8.4224769168711605E-2</v>
      </c>
      <c r="F75">
        <f t="shared" si="14"/>
        <v>42.361111111111114</v>
      </c>
      <c r="G75">
        <f t="shared" si="15"/>
        <v>4.1666666666666625</v>
      </c>
      <c r="H75">
        <f t="shared" si="16"/>
        <v>77.083333333333343</v>
      </c>
      <c r="I75">
        <f t="shared" si="17"/>
        <v>72.222222222222214</v>
      </c>
      <c r="J75">
        <f>IF(('시·군 진단'!$K$9+'시·군 진단'!$R$9+'시·군 진단'!$Y$9+'시·군 진단'!$AF$9)&lt;=0,AVERAGE(F75:I75),(F75*'시·군 진단'!$K$9+G75*'시·군 진단'!$R$9+H75*'시·군 진단'!$Y$9+I75*'시·군 진단'!$AF$9)/('시·군 진단'!$K$9+'시·군 진단'!$R$9+'시·군 진단'!$Y$9+'시·군 진단'!$AF$9))</f>
        <v>48.958333333333329</v>
      </c>
      <c r="K75">
        <f t="shared" si="18"/>
        <v>75</v>
      </c>
      <c r="L75" t="str">
        <f t="shared" si="19"/>
        <v>저녁전환</v>
      </c>
      <c r="M75">
        <f t="shared" si="20"/>
        <v>48.958325833333326</v>
      </c>
    </row>
    <row r="76" spans="1:13">
      <c r="A76" t="s">
        <v>355</v>
      </c>
      <c r="B76">
        <v>-9.4575798945825996E-3</v>
      </c>
      <c r="C76">
        <v>3.7324999999999999</v>
      </c>
      <c r="D76">
        <v>0.51432565887541226</v>
      </c>
      <c r="E76">
        <v>8.3086946772867404E-2</v>
      </c>
      <c r="F76">
        <f t="shared" si="14"/>
        <v>45.138888888888886</v>
      </c>
      <c r="G76">
        <f t="shared" si="15"/>
        <v>21.527777777777779</v>
      </c>
      <c r="H76">
        <f t="shared" si="16"/>
        <v>54.166666666666671</v>
      </c>
      <c r="I76">
        <f t="shared" si="17"/>
        <v>74.305555555555557</v>
      </c>
      <c r="J76">
        <f>IF(('시·군 진단'!$K$9+'시·군 진단'!$R$9+'시·군 진단'!$Y$9+'시·군 진단'!$AF$9)&lt;=0,AVERAGE(F76:I76),(F76*'시·군 진단'!$K$9+G76*'시·군 진단'!$R$9+H76*'시·군 진단'!$Y$9+I76*'시·군 진단'!$AF$9)/('시·군 진단'!$K$9+'시·군 진단'!$R$9+'시·군 진단'!$Y$9+'시·군 진단'!$AF$9))</f>
        <v>48.784722222222221</v>
      </c>
      <c r="K76">
        <f t="shared" si="18"/>
        <v>77</v>
      </c>
      <c r="L76" t="str">
        <f t="shared" si="19"/>
        <v/>
      </c>
      <c r="M76">
        <f t="shared" si="20"/>
        <v>48.784714622222218</v>
      </c>
    </row>
    <row r="77" spans="1:13">
      <c r="A77" t="s">
        <v>356</v>
      </c>
      <c r="B77">
        <v>0.12905080460799939</v>
      </c>
      <c r="C77">
        <v>3.5891666666666668</v>
      </c>
      <c r="D77">
        <v>0.47057417803383589</v>
      </c>
      <c r="E77">
        <v>9.20205799848616E-2</v>
      </c>
      <c r="F77">
        <f t="shared" si="14"/>
        <v>22.916666666666664</v>
      </c>
      <c r="G77">
        <f t="shared" si="15"/>
        <v>40.277777777777779</v>
      </c>
      <c r="H77">
        <f t="shared" si="16"/>
        <v>81.25</v>
      </c>
      <c r="I77">
        <f t="shared" si="17"/>
        <v>51.388888888888886</v>
      </c>
      <c r="J77">
        <f>IF(('시·군 진단'!$K$9+'시·군 진단'!$R$9+'시·군 진단'!$Y$9+'시·군 진단'!$AF$9)&lt;=0,AVERAGE(F77:I77),(F77*'시·군 진단'!$K$9+G77*'시·군 진단'!$R$9+H77*'시·군 진단'!$Y$9+I77*'시·군 진단'!$AF$9)/('시·군 진단'!$K$9+'시·군 진단'!$R$9+'시·군 진단'!$Y$9+'시·군 진단'!$AF$9))</f>
        <v>48.958333333333336</v>
      </c>
      <c r="K77">
        <f t="shared" si="18"/>
        <v>73</v>
      </c>
      <c r="L77" t="str">
        <f t="shared" si="19"/>
        <v>저녁전환</v>
      </c>
      <c r="M77">
        <f t="shared" si="20"/>
        <v>48.958325633333338</v>
      </c>
    </row>
    <row r="78" spans="1:13">
      <c r="A78" t="s">
        <v>357</v>
      </c>
      <c r="B78">
        <v>13.428677478497191</v>
      </c>
      <c r="C78">
        <v>3.6541666666666668</v>
      </c>
      <c r="D78">
        <v>0.48938568735189769</v>
      </c>
      <c r="E78">
        <v>7.4174982260596004E-2</v>
      </c>
      <c r="F78">
        <f t="shared" si="14"/>
        <v>0</v>
      </c>
      <c r="G78">
        <f t="shared" si="15"/>
        <v>33.333333333333336</v>
      </c>
      <c r="H78">
        <f t="shared" si="16"/>
        <v>70.138888888888886</v>
      </c>
      <c r="I78">
        <f t="shared" si="17"/>
        <v>92.361111111111114</v>
      </c>
      <c r="J78">
        <f>IF(('시·군 진단'!$K$9+'시·군 진단'!$R$9+'시·군 진단'!$Y$9+'시·군 진단'!$AF$9)&lt;=0,AVERAGE(F78:I78),(F78*'시·군 진단'!$K$9+G78*'시·군 진단'!$R$9+H78*'시·군 진단'!$Y$9+I78*'시·군 진단'!$AF$9)/('시·군 진단'!$K$9+'시·군 진단'!$R$9+'시·군 진단'!$Y$9+'시·군 진단'!$AF$9))</f>
        <v>48.958333333333336</v>
      </c>
      <c r="K78">
        <f t="shared" si="18"/>
        <v>73</v>
      </c>
      <c r="L78" t="str">
        <f t="shared" si="19"/>
        <v>야간방문</v>
      </c>
      <c r="M78">
        <f t="shared" si="20"/>
        <v>48.958325533333337</v>
      </c>
    </row>
    <row r="79" spans="1:13">
      <c r="A79" t="s">
        <v>358</v>
      </c>
      <c r="B79">
        <v>-7.4274627505913807E-2</v>
      </c>
      <c r="C79">
        <v>3.7041666666666671</v>
      </c>
      <c r="D79">
        <v>0.52692410686602931</v>
      </c>
      <c r="E79">
        <v>8.97376461963863E-2</v>
      </c>
      <c r="F79">
        <f t="shared" si="14"/>
        <v>65.972222222222214</v>
      </c>
      <c r="G79">
        <f t="shared" si="15"/>
        <v>23.611111111111114</v>
      </c>
      <c r="H79">
        <f t="shared" si="16"/>
        <v>47.222222222222221</v>
      </c>
      <c r="I79">
        <f t="shared" si="17"/>
        <v>56.944444444444443</v>
      </c>
      <c r="J79">
        <f>IF(('시·군 진단'!$K$9+'시·군 진단'!$R$9+'시·군 진단'!$Y$9+'시·군 진단'!$AF$9)&lt;=0,AVERAGE(F79:I79),(F79*'시·군 진단'!$K$9+G79*'시·군 진단'!$R$9+H79*'시·군 진단'!$Y$9+I79*'시·군 진단'!$AF$9)/('시·군 진단'!$K$9+'시·군 진단'!$R$9+'시·군 진단'!$Y$9+'시·군 진단'!$AF$9))</f>
        <v>48.4375</v>
      </c>
      <c r="K79">
        <f t="shared" si="18"/>
        <v>78</v>
      </c>
      <c r="L79" t="str">
        <f t="shared" si="19"/>
        <v/>
      </c>
      <c r="M79">
        <f t="shared" si="20"/>
        <v>48.4374921</v>
      </c>
    </row>
    <row r="80" spans="1:13">
      <c r="A80" t="s">
        <v>359</v>
      </c>
      <c r="B80">
        <v>-1.39921049233137E-2</v>
      </c>
      <c r="C80">
        <v>3.9091666666666671</v>
      </c>
      <c r="D80">
        <v>0.51723066484462443</v>
      </c>
      <c r="E80">
        <v>7.69141863877843E-2</v>
      </c>
      <c r="F80">
        <f t="shared" si="14"/>
        <v>46.527777777777779</v>
      </c>
      <c r="G80">
        <f t="shared" si="15"/>
        <v>9.7222222222222214</v>
      </c>
      <c r="H80">
        <f t="shared" si="16"/>
        <v>52.083333333333329</v>
      </c>
      <c r="I80">
        <f t="shared" si="17"/>
        <v>85.416666666666657</v>
      </c>
      <c r="J80">
        <f>IF(('시·군 진단'!$K$9+'시·군 진단'!$R$9+'시·군 진단'!$Y$9+'시·군 진단'!$AF$9)&lt;=0,AVERAGE(F80:I80),(F80*'시·군 진단'!$K$9+G80*'시·군 진단'!$R$9+H80*'시·군 진단'!$Y$9+I80*'시·군 진단'!$AF$9)/('시·군 진단'!$K$9+'시·군 진단'!$R$9+'시·군 진단'!$Y$9+'시·군 진단'!$AF$9))</f>
        <v>48.4375</v>
      </c>
      <c r="K80">
        <f t="shared" si="18"/>
        <v>78</v>
      </c>
      <c r="L80" t="str">
        <f t="shared" si="19"/>
        <v>야간방문</v>
      </c>
      <c r="M80">
        <f t="shared" si="20"/>
        <v>48.437491999999999</v>
      </c>
    </row>
    <row r="81" spans="1:13">
      <c r="A81" t="s">
        <v>360</v>
      </c>
      <c r="B81">
        <v>0.79384022670144616</v>
      </c>
      <c r="C81">
        <v>3.9233333333333338</v>
      </c>
      <c r="D81">
        <v>0.43684657011687988</v>
      </c>
      <c r="E81">
        <v>7.4999841019510002E-2</v>
      </c>
      <c r="F81">
        <f t="shared" si="14"/>
        <v>2.777777777777779</v>
      </c>
      <c r="G81">
        <f t="shared" si="15"/>
        <v>9.0277777777777786</v>
      </c>
      <c r="H81">
        <f t="shared" si="16"/>
        <v>90.972222222222214</v>
      </c>
      <c r="I81">
        <f t="shared" si="17"/>
        <v>90.277777777777786</v>
      </c>
      <c r="J81">
        <f>IF(('시·군 진단'!$K$9+'시·군 진단'!$R$9+'시·군 진단'!$Y$9+'시·군 진단'!$AF$9)&lt;=0,AVERAGE(F81:I81),(F81*'시·군 진단'!$K$9+G81*'시·군 진단'!$R$9+H81*'시·군 진단'!$Y$9+I81*'시·군 진단'!$AF$9)/('시·군 진단'!$K$9+'시·군 진단'!$R$9+'시·군 진단'!$Y$9+'시·군 진단'!$AF$9))</f>
        <v>48.263888888888886</v>
      </c>
      <c r="K81">
        <f t="shared" si="18"/>
        <v>80</v>
      </c>
      <c r="L81" t="str">
        <f t="shared" si="19"/>
        <v>저녁전환 · 야간방문</v>
      </c>
      <c r="M81">
        <f t="shared" si="20"/>
        <v>48.263880788888883</v>
      </c>
    </row>
    <row r="82" spans="1:13">
      <c r="A82" t="s">
        <v>361</v>
      </c>
      <c r="B82">
        <v>-9.5855448949180799E-2</v>
      </c>
      <c r="C82">
        <v>2.605833333333333</v>
      </c>
      <c r="D82">
        <v>0.57537977007520913</v>
      </c>
      <c r="E82">
        <v>0.1209439249804594</v>
      </c>
      <c r="F82">
        <f t="shared" si="14"/>
        <v>69.444444444444443</v>
      </c>
      <c r="G82">
        <f t="shared" si="15"/>
        <v>96.527777777777786</v>
      </c>
      <c r="H82">
        <f t="shared" si="16"/>
        <v>18.055555555555557</v>
      </c>
      <c r="I82">
        <f t="shared" si="17"/>
        <v>7.638888888888884</v>
      </c>
      <c r="J82">
        <f>IF(('시·군 진단'!$K$9+'시·군 진단'!$R$9+'시·군 진단'!$Y$9+'시·군 진단'!$AF$9)&lt;=0,AVERAGE(F82:I82),(F82*'시·군 진단'!$K$9+G82*'시·군 진단'!$R$9+H82*'시·군 진단'!$Y$9+I82*'시·군 진단'!$AF$9)/('시·군 진단'!$K$9+'시·군 진단'!$R$9+'시·군 진단'!$Y$9+'시·군 진단'!$AF$9))</f>
        <v>47.916666666666664</v>
      </c>
      <c r="K82">
        <f t="shared" si="18"/>
        <v>81</v>
      </c>
      <c r="L82" t="str">
        <f t="shared" si="19"/>
        <v>숙박일수</v>
      </c>
      <c r="M82">
        <f t="shared" si="20"/>
        <v>47.916658466666661</v>
      </c>
    </row>
    <row r="83" spans="1:13">
      <c r="A83" t="s">
        <v>362</v>
      </c>
      <c r="B83">
        <v>-3.3467880996143902E-2</v>
      </c>
      <c r="C83">
        <v>3.7366666666666668</v>
      </c>
      <c r="D83">
        <v>0.51199640298059901</v>
      </c>
      <c r="E83">
        <v>8.8317038162864805E-2</v>
      </c>
      <c r="F83">
        <f t="shared" si="14"/>
        <v>54.166666666666671</v>
      </c>
      <c r="G83">
        <f t="shared" si="15"/>
        <v>20.833333333333336</v>
      </c>
      <c r="H83">
        <f t="shared" si="16"/>
        <v>56.25</v>
      </c>
      <c r="I83">
        <f t="shared" si="17"/>
        <v>59.722222222222221</v>
      </c>
      <c r="J83">
        <f>IF(('시·군 진단'!$K$9+'시·군 진단'!$R$9+'시·군 진단'!$Y$9+'시·군 진단'!$AF$9)&lt;=0,AVERAGE(F83:I83),(F83*'시·군 진단'!$K$9+G83*'시·군 진단'!$R$9+H83*'시·군 진단'!$Y$9+I83*'시·군 진단'!$AF$9)/('시·군 진단'!$K$9+'시·군 진단'!$R$9+'시·군 진단'!$Y$9+'시·군 진단'!$AF$9))</f>
        <v>47.743055555555557</v>
      </c>
      <c r="K83">
        <f t="shared" si="18"/>
        <v>82</v>
      </c>
      <c r="L83" t="str">
        <f t="shared" si="19"/>
        <v/>
      </c>
      <c r="M83">
        <f t="shared" si="20"/>
        <v>47.74304725555556</v>
      </c>
    </row>
    <row r="84" spans="1:13">
      <c r="A84" t="s">
        <v>363</v>
      </c>
      <c r="B84">
        <v>-0.14848000865295591</v>
      </c>
      <c r="C84">
        <v>2.8658333333333328</v>
      </c>
      <c r="D84">
        <v>0.58695949820948634</v>
      </c>
      <c r="E84">
        <v>0.1248103583746404</v>
      </c>
      <c r="F84">
        <f t="shared" si="14"/>
        <v>81.944444444444443</v>
      </c>
      <c r="G84">
        <f t="shared" si="15"/>
        <v>92.361111111111114</v>
      </c>
      <c r="H84">
        <f t="shared" si="16"/>
        <v>11.805555555555557</v>
      </c>
      <c r="I84">
        <f t="shared" si="17"/>
        <v>4.861111111111116</v>
      </c>
      <c r="J84">
        <f>IF(('시·군 진단'!$K$9+'시·군 진단'!$R$9+'시·군 진단'!$Y$9+'시·군 진단'!$AF$9)&lt;=0,AVERAGE(F84:I84),(F84*'시·군 진단'!$K$9+G84*'시·군 진단'!$R$9+H84*'시·군 진단'!$Y$9+I84*'시·군 진단'!$AF$9)/('시·군 진단'!$K$9+'시·군 진단'!$R$9+'시·군 진단'!$Y$9+'시·군 진단'!$AF$9))</f>
        <v>47.74305555555555</v>
      </c>
      <c r="K84">
        <f t="shared" si="18"/>
        <v>83</v>
      </c>
      <c r="L84" t="str">
        <f t="shared" si="19"/>
        <v>체험·문화 · 숙박일수</v>
      </c>
      <c r="M84">
        <f t="shared" si="20"/>
        <v>47.743047155555551</v>
      </c>
    </row>
    <row r="85" spans="1:13">
      <c r="A85" t="s">
        <v>364</v>
      </c>
      <c r="B85">
        <v>-2.4974171009385399E-2</v>
      </c>
      <c r="C85">
        <v>3.5375000000000001</v>
      </c>
      <c r="D85">
        <v>0.52951122562975639</v>
      </c>
      <c r="E85">
        <v>9.5388269329099704E-2</v>
      </c>
      <c r="F85">
        <f t="shared" si="14"/>
        <v>51.388888888888886</v>
      </c>
      <c r="G85">
        <f t="shared" si="15"/>
        <v>52.083333333333329</v>
      </c>
      <c r="H85">
        <f t="shared" si="16"/>
        <v>45.138888888888886</v>
      </c>
      <c r="I85">
        <f t="shared" si="17"/>
        <v>42.361111111111114</v>
      </c>
      <c r="J85">
        <f>IF(('시·군 진단'!$K$9+'시·군 진단'!$R$9+'시·군 진단'!$Y$9+'시·군 진단'!$AF$9)&lt;=0,AVERAGE(F85:I85),(F85*'시·군 진단'!$K$9+G85*'시·군 진단'!$R$9+H85*'시·군 진단'!$Y$9+I85*'시·군 진단'!$AF$9)/('시·군 진단'!$K$9+'시·군 진단'!$R$9+'시·군 진단'!$Y$9+'시·군 진단'!$AF$9))</f>
        <v>47.74305555555555</v>
      </c>
      <c r="K85">
        <f t="shared" si="18"/>
        <v>83</v>
      </c>
      <c r="L85" t="str">
        <f t="shared" si="19"/>
        <v/>
      </c>
      <c r="M85">
        <f t="shared" si="20"/>
        <v>47.74304705555555</v>
      </c>
    </row>
    <row r="86" spans="1:13">
      <c r="A86" t="s">
        <v>365</v>
      </c>
      <c r="B86">
        <v>-9.5798397306280494E-2</v>
      </c>
      <c r="C86">
        <v>3.7808333333333342</v>
      </c>
      <c r="D86">
        <v>0.53481238809631271</v>
      </c>
      <c r="E86">
        <v>8.9368001270747094E-2</v>
      </c>
      <c r="F86">
        <f t="shared" si="14"/>
        <v>68.75</v>
      </c>
      <c r="G86">
        <f t="shared" si="15"/>
        <v>17.361111111111114</v>
      </c>
      <c r="H86">
        <f t="shared" si="16"/>
        <v>40.972222222222221</v>
      </c>
      <c r="I86">
        <f t="shared" si="17"/>
        <v>58.333333333333329</v>
      </c>
      <c r="J86">
        <f>IF(('시·군 진단'!$K$9+'시·군 진단'!$R$9+'시·군 진단'!$Y$9+'시·군 진단'!$AF$9)&lt;=0,AVERAGE(F86:I86),(F86*'시·군 진단'!$K$9+G86*'시·군 진단'!$R$9+H86*'시·군 진단'!$Y$9+I86*'시·군 진단'!$AF$9)/('시·군 진단'!$K$9+'시·군 진단'!$R$9+'시·군 진단'!$Y$9+'시·군 진단'!$AF$9))</f>
        <v>46.354166666666671</v>
      </c>
      <c r="K86">
        <f t="shared" si="18"/>
        <v>85</v>
      </c>
      <c r="L86" t="str">
        <f t="shared" si="19"/>
        <v/>
      </c>
      <c r="M86">
        <f t="shared" si="20"/>
        <v>46.35415806666667</v>
      </c>
    </row>
    <row r="87" spans="1:13">
      <c r="A87" t="s">
        <v>366</v>
      </c>
      <c r="B87">
        <v>-0.24058173236203881</v>
      </c>
      <c r="C87">
        <v>4.0925000000000002</v>
      </c>
      <c r="D87">
        <v>0.51048860839882515</v>
      </c>
      <c r="E87">
        <v>9.84813642998629E-2</v>
      </c>
      <c r="F87">
        <f t="shared" si="14"/>
        <v>90.972222222222214</v>
      </c>
      <c r="G87">
        <f t="shared" si="15"/>
        <v>1.388888888888884</v>
      </c>
      <c r="H87">
        <f t="shared" si="16"/>
        <v>56.944444444444443</v>
      </c>
      <c r="I87">
        <f t="shared" si="17"/>
        <v>36.111111111111114</v>
      </c>
      <c r="J87">
        <f>IF(('시·군 진단'!$K$9+'시·군 진단'!$R$9+'시·군 진단'!$Y$9+'시·군 진단'!$AF$9)&lt;=0,AVERAGE(F87:I87),(F87*'시·군 진단'!$K$9+G87*'시·군 진단'!$R$9+H87*'시·군 진단'!$Y$9+I87*'시·군 진단'!$AF$9)/('시·군 진단'!$K$9+'시·군 진단'!$R$9+'시·군 진단'!$Y$9+'시·군 진단'!$AF$9))</f>
        <v>46.354166666666664</v>
      </c>
      <c r="K87">
        <f t="shared" si="18"/>
        <v>86</v>
      </c>
      <c r="L87" t="str">
        <f t="shared" si="19"/>
        <v>체험·문화</v>
      </c>
      <c r="M87">
        <f t="shared" si="20"/>
        <v>46.354157966666662</v>
      </c>
    </row>
    <row r="88" spans="1:13">
      <c r="A88" t="s">
        <v>367</v>
      </c>
      <c r="B88">
        <v>2.50423490780784E-2</v>
      </c>
      <c r="C88">
        <v>3.754166666666666</v>
      </c>
      <c r="D88">
        <v>0.52885040288974439</v>
      </c>
      <c r="E88">
        <v>7.8808554149098001E-2</v>
      </c>
      <c r="F88">
        <f t="shared" si="14"/>
        <v>38.194444444444443</v>
      </c>
      <c r="G88">
        <f t="shared" si="15"/>
        <v>20.138888888888886</v>
      </c>
      <c r="H88">
        <f t="shared" si="16"/>
        <v>45.833333333333336</v>
      </c>
      <c r="I88">
        <f t="shared" si="17"/>
        <v>81.25</v>
      </c>
      <c r="J88">
        <f>IF(('시·군 진단'!$K$9+'시·군 진단'!$R$9+'시·군 진단'!$Y$9+'시·군 진단'!$AF$9)&lt;=0,AVERAGE(F88:I88),(F88*'시·군 진단'!$K$9+G88*'시·군 진단'!$R$9+H88*'시·군 진단'!$Y$9+I88*'시·군 진단'!$AF$9)/('시·군 진단'!$K$9+'시·군 진단'!$R$9+'시·군 진단'!$Y$9+'시·군 진단'!$AF$9))</f>
        <v>46.354166666666664</v>
      </c>
      <c r="K88">
        <f t="shared" si="18"/>
        <v>86</v>
      </c>
      <c r="L88" t="str">
        <f t="shared" si="19"/>
        <v>야간방문</v>
      </c>
      <c r="M88">
        <f t="shared" si="20"/>
        <v>46.354157866666661</v>
      </c>
    </row>
    <row r="89" spans="1:13">
      <c r="A89" t="s">
        <v>368</v>
      </c>
      <c r="B89">
        <v>-0.14139400076658901</v>
      </c>
      <c r="C89">
        <v>3.625833333333333</v>
      </c>
      <c r="D89">
        <v>0.55639133053185874</v>
      </c>
      <c r="E89">
        <v>9.7431416171060894E-2</v>
      </c>
      <c r="F89">
        <f t="shared" si="14"/>
        <v>80.555555555555557</v>
      </c>
      <c r="G89">
        <f t="shared" si="15"/>
        <v>36.805555555555557</v>
      </c>
      <c r="H89">
        <f t="shared" si="16"/>
        <v>26.388888888888886</v>
      </c>
      <c r="I89">
        <f t="shared" si="17"/>
        <v>40.972222222222221</v>
      </c>
      <c r="J89">
        <f>IF(('시·군 진단'!$K$9+'시·군 진단'!$R$9+'시·군 진단'!$Y$9+'시·군 진단'!$AF$9)&lt;=0,AVERAGE(F89:I89),(F89*'시·군 진단'!$K$9+G89*'시·군 진단'!$R$9+H89*'시·군 진단'!$Y$9+I89*'시·군 진단'!$AF$9)/('시·군 진단'!$K$9+'시·군 진단'!$R$9+'시·군 진단'!$Y$9+'시·군 진단'!$AF$9))</f>
        <v>46.180555555555557</v>
      </c>
      <c r="K89">
        <f t="shared" si="18"/>
        <v>88</v>
      </c>
      <c r="L89" t="str">
        <f t="shared" si="19"/>
        <v>체험·문화</v>
      </c>
      <c r="M89">
        <f t="shared" si="20"/>
        <v>46.18054665555556</v>
      </c>
    </row>
    <row r="90" spans="1:13">
      <c r="A90" t="s">
        <v>369</v>
      </c>
      <c r="B90">
        <v>2.6997991205796899E-2</v>
      </c>
      <c r="C90">
        <v>3.4083333333333332</v>
      </c>
      <c r="D90">
        <v>0.54525445933742334</v>
      </c>
      <c r="E90">
        <v>9.4068964047469603E-2</v>
      </c>
      <c r="F90">
        <f t="shared" si="14"/>
        <v>37.5</v>
      </c>
      <c r="G90">
        <f t="shared" si="15"/>
        <v>65.277777777777786</v>
      </c>
      <c r="H90">
        <f t="shared" si="16"/>
        <v>32.638888888888886</v>
      </c>
      <c r="I90">
        <f t="shared" si="17"/>
        <v>47.916666666666664</v>
      </c>
      <c r="J90">
        <f>IF(('시·군 진단'!$K$9+'시·군 진단'!$R$9+'시·군 진단'!$Y$9+'시·군 진단'!$AF$9)&lt;=0,AVERAGE(F90:I90),(F90*'시·군 진단'!$K$9+G90*'시·군 진단'!$R$9+H90*'시·군 진단'!$Y$9+I90*'시·군 진단'!$AF$9)/('시·군 진단'!$K$9+'시·군 진단'!$R$9+'시·군 진단'!$Y$9+'시·군 진단'!$AF$9))</f>
        <v>45.833333333333336</v>
      </c>
      <c r="K90">
        <f t="shared" si="18"/>
        <v>89</v>
      </c>
      <c r="L90" t="str">
        <f t="shared" si="19"/>
        <v/>
      </c>
      <c r="M90">
        <f t="shared" si="20"/>
        <v>45.833324333333337</v>
      </c>
    </row>
    <row r="91" spans="1:13">
      <c r="A91" t="s">
        <v>370</v>
      </c>
      <c r="B91">
        <v>-4.9216401415298101E-2</v>
      </c>
      <c r="C91">
        <v>3.5308333333333328</v>
      </c>
      <c r="D91">
        <v>0.5682257185376226</v>
      </c>
      <c r="E91">
        <v>9.5045605967350302E-2</v>
      </c>
      <c r="F91">
        <f t="shared" si="14"/>
        <v>60.416666666666671</v>
      </c>
      <c r="G91">
        <f t="shared" si="15"/>
        <v>53.472222222222221</v>
      </c>
      <c r="H91">
        <f t="shared" si="16"/>
        <v>20.833333333333336</v>
      </c>
      <c r="I91">
        <f t="shared" si="17"/>
        <v>46.527777777777779</v>
      </c>
      <c r="J91">
        <f>IF(('시·군 진단'!$K$9+'시·군 진단'!$R$9+'시·군 진단'!$Y$9+'시·군 진단'!$AF$9)&lt;=0,AVERAGE(F91:I91),(F91*'시·군 진단'!$K$9+G91*'시·군 진단'!$R$9+H91*'시·군 진단'!$Y$9+I91*'시·군 진단'!$AF$9)/('시·군 진단'!$K$9+'시·군 진단'!$R$9+'시·군 진단'!$Y$9+'시·군 진단'!$AF$9))</f>
        <v>45.3125</v>
      </c>
      <c r="K91">
        <f t="shared" si="18"/>
        <v>90</v>
      </c>
      <c r="L91" t="str">
        <f t="shared" si="19"/>
        <v/>
      </c>
      <c r="M91">
        <f t="shared" si="20"/>
        <v>45.3124909</v>
      </c>
    </row>
    <row r="92" spans="1:13">
      <c r="A92" t="s">
        <v>371</v>
      </c>
      <c r="B92">
        <v>0.100750488764491</v>
      </c>
      <c r="C92">
        <v>3.5691666666666659</v>
      </c>
      <c r="D92">
        <v>0.49468422056169692</v>
      </c>
      <c r="E92">
        <v>9.5695021462089594E-2</v>
      </c>
      <c r="F92">
        <f t="shared" si="14"/>
        <v>27.777777777777779</v>
      </c>
      <c r="G92">
        <f t="shared" si="15"/>
        <v>46.527777777777779</v>
      </c>
      <c r="H92">
        <f t="shared" si="16"/>
        <v>64.583333333333329</v>
      </c>
      <c r="I92">
        <f t="shared" si="17"/>
        <v>41.666666666666664</v>
      </c>
      <c r="J92">
        <f>IF(('시·군 진단'!$K$9+'시·군 진단'!$R$9+'시·군 진단'!$Y$9+'시·군 진단'!$AF$9)&lt;=0,AVERAGE(F92:I92),(F92*'시·군 진단'!$K$9+G92*'시·군 진단'!$R$9+H92*'시·군 진단'!$Y$9+I92*'시·군 진단'!$AF$9)/('시·군 진단'!$K$9+'시·군 진단'!$R$9+'시·군 진단'!$Y$9+'시·군 진단'!$AF$9))</f>
        <v>45.138888888888886</v>
      </c>
      <c r="K92">
        <f t="shared" si="18"/>
        <v>91</v>
      </c>
      <c r="L92" t="str">
        <f t="shared" si="19"/>
        <v/>
      </c>
      <c r="M92">
        <f t="shared" si="20"/>
        <v>45.138879688888885</v>
      </c>
    </row>
    <row r="93" spans="1:13">
      <c r="A93" t="s">
        <v>372</v>
      </c>
      <c r="B93">
        <v>-0.28984345457545968</v>
      </c>
      <c r="C93">
        <v>3.563333333333333</v>
      </c>
      <c r="D93">
        <v>0.57236571449980078</v>
      </c>
      <c r="E93">
        <v>0.1088552232344782</v>
      </c>
      <c r="F93">
        <f t="shared" si="14"/>
        <v>95.138888888888886</v>
      </c>
      <c r="G93">
        <f t="shared" si="15"/>
        <v>48.611111111111114</v>
      </c>
      <c r="H93">
        <f t="shared" si="16"/>
        <v>18.75</v>
      </c>
      <c r="I93">
        <f t="shared" si="17"/>
        <v>18.055555555555557</v>
      </c>
      <c r="J93">
        <f>IF(('시·군 진단'!$K$9+'시·군 진단'!$R$9+'시·군 진단'!$Y$9+'시·군 진단'!$AF$9)&lt;=0,AVERAGE(F93:I93),(F93*'시·군 진단'!$K$9+G93*'시·군 진단'!$R$9+H93*'시·군 진단'!$Y$9+I93*'시·군 진단'!$AF$9)/('시·군 진단'!$K$9+'시·군 진단'!$R$9+'시·군 진단'!$Y$9+'시·군 진단'!$AF$9))</f>
        <v>45.138888888888886</v>
      </c>
      <c r="K93">
        <f t="shared" si="18"/>
        <v>91</v>
      </c>
      <c r="L93" t="str">
        <f t="shared" si="19"/>
        <v>체험·문화</v>
      </c>
      <c r="M93">
        <f t="shared" si="20"/>
        <v>45.138879588888884</v>
      </c>
    </row>
    <row r="94" spans="1:13">
      <c r="A94" t="s">
        <v>373</v>
      </c>
      <c r="B94">
        <v>0.26417193739693512</v>
      </c>
      <c r="C94">
        <v>2.9116666666666662</v>
      </c>
      <c r="D94">
        <v>0.53567305361454032</v>
      </c>
      <c r="E94">
        <v>9.9756729566689697E-2</v>
      </c>
      <c r="F94">
        <f t="shared" si="14"/>
        <v>13.888888888888884</v>
      </c>
      <c r="G94">
        <f t="shared" si="15"/>
        <v>90.277777777777786</v>
      </c>
      <c r="H94">
        <f t="shared" si="16"/>
        <v>38.888888888888886</v>
      </c>
      <c r="I94">
        <f t="shared" si="17"/>
        <v>33.333333333333336</v>
      </c>
      <c r="J94">
        <f>IF(('시·군 진단'!$K$9+'시·군 진단'!$R$9+'시·군 진단'!$Y$9+'시·군 진단'!$AF$9)&lt;=0,AVERAGE(F94:I94),(F94*'시·군 진단'!$K$9+G94*'시·군 진단'!$R$9+H94*'시·군 진단'!$Y$9+I94*'시·군 진단'!$AF$9)/('시·군 진단'!$K$9+'시·군 진단'!$R$9+'시·군 진단'!$Y$9+'시·군 진단'!$AF$9))</f>
        <v>44.097222222222221</v>
      </c>
      <c r="K94">
        <f t="shared" si="18"/>
        <v>93</v>
      </c>
      <c r="L94" t="str">
        <f t="shared" si="19"/>
        <v>숙박일수</v>
      </c>
      <c r="M94">
        <f t="shared" si="20"/>
        <v>44.097212822222218</v>
      </c>
    </row>
    <row r="95" spans="1:13">
      <c r="A95" t="s">
        <v>374</v>
      </c>
      <c r="B95">
        <v>-0.15582950563515161</v>
      </c>
      <c r="C95">
        <v>3.6891666666666669</v>
      </c>
      <c r="D95">
        <v>0.54684075551040123</v>
      </c>
      <c r="E95">
        <v>9.9070486079504694E-2</v>
      </c>
      <c r="F95">
        <f t="shared" si="14"/>
        <v>83.333333333333343</v>
      </c>
      <c r="G95">
        <f t="shared" si="15"/>
        <v>25</v>
      </c>
      <c r="H95">
        <f t="shared" si="16"/>
        <v>31.25</v>
      </c>
      <c r="I95">
        <f t="shared" si="17"/>
        <v>34.722222222222221</v>
      </c>
      <c r="J95">
        <f>IF(('시·군 진단'!$K$9+'시·군 진단'!$R$9+'시·군 진단'!$Y$9+'시·군 진단'!$AF$9)&lt;=0,AVERAGE(F95:I95),(F95*'시·군 진단'!$K$9+G95*'시·군 진단'!$R$9+H95*'시·군 진단'!$Y$9+I95*'시·군 진단'!$AF$9)/('시·군 진단'!$K$9+'시·군 진단'!$R$9+'시·군 진단'!$Y$9+'시·군 진단'!$AF$9))</f>
        <v>43.576388888888893</v>
      </c>
      <c r="K95">
        <f t="shared" si="18"/>
        <v>94</v>
      </c>
      <c r="L95" t="str">
        <f t="shared" si="19"/>
        <v>체험·문화</v>
      </c>
      <c r="M95">
        <f t="shared" si="20"/>
        <v>43.576379388888896</v>
      </c>
    </row>
    <row r="96" spans="1:13">
      <c r="A96" t="s">
        <v>375</v>
      </c>
      <c r="B96">
        <v>-0.1252572405924427</v>
      </c>
      <c r="C96">
        <v>3.808333333333334</v>
      </c>
      <c r="D96">
        <v>0.57575262679012584</v>
      </c>
      <c r="E96">
        <v>8.8178381665891994E-2</v>
      </c>
      <c r="F96">
        <f t="shared" si="14"/>
        <v>77.083333333333343</v>
      </c>
      <c r="G96">
        <f t="shared" si="15"/>
        <v>16.666666666666664</v>
      </c>
      <c r="H96">
        <f t="shared" si="16"/>
        <v>17.361111111111114</v>
      </c>
      <c r="I96">
        <f t="shared" si="17"/>
        <v>61.805555555555557</v>
      </c>
      <c r="J96">
        <f>IF(('시·군 진단'!$K$9+'시·군 진단'!$R$9+'시·군 진단'!$Y$9+'시·군 진단'!$AF$9)&lt;=0,AVERAGE(F96:I96),(F96*'시·군 진단'!$K$9+G96*'시·군 진단'!$R$9+H96*'시·군 진단'!$Y$9+I96*'시·군 진단'!$AF$9)/('시·군 진단'!$K$9+'시·군 진단'!$R$9+'시·군 진단'!$Y$9+'시·군 진단'!$AF$9))</f>
        <v>43.229166666666671</v>
      </c>
      <c r="K96">
        <f t="shared" si="18"/>
        <v>95</v>
      </c>
      <c r="L96" t="str">
        <f t="shared" si="19"/>
        <v>체험·문화</v>
      </c>
      <c r="M96">
        <f t="shared" si="20"/>
        <v>43.229157066666673</v>
      </c>
    </row>
    <row r="97" spans="1:13">
      <c r="A97" t="s">
        <v>376</v>
      </c>
      <c r="B97">
        <v>0.14519710145131981</v>
      </c>
      <c r="C97">
        <v>3.9066666666666658</v>
      </c>
      <c r="D97">
        <v>0.47088133855691983</v>
      </c>
      <c r="E97">
        <v>8.8950722523186296E-2</v>
      </c>
      <c r="F97">
        <f t="shared" si="14"/>
        <v>20.833333333333336</v>
      </c>
      <c r="G97">
        <f t="shared" si="15"/>
        <v>10.416666666666663</v>
      </c>
      <c r="H97">
        <f t="shared" si="16"/>
        <v>80.555555555555557</v>
      </c>
      <c r="I97">
        <f t="shared" si="17"/>
        <v>59.027777777777779</v>
      </c>
      <c r="J97">
        <f>IF(('시·군 진단'!$K$9+'시·군 진단'!$R$9+'시·군 진단'!$Y$9+'시·군 진단'!$AF$9)&lt;=0,AVERAGE(F97:I97),(F97*'시·군 진단'!$K$9+G97*'시·군 진단'!$R$9+H97*'시·군 진단'!$Y$9+I97*'시·군 진단'!$AF$9)/('시·군 진단'!$K$9+'시·군 진단'!$R$9+'시·군 진단'!$Y$9+'시·군 진단'!$AF$9))</f>
        <v>42.708333333333336</v>
      </c>
      <c r="K97">
        <f t="shared" si="18"/>
        <v>96</v>
      </c>
      <c r="L97" t="str">
        <f t="shared" si="19"/>
        <v>저녁전환</v>
      </c>
      <c r="M97">
        <f t="shared" si="20"/>
        <v>42.708323633333336</v>
      </c>
    </row>
    <row r="98" spans="1:13">
      <c r="A98" t="s">
        <v>377</v>
      </c>
      <c r="B98">
        <v>1.6613615880296501E-2</v>
      </c>
      <c r="C98">
        <v>3.0649999999999999</v>
      </c>
      <c r="D98">
        <v>0.54974864899756581</v>
      </c>
      <c r="E98">
        <v>0.1102537689964663</v>
      </c>
      <c r="F98">
        <f t="shared" ref="F98:F129" si="21">100*(1-(COUNTIF($B$2:$B$145,"&lt;"&amp;B98)+1)/COUNT($B$2:$B$145))</f>
        <v>41.666666666666664</v>
      </c>
      <c r="G98">
        <f t="shared" ref="G98:G129" si="22">100*(1-(COUNTIF($C$2:$C$145,"&lt;"&amp;C98)+1)/COUNT($C$2:$C$145))</f>
        <v>83.333333333333343</v>
      </c>
      <c r="H98">
        <f t="shared" ref="H98:H129" si="23">100*(1-(COUNTIF($D$2:$D$145,"&lt;"&amp;D98)+1)/COUNT($D$2:$D$145))</f>
        <v>30.555555555555557</v>
      </c>
      <c r="I98">
        <f t="shared" ref="I98:I129" si="24">100*(1-(COUNTIF($E$2:$E$145,"&lt;"&amp;E98)+1)/COUNT($E$2:$E$145))</f>
        <v>14.583333333333337</v>
      </c>
      <c r="J98">
        <f>IF(('시·군 진단'!$K$9+'시·군 진단'!$R$9+'시·군 진단'!$Y$9+'시·군 진단'!$AF$9)&lt;=0,AVERAGE(F98:I98),(F98*'시·군 진단'!$K$9+G98*'시·군 진단'!$R$9+H98*'시·군 진단'!$Y$9+I98*'시·군 진단'!$AF$9)/('시·군 진단'!$K$9+'시·군 진단'!$R$9+'시·군 진단'!$Y$9+'시·군 진단'!$AF$9))</f>
        <v>42.534722222222221</v>
      </c>
      <c r="K98">
        <f t="shared" ref="K98:K129" si="25">RANK(J98,$J$2:$J$145,0)</f>
        <v>97</v>
      </c>
      <c r="L98" t="str">
        <f t="shared" ref="L98:L129" si="26">SUBSTITUTE(TRIM(IF(F98&gt;=75,"체험·문화 ","")&amp;IF(G98&gt;=75,"숙박일수 ","")&amp;IF(H98&gt;=75,"저녁전환 ","")&amp;IF(I98&gt;=75,"야간방문",""))," "," · ")</f>
        <v>숙박일수</v>
      </c>
      <c r="M98">
        <f t="shared" ref="M98:M129" si="27">J98-ROW()/10000000</f>
        <v>42.534712422222221</v>
      </c>
    </row>
    <row r="99" spans="1:13">
      <c r="A99" t="s">
        <v>378</v>
      </c>
      <c r="B99">
        <v>-3.03751815156891E-2</v>
      </c>
      <c r="C99">
        <v>3.604166666666667</v>
      </c>
      <c r="D99">
        <v>0.553845582677847</v>
      </c>
      <c r="E99">
        <v>9.2039066234175904E-2</v>
      </c>
      <c r="F99">
        <f t="shared" si="21"/>
        <v>52.777777777777779</v>
      </c>
      <c r="G99">
        <f t="shared" si="22"/>
        <v>37.5</v>
      </c>
      <c r="H99">
        <f t="shared" si="23"/>
        <v>27.777777777777779</v>
      </c>
      <c r="I99">
        <f t="shared" si="24"/>
        <v>50</v>
      </c>
      <c r="J99">
        <f>IF(('시·군 진단'!$K$9+'시·군 진단'!$R$9+'시·군 진단'!$Y$9+'시·군 진단'!$AF$9)&lt;=0,AVERAGE(F99:I99),(F99*'시·군 진단'!$K$9+G99*'시·군 진단'!$R$9+H99*'시·군 진단'!$Y$9+I99*'시·군 진단'!$AF$9)/('시·군 진단'!$K$9+'시·군 진단'!$R$9+'시·군 진단'!$Y$9+'시·군 진단'!$AF$9))</f>
        <v>42.013888888888886</v>
      </c>
      <c r="K99">
        <f t="shared" si="25"/>
        <v>98</v>
      </c>
      <c r="L99" t="str">
        <f t="shared" si="26"/>
        <v/>
      </c>
      <c r="M99">
        <f t="shared" si="27"/>
        <v>42.013878988888884</v>
      </c>
    </row>
    <row r="100" spans="1:13">
      <c r="A100" t="s">
        <v>379</v>
      </c>
      <c r="B100">
        <v>-4.8099583088363998E-2</v>
      </c>
      <c r="C100">
        <v>3.4816666666666669</v>
      </c>
      <c r="D100">
        <v>0.56179296788051403</v>
      </c>
      <c r="E100">
        <v>0.1055006346416715</v>
      </c>
      <c r="F100">
        <f t="shared" si="21"/>
        <v>59.722222222222221</v>
      </c>
      <c r="G100">
        <f t="shared" si="22"/>
        <v>61.111111111111114</v>
      </c>
      <c r="H100">
        <f t="shared" si="23"/>
        <v>24.305555555555557</v>
      </c>
      <c r="I100">
        <f t="shared" si="24"/>
        <v>21.527777777777779</v>
      </c>
      <c r="J100">
        <f>IF(('시·군 진단'!$K$9+'시·군 진단'!$R$9+'시·군 진단'!$Y$9+'시·군 진단'!$AF$9)&lt;=0,AVERAGE(F100:I100),(F100*'시·군 진단'!$K$9+G100*'시·군 진단'!$R$9+H100*'시·군 진단'!$Y$9+I100*'시·군 진단'!$AF$9)/('시·군 진단'!$K$9+'시·군 진단'!$R$9+'시·군 진단'!$Y$9+'시·군 진단'!$AF$9))</f>
        <v>41.666666666666671</v>
      </c>
      <c r="K100">
        <f t="shared" si="25"/>
        <v>99</v>
      </c>
      <c r="L100" t="str">
        <f t="shared" si="26"/>
        <v/>
      </c>
      <c r="M100">
        <f t="shared" si="27"/>
        <v>41.666656666666668</v>
      </c>
    </row>
    <row r="101" spans="1:13">
      <c r="A101" t="s">
        <v>380</v>
      </c>
      <c r="B101">
        <v>0.19565290387882719</v>
      </c>
      <c r="C101">
        <v>3.6549999999999998</v>
      </c>
      <c r="D101">
        <v>0.4996307895805609</v>
      </c>
      <c r="E101">
        <v>9.0106832240302498E-2</v>
      </c>
      <c r="F101">
        <f t="shared" si="21"/>
        <v>17.361111111111114</v>
      </c>
      <c r="G101">
        <f t="shared" si="22"/>
        <v>31.25</v>
      </c>
      <c r="H101">
        <f t="shared" si="23"/>
        <v>61.805555555555557</v>
      </c>
      <c r="I101">
        <f t="shared" si="24"/>
        <v>56.25</v>
      </c>
      <c r="J101">
        <f>IF(('시·군 진단'!$K$9+'시·군 진단'!$R$9+'시·군 진단'!$Y$9+'시·군 진단'!$AF$9)&lt;=0,AVERAGE(F101:I101),(F101*'시·군 진단'!$K$9+G101*'시·군 진단'!$R$9+H101*'시·군 진단'!$Y$9+I101*'시·군 진단'!$AF$9)/('시·군 진단'!$K$9+'시·군 진단'!$R$9+'시·군 진단'!$Y$9+'시·군 진단'!$AF$9))</f>
        <v>41.666666666666671</v>
      </c>
      <c r="K101">
        <f t="shared" si="25"/>
        <v>99</v>
      </c>
      <c r="L101" t="str">
        <f t="shared" si="26"/>
        <v/>
      </c>
      <c r="M101">
        <f t="shared" si="27"/>
        <v>41.666656566666674</v>
      </c>
    </row>
    <row r="102" spans="1:13">
      <c r="A102" t="s">
        <v>381</v>
      </c>
      <c r="B102">
        <v>-1.6915259289045199E-2</v>
      </c>
      <c r="C102">
        <v>3.5141666666666671</v>
      </c>
      <c r="D102">
        <v>0.59950061558898382</v>
      </c>
      <c r="E102">
        <v>9.1308778438549607E-2</v>
      </c>
      <c r="F102">
        <f t="shared" si="21"/>
        <v>48.611111111111114</v>
      </c>
      <c r="G102">
        <f t="shared" si="22"/>
        <v>54.861111111111114</v>
      </c>
      <c r="H102">
        <f t="shared" si="23"/>
        <v>7.638888888888884</v>
      </c>
      <c r="I102">
        <f t="shared" si="24"/>
        <v>53.472222222222221</v>
      </c>
      <c r="J102">
        <f>IF(('시·군 진단'!$K$9+'시·군 진단'!$R$9+'시·군 진단'!$Y$9+'시·군 진단'!$AF$9)&lt;=0,AVERAGE(F102:I102),(F102*'시·군 진단'!$K$9+G102*'시·군 진단'!$R$9+H102*'시·군 진단'!$Y$9+I102*'시·군 진단'!$AF$9)/('시·군 진단'!$K$9+'시·군 진단'!$R$9+'시·군 진단'!$Y$9+'시·군 진단'!$AF$9))</f>
        <v>41.145833333333336</v>
      </c>
      <c r="K102">
        <f t="shared" si="25"/>
        <v>101</v>
      </c>
      <c r="L102" t="str">
        <f t="shared" si="26"/>
        <v/>
      </c>
      <c r="M102">
        <f t="shared" si="27"/>
        <v>41.145823133333337</v>
      </c>
    </row>
    <row r="103" spans="1:13">
      <c r="A103" t="s">
        <v>382</v>
      </c>
      <c r="B103">
        <v>0.70466229868609576</v>
      </c>
      <c r="C103">
        <v>3.71</v>
      </c>
      <c r="D103">
        <v>0.45643553923879349</v>
      </c>
      <c r="E103">
        <v>9.1166444465808599E-2</v>
      </c>
      <c r="F103">
        <f t="shared" si="21"/>
        <v>3.472222222222221</v>
      </c>
      <c r="G103">
        <f t="shared" si="22"/>
        <v>22.916666666666664</v>
      </c>
      <c r="H103">
        <f t="shared" si="23"/>
        <v>84.027777777777786</v>
      </c>
      <c r="I103">
        <f t="shared" si="24"/>
        <v>54.166666666666671</v>
      </c>
      <c r="J103">
        <f>IF(('시·군 진단'!$K$9+'시·군 진단'!$R$9+'시·군 진단'!$Y$9+'시·군 진단'!$AF$9)&lt;=0,AVERAGE(F103:I103),(F103*'시·군 진단'!$K$9+G103*'시·군 진단'!$R$9+H103*'시·군 진단'!$Y$9+I103*'시·군 진단'!$AF$9)/('시·군 진단'!$K$9+'시·군 진단'!$R$9+'시·군 진단'!$Y$9+'시·군 진단'!$AF$9))</f>
        <v>41.145833333333336</v>
      </c>
      <c r="K103">
        <f t="shared" si="25"/>
        <v>101</v>
      </c>
      <c r="L103" t="str">
        <f t="shared" si="26"/>
        <v>저녁전환</v>
      </c>
      <c r="M103">
        <f t="shared" si="27"/>
        <v>41.145823033333336</v>
      </c>
    </row>
    <row r="104" spans="1:13">
      <c r="A104" t="s">
        <v>383</v>
      </c>
      <c r="B104">
        <v>-3.4450844007641299E-2</v>
      </c>
      <c r="C104">
        <v>3.9016666666666668</v>
      </c>
      <c r="D104">
        <v>0.54320879158875002</v>
      </c>
      <c r="E104">
        <v>8.7465283645767194E-2</v>
      </c>
      <c r="F104">
        <f t="shared" si="21"/>
        <v>54.861111111111114</v>
      </c>
      <c r="G104">
        <f t="shared" si="22"/>
        <v>11.111111111111116</v>
      </c>
      <c r="H104">
        <f t="shared" si="23"/>
        <v>34.027777777777779</v>
      </c>
      <c r="I104">
        <f t="shared" si="24"/>
        <v>63.888888888888886</v>
      </c>
      <c r="J104">
        <f>IF(('시·군 진단'!$K$9+'시·군 진단'!$R$9+'시·군 진단'!$Y$9+'시·군 진단'!$AF$9)&lt;=0,AVERAGE(F104:I104),(F104*'시·군 진단'!$K$9+G104*'시·군 진단'!$R$9+H104*'시·군 진단'!$Y$9+I104*'시·군 진단'!$AF$9)/('시·군 진단'!$K$9+'시·군 진단'!$R$9+'시·군 진단'!$Y$9+'시·군 진단'!$AF$9))</f>
        <v>40.972222222222221</v>
      </c>
      <c r="K104">
        <f t="shared" si="25"/>
        <v>103</v>
      </c>
      <c r="L104" t="str">
        <f t="shared" si="26"/>
        <v/>
      </c>
      <c r="M104">
        <f t="shared" si="27"/>
        <v>40.972211822222221</v>
      </c>
    </row>
    <row r="105" spans="1:13">
      <c r="A105" t="s">
        <v>384</v>
      </c>
      <c r="B105">
        <v>-1.6457425378208601E-2</v>
      </c>
      <c r="C105">
        <v>3.7183333333333342</v>
      </c>
      <c r="D105">
        <v>0.53412641141753558</v>
      </c>
      <c r="E105">
        <v>9.2025291469901099E-2</v>
      </c>
      <c r="F105">
        <f t="shared" si="21"/>
        <v>47.916666666666664</v>
      </c>
      <c r="G105">
        <f t="shared" si="22"/>
        <v>22.222222222222221</v>
      </c>
      <c r="H105">
        <f t="shared" si="23"/>
        <v>42.361111111111114</v>
      </c>
      <c r="I105">
        <f t="shared" si="24"/>
        <v>50.694444444444443</v>
      </c>
      <c r="J105">
        <f>IF(('시·군 진단'!$K$9+'시·군 진단'!$R$9+'시·군 진단'!$Y$9+'시·군 진단'!$AF$9)&lt;=0,AVERAGE(F105:I105),(F105*'시·군 진단'!$K$9+G105*'시·군 진단'!$R$9+H105*'시·군 진단'!$Y$9+I105*'시·군 진단'!$AF$9)/('시·군 진단'!$K$9+'시·군 진단'!$R$9+'시·군 진단'!$Y$9+'시·군 진단'!$AF$9))</f>
        <v>40.798611111111114</v>
      </c>
      <c r="K105">
        <f t="shared" si="25"/>
        <v>104</v>
      </c>
      <c r="L105" t="str">
        <f t="shared" si="26"/>
        <v/>
      </c>
      <c r="M105">
        <f t="shared" si="27"/>
        <v>40.798600611111112</v>
      </c>
    </row>
    <row r="106" spans="1:13">
      <c r="A106" t="s">
        <v>385</v>
      </c>
      <c r="B106">
        <v>0.17372570633291051</v>
      </c>
      <c r="C106">
        <v>3.6541666666666668</v>
      </c>
      <c r="D106">
        <v>0.5409582250454924</v>
      </c>
      <c r="E106">
        <v>8.4681016206818505E-2</v>
      </c>
      <c r="F106">
        <f t="shared" si="21"/>
        <v>18.75</v>
      </c>
      <c r="G106">
        <f t="shared" si="22"/>
        <v>33.333333333333336</v>
      </c>
      <c r="H106">
        <f t="shared" si="23"/>
        <v>35.416666666666664</v>
      </c>
      <c r="I106">
        <f t="shared" si="24"/>
        <v>69.444444444444443</v>
      </c>
      <c r="J106">
        <f>IF(('시·군 진단'!$K$9+'시·군 진단'!$R$9+'시·군 진단'!$Y$9+'시·군 진단'!$AF$9)&lt;=0,AVERAGE(F106:I106),(F106*'시·군 진단'!$K$9+G106*'시·군 진단'!$R$9+H106*'시·군 진단'!$Y$9+I106*'시·군 진단'!$AF$9)/('시·군 진단'!$K$9+'시·군 진단'!$R$9+'시·군 진단'!$Y$9+'시·군 진단'!$AF$9))</f>
        <v>39.236111111111114</v>
      </c>
      <c r="K106">
        <f t="shared" si="25"/>
        <v>105</v>
      </c>
      <c r="L106" t="str">
        <f t="shared" si="26"/>
        <v/>
      </c>
      <c r="M106">
        <f t="shared" si="27"/>
        <v>39.236100511111111</v>
      </c>
    </row>
    <row r="107" spans="1:13">
      <c r="A107" t="s">
        <v>386</v>
      </c>
      <c r="B107">
        <v>-5.9646552631586601E-2</v>
      </c>
      <c r="C107">
        <v>3.061666666666667</v>
      </c>
      <c r="D107">
        <v>0.59348811558546788</v>
      </c>
      <c r="E107">
        <v>0.13300153572342691</v>
      </c>
      <c r="F107">
        <f t="shared" si="21"/>
        <v>62.5</v>
      </c>
      <c r="G107">
        <f t="shared" si="22"/>
        <v>84.027777777777786</v>
      </c>
      <c r="H107">
        <f t="shared" si="23"/>
        <v>9.7222222222222214</v>
      </c>
      <c r="I107">
        <f t="shared" si="24"/>
        <v>0</v>
      </c>
      <c r="J107">
        <f>IF(('시·군 진단'!$K$9+'시·군 진단'!$R$9+'시·군 진단'!$Y$9+'시·군 진단'!$AF$9)&lt;=0,AVERAGE(F107:I107),(F107*'시·군 진단'!$K$9+G107*'시·군 진단'!$R$9+H107*'시·군 진단'!$Y$9+I107*'시·군 진단'!$AF$9)/('시·군 진단'!$K$9+'시·군 진단'!$R$9+'시·군 진단'!$Y$9+'시·군 진단'!$AF$9))</f>
        <v>39.0625</v>
      </c>
      <c r="K107">
        <f t="shared" si="25"/>
        <v>106</v>
      </c>
      <c r="L107" t="str">
        <f t="shared" si="26"/>
        <v>숙박일수</v>
      </c>
      <c r="M107">
        <f t="shared" si="27"/>
        <v>39.062489300000003</v>
      </c>
    </row>
    <row r="108" spans="1:13">
      <c r="A108" t="s">
        <v>387</v>
      </c>
      <c r="B108">
        <v>-3.7634997787654501E-2</v>
      </c>
      <c r="C108">
        <v>2.5708333333333329</v>
      </c>
      <c r="D108">
        <v>0.66569887876170164</v>
      </c>
      <c r="E108">
        <v>0.13262002968782241</v>
      </c>
      <c r="F108">
        <f t="shared" si="21"/>
        <v>55.555555555555557</v>
      </c>
      <c r="G108">
        <f t="shared" si="22"/>
        <v>97.222222222222214</v>
      </c>
      <c r="H108">
        <f t="shared" si="23"/>
        <v>0.69444444444444198</v>
      </c>
      <c r="I108">
        <f t="shared" si="24"/>
        <v>1.388888888888884</v>
      </c>
      <c r="J108">
        <f>IF(('시·군 진단'!$K$9+'시·군 진단'!$R$9+'시·군 진단'!$Y$9+'시·군 진단'!$AF$9)&lt;=0,AVERAGE(F108:I108),(F108*'시·군 진단'!$K$9+G108*'시·군 진단'!$R$9+H108*'시·군 진단'!$Y$9+I108*'시·군 진단'!$AF$9)/('시·군 진단'!$K$9+'시·군 진단'!$R$9+'시·군 진단'!$Y$9+'시·군 진단'!$AF$9))</f>
        <v>38.715277777777771</v>
      </c>
      <c r="K108">
        <f t="shared" si="25"/>
        <v>107</v>
      </c>
      <c r="L108" t="str">
        <f t="shared" si="26"/>
        <v>숙박일수</v>
      </c>
      <c r="M108">
        <f t="shared" si="27"/>
        <v>38.715266977777773</v>
      </c>
    </row>
    <row r="109" spans="1:13">
      <c r="A109" t="s">
        <v>388</v>
      </c>
      <c r="B109">
        <v>0.52980008353895602</v>
      </c>
      <c r="C109">
        <v>3.4075000000000002</v>
      </c>
      <c r="D109">
        <v>0.51795407581038155</v>
      </c>
      <c r="E109">
        <v>0.1012016340304978</v>
      </c>
      <c r="F109">
        <f t="shared" si="21"/>
        <v>6.25</v>
      </c>
      <c r="G109">
        <f t="shared" si="22"/>
        <v>65.972222222222214</v>
      </c>
      <c r="H109">
        <f t="shared" si="23"/>
        <v>51.388888888888886</v>
      </c>
      <c r="I109">
        <f t="shared" si="24"/>
        <v>30.555555555555557</v>
      </c>
      <c r="J109">
        <f>IF(('시·군 진단'!$K$9+'시·군 진단'!$R$9+'시·군 진단'!$Y$9+'시·군 진단'!$AF$9)&lt;=0,AVERAGE(F109:I109),(F109*'시·군 진단'!$K$9+G109*'시·군 진단'!$R$9+H109*'시·군 진단'!$Y$9+I109*'시·군 진단'!$AF$9)/('시·군 진단'!$K$9+'시·군 진단'!$R$9+'시·군 진단'!$Y$9+'시·군 진단'!$AF$9))</f>
        <v>38.541666666666664</v>
      </c>
      <c r="K109">
        <f t="shared" si="25"/>
        <v>108</v>
      </c>
      <c r="L109" t="str">
        <f t="shared" si="26"/>
        <v/>
      </c>
      <c r="M109">
        <f t="shared" si="27"/>
        <v>38.541655766666665</v>
      </c>
    </row>
    <row r="110" spans="1:13">
      <c r="A110" t="s">
        <v>389</v>
      </c>
      <c r="B110">
        <v>-1.3976208688075999E-2</v>
      </c>
      <c r="C110">
        <v>2.6625000000000001</v>
      </c>
      <c r="D110">
        <v>0.6126570737815461</v>
      </c>
      <c r="E110">
        <v>0.12775708730016189</v>
      </c>
      <c r="F110">
        <f t="shared" si="21"/>
        <v>45.833333333333336</v>
      </c>
      <c r="G110">
        <f t="shared" si="22"/>
        <v>95.138888888888886</v>
      </c>
      <c r="H110">
        <f t="shared" si="23"/>
        <v>4.861111111111116</v>
      </c>
      <c r="I110">
        <f t="shared" si="24"/>
        <v>4.1666666666666625</v>
      </c>
      <c r="J110">
        <f>IF(('시·군 진단'!$K$9+'시·군 진단'!$R$9+'시·군 진단'!$Y$9+'시·군 진단'!$AF$9)&lt;=0,AVERAGE(F110:I110),(F110*'시·군 진단'!$K$9+G110*'시·군 진단'!$R$9+H110*'시·군 진단'!$Y$9+I110*'시·군 진단'!$AF$9)/('시·군 진단'!$K$9+'시·군 진단'!$R$9+'시·군 진단'!$Y$9+'시·군 진단'!$AF$9))</f>
        <v>37.5</v>
      </c>
      <c r="K110">
        <f t="shared" si="25"/>
        <v>109</v>
      </c>
      <c r="L110" t="str">
        <f t="shared" si="26"/>
        <v>숙박일수</v>
      </c>
      <c r="M110">
        <f t="shared" si="27"/>
        <v>37.499988999999999</v>
      </c>
    </row>
    <row r="111" spans="1:13">
      <c r="A111" t="s">
        <v>390</v>
      </c>
      <c r="B111">
        <v>0.42943151661897128</v>
      </c>
      <c r="C111">
        <v>3.66</v>
      </c>
      <c r="D111">
        <v>0.4986410043272827</v>
      </c>
      <c r="E111">
        <v>9.2228747250679796E-2</v>
      </c>
      <c r="F111">
        <f t="shared" si="21"/>
        <v>7.638888888888884</v>
      </c>
      <c r="G111">
        <f t="shared" si="22"/>
        <v>29.861111111111114</v>
      </c>
      <c r="H111">
        <f t="shared" si="23"/>
        <v>62.5</v>
      </c>
      <c r="I111">
        <f t="shared" si="24"/>
        <v>49.305555555555557</v>
      </c>
      <c r="J111">
        <f>IF(('시·군 진단'!$K$9+'시·군 진단'!$R$9+'시·군 진단'!$Y$9+'시·군 진단'!$AF$9)&lt;=0,AVERAGE(F111:I111),(F111*'시·군 진단'!$K$9+G111*'시·군 진단'!$R$9+H111*'시·군 진단'!$Y$9+I111*'시·군 진단'!$AF$9)/('시·군 진단'!$K$9+'시·군 진단'!$R$9+'시·군 진단'!$Y$9+'시·군 진단'!$AF$9))</f>
        <v>37.326388888888886</v>
      </c>
      <c r="K111">
        <f t="shared" si="25"/>
        <v>110</v>
      </c>
      <c r="L111" t="str">
        <f t="shared" si="26"/>
        <v/>
      </c>
      <c r="M111">
        <f t="shared" si="27"/>
        <v>37.326377788888884</v>
      </c>
    </row>
    <row r="112" spans="1:13">
      <c r="A112" t="s">
        <v>391</v>
      </c>
      <c r="B112">
        <v>0.31559400914252927</v>
      </c>
      <c r="C112">
        <v>3.05</v>
      </c>
      <c r="D112">
        <v>0.53646846505430157</v>
      </c>
      <c r="E112">
        <v>0.1127027981546373</v>
      </c>
      <c r="F112">
        <f t="shared" si="21"/>
        <v>12.5</v>
      </c>
      <c r="G112">
        <f t="shared" si="22"/>
        <v>86.111111111111114</v>
      </c>
      <c r="H112">
        <f t="shared" si="23"/>
        <v>38.194444444444443</v>
      </c>
      <c r="I112">
        <f t="shared" si="24"/>
        <v>12.5</v>
      </c>
      <c r="J112">
        <f>IF(('시·군 진단'!$K$9+'시·군 진단'!$R$9+'시·군 진단'!$Y$9+'시·군 진단'!$AF$9)&lt;=0,AVERAGE(F112:I112),(F112*'시·군 진단'!$K$9+G112*'시·군 진단'!$R$9+H112*'시·군 진단'!$Y$9+I112*'시·군 진단'!$AF$9)/('시·군 진단'!$K$9+'시·군 진단'!$R$9+'시·군 진단'!$Y$9+'시·군 진단'!$AF$9))</f>
        <v>37.326388888888886</v>
      </c>
      <c r="K112">
        <f t="shared" si="25"/>
        <v>110</v>
      </c>
      <c r="L112" t="str">
        <f t="shared" si="26"/>
        <v>숙박일수</v>
      </c>
      <c r="M112">
        <f t="shared" si="27"/>
        <v>37.326377688888883</v>
      </c>
    </row>
    <row r="113" spans="1:13">
      <c r="A113" t="s">
        <v>392</v>
      </c>
      <c r="B113">
        <v>-0.1190541794021663</v>
      </c>
      <c r="C113">
        <v>3.6691666666666669</v>
      </c>
      <c r="D113">
        <v>0.58089302057658232</v>
      </c>
      <c r="E113">
        <v>0.102131079038315</v>
      </c>
      <c r="F113">
        <f t="shared" si="21"/>
        <v>76.388888888888886</v>
      </c>
      <c r="G113">
        <f t="shared" si="22"/>
        <v>27.777777777777779</v>
      </c>
      <c r="H113">
        <f t="shared" si="23"/>
        <v>13.888888888888884</v>
      </c>
      <c r="I113">
        <f t="shared" si="24"/>
        <v>28.472222222222221</v>
      </c>
      <c r="J113">
        <f>IF(('시·군 진단'!$K$9+'시·군 진단'!$R$9+'시·군 진단'!$Y$9+'시·군 진단'!$AF$9)&lt;=0,AVERAGE(F113:I113),(F113*'시·군 진단'!$K$9+G113*'시·군 진단'!$R$9+H113*'시·군 진단'!$Y$9+I113*'시·군 진단'!$AF$9)/('시·군 진단'!$K$9+'시·군 진단'!$R$9+'시·군 진단'!$Y$9+'시·군 진단'!$AF$9))</f>
        <v>36.631944444444443</v>
      </c>
      <c r="K113">
        <f t="shared" si="25"/>
        <v>112</v>
      </c>
      <c r="L113" t="str">
        <f t="shared" si="26"/>
        <v>체험·문화</v>
      </c>
      <c r="M113">
        <f t="shared" si="27"/>
        <v>36.631933144444446</v>
      </c>
    </row>
    <row r="114" spans="1:13">
      <c r="A114" t="s">
        <v>393</v>
      </c>
      <c r="B114">
        <v>9.4700410064564006E-2</v>
      </c>
      <c r="C114">
        <v>3.7791666666666668</v>
      </c>
      <c r="D114">
        <v>0.52766933527605986</v>
      </c>
      <c r="E114">
        <v>9.1500933949503899E-2</v>
      </c>
      <c r="F114">
        <f t="shared" si="21"/>
        <v>28.472222222222221</v>
      </c>
      <c r="G114">
        <f t="shared" si="22"/>
        <v>18.055555555555557</v>
      </c>
      <c r="H114">
        <f t="shared" si="23"/>
        <v>46.527777777777779</v>
      </c>
      <c r="I114">
        <f t="shared" si="24"/>
        <v>52.777777777777779</v>
      </c>
      <c r="J114">
        <f>IF(('시·군 진단'!$K$9+'시·군 진단'!$R$9+'시·군 진단'!$Y$9+'시·군 진단'!$AF$9)&lt;=0,AVERAGE(F114:I114),(F114*'시·군 진단'!$K$9+G114*'시·군 진단'!$R$9+H114*'시·군 진단'!$Y$9+I114*'시·군 진단'!$AF$9)/('시·군 진단'!$K$9+'시·군 진단'!$R$9+'시·군 진단'!$Y$9+'시·군 진단'!$AF$9))</f>
        <v>36.458333333333336</v>
      </c>
      <c r="K114">
        <f t="shared" si="25"/>
        <v>113</v>
      </c>
      <c r="L114" t="str">
        <f t="shared" si="26"/>
        <v/>
      </c>
      <c r="M114">
        <f t="shared" si="27"/>
        <v>36.458321933333337</v>
      </c>
    </row>
    <row r="115" spans="1:13">
      <c r="A115" t="s">
        <v>394</v>
      </c>
      <c r="B115">
        <v>0.2399003174971206</v>
      </c>
      <c r="C115">
        <v>3.145</v>
      </c>
      <c r="D115">
        <v>0.55169552434418068</v>
      </c>
      <c r="E115">
        <v>0.10421146873076741</v>
      </c>
      <c r="F115">
        <f t="shared" si="21"/>
        <v>14.583333333333337</v>
      </c>
      <c r="G115">
        <f t="shared" si="22"/>
        <v>78.472222222222214</v>
      </c>
      <c r="H115">
        <f t="shared" si="23"/>
        <v>28.472222222222221</v>
      </c>
      <c r="I115">
        <f t="shared" si="24"/>
        <v>24.305555555555557</v>
      </c>
      <c r="J115">
        <f>IF(('시·군 진단'!$K$9+'시·군 진단'!$R$9+'시·군 진단'!$Y$9+'시·군 진단'!$AF$9)&lt;=0,AVERAGE(F115:I115),(F115*'시·군 진단'!$K$9+G115*'시·군 진단'!$R$9+H115*'시·군 진단'!$Y$9+I115*'시·군 진단'!$AF$9)/('시·군 진단'!$K$9+'시·군 진단'!$R$9+'시·군 진단'!$Y$9+'시·군 진단'!$AF$9))</f>
        <v>36.458333333333329</v>
      </c>
      <c r="K115">
        <f t="shared" si="25"/>
        <v>115</v>
      </c>
      <c r="L115" t="str">
        <f t="shared" si="26"/>
        <v>숙박일수</v>
      </c>
      <c r="M115">
        <f t="shared" si="27"/>
        <v>36.458321833333329</v>
      </c>
    </row>
    <row r="116" spans="1:13">
      <c r="A116" t="s">
        <v>395</v>
      </c>
      <c r="B116">
        <v>0.16440256140385379</v>
      </c>
      <c r="C116">
        <v>3.5891666666666668</v>
      </c>
      <c r="D116">
        <v>0.59719238459351098</v>
      </c>
      <c r="E116">
        <v>8.2017554293600498E-2</v>
      </c>
      <c r="F116">
        <f t="shared" si="21"/>
        <v>19.444444444444443</v>
      </c>
      <c r="G116">
        <f t="shared" si="22"/>
        <v>40.277777777777779</v>
      </c>
      <c r="H116">
        <f t="shared" si="23"/>
        <v>9.0277777777777786</v>
      </c>
      <c r="I116">
        <f t="shared" si="24"/>
        <v>77.083333333333343</v>
      </c>
      <c r="J116">
        <f>IF(('시·군 진단'!$K$9+'시·군 진단'!$R$9+'시·군 진단'!$Y$9+'시·군 진단'!$AF$9)&lt;=0,AVERAGE(F116:I116),(F116*'시·군 진단'!$K$9+G116*'시·군 진단'!$R$9+H116*'시·군 진단'!$Y$9+I116*'시·군 진단'!$AF$9)/('시·군 진단'!$K$9+'시·군 진단'!$R$9+'시·군 진단'!$Y$9+'시·군 진단'!$AF$9))</f>
        <v>36.458333333333336</v>
      </c>
      <c r="K116">
        <f t="shared" si="25"/>
        <v>113</v>
      </c>
      <c r="L116" t="str">
        <f t="shared" si="26"/>
        <v>야간방문</v>
      </c>
      <c r="M116">
        <f t="shared" si="27"/>
        <v>36.458321733333335</v>
      </c>
    </row>
    <row r="117" spans="1:13">
      <c r="A117" t="s">
        <v>396</v>
      </c>
      <c r="B117">
        <v>0.1023476874097479</v>
      </c>
      <c r="C117">
        <v>3.9350000000000001</v>
      </c>
      <c r="D117">
        <v>0.48595859807125519</v>
      </c>
      <c r="E117">
        <v>9.8322684985585898E-2</v>
      </c>
      <c r="F117">
        <f t="shared" si="21"/>
        <v>26.388888888888886</v>
      </c>
      <c r="G117">
        <f t="shared" si="22"/>
        <v>7.638888888888884</v>
      </c>
      <c r="H117">
        <f t="shared" si="23"/>
        <v>72.916666666666671</v>
      </c>
      <c r="I117">
        <f t="shared" si="24"/>
        <v>37.5</v>
      </c>
      <c r="J117">
        <f>IF(('시·군 진단'!$K$9+'시·군 진단'!$R$9+'시·군 진단'!$Y$9+'시·군 진단'!$AF$9)&lt;=0,AVERAGE(F117:I117),(F117*'시·군 진단'!$K$9+G117*'시·군 진단'!$R$9+H117*'시·군 진단'!$Y$9+I117*'시·군 진단'!$AF$9)/('시·군 진단'!$K$9+'시·군 진단'!$R$9+'시·군 진단'!$Y$9+'시·군 진단'!$AF$9))</f>
        <v>36.111111111111114</v>
      </c>
      <c r="K117">
        <f t="shared" si="25"/>
        <v>116</v>
      </c>
      <c r="L117" t="str">
        <f t="shared" si="26"/>
        <v/>
      </c>
      <c r="M117">
        <f t="shared" si="27"/>
        <v>36.111099411111113</v>
      </c>
    </row>
    <row r="118" spans="1:13">
      <c r="A118" t="s">
        <v>397</v>
      </c>
      <c r="B118">
        <v>0.32533148314798321</v>
      </c>
      <c r="C118">
        <v>3.524166666666666</v>
      </c>
      <c r="D118">
        <v>0.56869991006060006</v>
      </c>
      <c r="E118">
        <v>8.9526512234525304E-2</v>
      </c>
      <c r="F118">
        <f t="shared" si="21"/>
        <v>11.805555555555557</v>
      </c>
      <c r="G118">
        <f t="shared" si="22"/>
        <v>54.166666666666671</v>
      </c>
      <c r="H118">
        <f t="shared" si="23"/>
        <v>20.138888888888886</v>
      </c>
      <c r="I118">
        <f t="shared" si="24"/>
        <v>57.638888888888886</v>
      </c>
      <c r="J118">
        <f>IF(('시·군 진단'!$K$9+'시·군 진단'!$R$9+'시·군 진단'!$Y$9+'시·군 진단'!$AF$9)&lt;=0,AVERAGE(F118:I118),(F118*'시·군 진단'!$K$9+G118*'시·군 진단'!$R$9+H118*'시·군 진단'!$Y$9+I118*'시·군 진단'!$AF$9)/('시·군 진단'!$K$9+'시·군 진단'!$R$9+'시·군 진단'!$Y$9+'시·군 진단'!$AF$9))</f>
        <v>35.9375</v>
      </c>
      <c r="K118">
        <f t="shared" si="25"/>
        <v>117</v>
      </c>
      <c r="L118" t="str">
        <f t="shared" si="26"/>
        <v/>
      </c>
      <c r="M118">
        <f t="shared" si="27"/>
        <v>35.937488199999997</v>
      </c>
    </row>
    <row r="119" spans="1:13">
      <c r="A119" t="s">
        <v>398</v>
      </c>
      <c r="B119">
        <v>7.4197049831629294E-2</v>
      </c>
      <c r="C119">
        <v>2.565833333333333</v>
      </c>
      <c r="D119">
        <v>0.60225664171608995</v>
      </c>
      <c r="E119">
        <v>0.1230012148937519</v>
      </c>
      <c r="F119">
        <f t="shared" si="21"/>
        <v>32.638888888888886</v>
      </c>
      <c r="G119">
        <f t="shared" si="22"/>
        <v>97.916666666666657</v>
      </c>
      <c r="H119">
        <f t="shared" si="23"/>
        <v>6.25</v>
      </c>
      <c r="I119">
        <f t="shared" si="24"/>
        <v>5.555555555555558</v>
      </c>
      <c r="J119">
        <f>IF(('시·군 진단'!$K$9+'시·군 진단'!$R$9+'시·군 진단'!$Y$9+'시·군 진단'!$AF$9)&lt;=0,AVERAGE(F119:I119),(F119*'시·군 진단'!$K$9+G119*'시·군 진단'!$R$9+H119*'시·군 진단'!$Y$9+I119*'시·군 진단'!$AF$9)/('시·군 진단'!$K$9+'시·군 진단'!$R$9+'시·군 진단'!$Y$9+'시·군 진단'!$AF$9))</f>
        <v>35.590277777777779</v>
      </c>
      <c r="K119">
        <f t="shared" si="25"/>
        <v>118</v>
      </c>
      <c r="L119" t="str">
        <f t="shared" si="26"/>
        <v>숙박일수</v>
      </c>
      <c r="M119">
        <f t="shared" si="27"/>
        <v>35.590265877777782</v>
      </c>
    </row>
    <row r="120" spans="1:13">
      <c r="A120" t="s">
        <v>399</v>
      </c>
      <c r="B120">
        <v>-4.3941738183027802E-2</v>
      </c>
      <c r="C120">
        <v>3.5733333333333341</v>
      </c>
      <c r="D120">
        <v>0.55133863955999474</v>
      </c>
      <c r="E120">
        <v>0.11442202340618569</v>
      </c>
      <c r="F120">
        <f t="shared" si="21"/>
        <v>56.944444444444443</v>
      </c>
      <c r="G120">
        <f t="shared" si="22"/>
        <v>43.75</v>
      </c>
      <c r="H120">
        <f t="shared" si="23"/>
        <v>29.166666666666664</v>
      </c>
      <c r="I120">
        <f t="shared" si="24"/>
        <v>11.111111111111116</v>
      </c>
      <c r="J120">
        <f>IF(('시·군 진단'!$K$9+'시·군 진단'!$R$9+'시·군 진단'!$Y$9+'시·군 진단'!$AF$9)&lt;=0,AVERAGE(F120:I120),(F120*'시·군 진단'!$K$9+G120*'시·군 진단'!$R$9+H120*'시·군 진단'!$Y$9+I120*'시·군 진단'!$AF$9)/('시·군 진단'!$K$9+'시·군 진단'!$R$9+'시·군 진단'!$Y$9+'시·군 진단'!$AF$9))</f>
        <v>35.243055555555557</v>
      </c>
      <c r="K120">
        <f t="shared" si="25"/>
        <v>119</v>
      </c>
      <c r="L120" t="str">
        <f t="shared" si="26"/>
        <v/>
      </c>
      <c r="M120">
        <f t="shared" si="27"/>
        <v>35.243043555555559</v>
      </c>
    </row>
    <row r="121" spans="1:13">
      <c r="A121" t="s">
        <v>400</v>
      </c>
      <c r="B121">
        <v>0.21119534086968489</v>
      </c>
      <c r="C121">
        <v>3.129166666666666</v>
      </c>
      <c r="D121">
        <v>0.56714218589469423</v>
      </c>
      <c r="E121">
        <v>0.1086640596722043</v>
      </c>
      <c r="F121">
        <f t="shared" si="21"/>
        <v>16.666666666666664</v>
      </c>
      <c r="G121">
        <f t="shared" si="22"/>
        <v>80.555555555555557</v>
      </c>
      <c r="H121">
        <f t="shared" si="23"/>
        <v>22.222222222222221</v>
      </c>
      <c r="I121">
        <f t="shared" si="24"/>
        <v>18.75</v>
      </c>
      <c r="J121">
        <f>IF(('시·군 진단'!$K$9+'시·군 진단'!$R$9+'시·군 진단'!$Y$9+'시·군 진단'!$AF$9)&lt;=0,AVERAGE(F121:I121),(F121*'시·군 진단'!$K$9+G121*'시·군 진단'!$R$9+H121*'시·군 진단'!$Y$9+I121*'시·군 진단'!$AF$9)/('시·군 진단'!$K$9+'시·군 진단'!$R$9+'시·군 진단'!$Y$9+'시·군 진단'!$AF$9))</f>
        <v>34.548611111111114</v>
      </c>
      <c r="K121">
        <f t="shared" si="25"/>
        <v>120</v>
      </c>
      <c r="L121" t="str">
        <f t="shared" si="26"/>
        <v>숙박일수</v>
      </c>
      <c r="M121">
        <f t="shared" si="27"/>
        <v>34.548599011111115</v>
      </c>
    </row>
    <row r="122" spans="1:13">
      <c r="A122" t="s">
        <v>401</v>
      </c>
      <c r="B122">
        <v>-0.18601263339026641</v>
      </c>
      <c r="C122">
        <v>4.0633333333333326</v>
      </c>
      <c r="D122">
        <v>0.56719215776663379</v>
      </c>
      <c r="E122">
        <v>0.1035631089219444</v>
      </c>
      <c r="F122">
        <f t="shared" si="21"/>
        <v>86.805555555555557</v>
      </c>
      <c r="G122">
        <f t="shared" si="22"/>
        <v>3.472222222222221</v>
      </c>
      <c r="H122">
        <f t="shared" si="23"/>
        <v>21.527777777777779</v>
      </c>
      <c r="I122">
        <f t="shared" si="24"/>
        <v>25.694444444444443</v>
      </c>
      <c r="J122">
        <f>IF(('시·군 진단'!$K$9+'시·군 진단'!$R$9+'시·군 진단'!$Y$9+'시·군 진단'!$AF$9)&lt;=0,AVERAGE(F122:I122),(F122*'시·군 진단'!$K$9+G122*'시·군 진단'!$R$9+H122*'시·군 진단'!$Y$9+I122*'시·군 진단'!$AF$9)/('시·군 진단'!$K$9+'시·군 진단'!$R$9+'시·군 진단'!$Y$9+'시·군 진단'!$AF$9))</f>
        <v>34.375</v>
      </c>
      <c r="K122">
        <f t="shared" si="25"/>
        <v>121</v>
      </c>
      <c r="L122" t="str">
        <f t="shared" si="26"/>
        <v>체험·문화</v>
      </c>
      <c r="M122">
        <f t="shared" si="27"/>
        <v>34.3749878</v>
      </c>
    </row>
    <row r="123" spans="1:13">
      <c r="A123" t="s">
        <v>402</v>
      </c>
      <c r="B123">
        <v>-0.2047893935828432</v>
      </c>
      <c r="C123">
        <v>3.6891666666666669</v>
      </c>
      <c r="D123">
        <v>0.59300280631531044</v>
      </c>
      <c r="E123">
        <v>0.1116139195000683</v>
      </c>
      <c r="F123">
        <f t="shared" si="21"/>
        <v>88.194444444444443</v>
      </c>
      <c r="G123">
        <f t="shared" si="22"/>
        <v>25</v>
      </c>
      <c r="H123">
        <f t="shared" si="23"/>
        <v>10.416666666666663</v>
      </c>
      <c r="I123">
        <f t="shared" si="24"/>
        <v>13.888888888888884</v>
      </c>
      <c r="J123">
        <f>IF(('시·군 진단'!$K$9+'시·군 진단'!$R$9+'시·군 진단'!$Y$9+'시·군 진단'!$AF$9)&lt;=0,AVERAGE(F123:I123),(F123*'시·군 진단'!$K$9+G123*'시·군 진단'!$R$9+H123*'시·군 진단'!$Y$9+I123*'시·군 진단'!$AF$9)/('시·군 진단'!$K$9+'시·군 진단'!$R$9+'시·군 진단'!$Y$9+'시·군 진단'!$AF$9))</f>
        <v>34.374999999999993</v>
      </c>
      <c r="K123">
        <f t="shared" si="25"/>
        <v>122</v>
      </c>
      <c r="L123" t="str">
        <f t="shared" si="26"/>
        <v>체험·문화</v>
      </c>
      <c r="M123">
        <f t="shared" si="27"/>
        <v>34.374987699999991</v>
      </c>
    </row>
    <row r="124" spans="1:13">
      <c r="A124" t="s">
        <v>403</v>
      </c>
      <c r="B124">
        <v>1.90013948427794E-2</v>
      </c>
      <c r="C124">
        <v>2.835</v>
      </c>
      <c r="D124">
        <v>0.69841939601955971</v>
      </c>
      <c r="E124">
        <v>0.1311080996862159</v>
      </c>
      <c r="F124">
        <f t="shared" si="21"/>
        <v>40.277777777777779</v>
      </c>
      <c r="G124">
        <f t="shared" si="22"/>
        <v>93.055555555555557</v>
      </c>
      <c r="H124">
        <f t="shared" si="23"/>
        <v>0</v>
      </c>
      <c r="I124">
        <f t="shared" si="24"/>
        <v>2.083333333333337</v>
      </c>
      <c r="J124">
        <f>IF(('시·군 진단'!$K$9+'시·군 진단'!$R$9+'시·군 진단'!$Y$9+'시·군 진단'!$AF$9)&lt;=0,AVERAGE(F124:I124),(F124*'시·군 진단'!$K$9+G124*'시·군 진단'!$R$9+H124*'시·군 진단'!$Y$9+I124*'시·군 진단'!$AF$9)/('시·군 진단'!$K$9+'시·군 진단'!$R$9+'시·군 진단'!$Y$9+'시·군 진단'!$AF$9))</f>
        <v>33.854166666666671</v>
      </c>
      <c r="K124">
        <f t="shared" si="25"/>
        <v>123</v>
      </c>
      <c r="L124" t="str">
        <f t="shared" si="26"/>
        <v>숙박일수</v>
      </c>
      <c r="M124">
        <f t="shared" si="27"/>
        <v>33.854154266666669</v>
      </c>
    </row>
    <row r="125" spans="1:13">
      <c r="A125" t="s">
        <v>404</v>
      </c>
      <c r="B125">
        <v>-4.7389157571239099E-2</v>
      </c>
      <c r="C125">
        <v>3.683333333333334</v>
      </c>
      <c r="D125">
        <v>0.56970690259477963</v>
      </c>
      <c r="E125">
        <v>0.10152513470619499</v>
      </c>
      <c r="F125">
        <f t="shared" si="21"/>
        <v>58.333333333333329</v>
      </c>
      <c r="G125">
        <f t="shared" si="22"/>
        <v>25.694444444444443</v>
      </c>
      <c r="H125">
        <f t="shared" si="23"/>
        <v>19.444444444444443</v>
      </c>
      <c r="I125">
        <f t="shared" si="24"/>
        <v>29.861111111111114</v>
      </c>
      <c r="J125">
        <f>IF(('시·군 진단'!$K$9+'시·군 진단'!$R$9+'시·군 진단'!$Y$9+'시·군 진단'!$AF$9)&lt;=0,AVERAGE(F125:I125),(F125*'시·군 진단'!$K$9+G125*'시·군 진단'!$R$9+H125*'시·군 진단'!$Y$9+I125*'시·군 진단'!$AF$9)/('시·군 진단'!$K$9+'시·군 진단'!$R$9+'시·군 진단'!$Y$9+'시·군 진단'!$AF$9))</f>
        <v>33.333333333333329</v>
      </c>
      <c r="K125">
        <f t="shared" si="25"/>
        <v>124</v>
      </c>
      <c r="L125" t="str">
        <f t="shared" si="26"/>
        <v/>
      </c>
      <c r="M125">
        <f t="shared" si="27"/>
        <v>33.333320833333332</v>
      </c>
    </row>
    <row r="126" spans="1:13">
      <c r="A126" t="s">
        <v>405</v>
      </c>
      <c r="B126">
        <v>-4.7052200807311002E-3</v>
      </c>
      <c r="C126">
        <v>3.6391666666666662</v>
      </c>
      <c r="D126">
        <v>0.57943117436243985</v>
      </c>
      <c r="E126">
        <v>9.8331188535346697E-2</v>
      </c>
      <c r="F126">
        <f t="shared" si="21"/>
        <v>44.444444444444443</v>
      </c>
      <c r="G126">
        <f t="shared" si="22"/>
        <v>36.111111111111114</v>
      </c>
      <c r="H126">
        <f t="shared" si="23"/>
        <v>15.277777777777779</v>
      </c>
      <c r="I126">
        <f t="shared" si="24"/>
        <v>36.805555555555557</v>
      </c>
      <c r="J126">
        <f>IF(('시·군 진단'!$K$9+'시·군 진단'!$R$9+'시·군 진단'!$Y$9+'시·군 진단'!$AF$9)&lt;=0,AVERAGE(F126:I126),(F126*'시·군 진단'!$K$9+G126*'시·군 진단'!$R$9+H126*'시·군 진단'!$Y$9+I126*'시·군 진단'!$AF$9)/('시·군 진단'!$K$9+'시·군 진단'!$R$9+'시·군 진단'!$Y$9+'시·군 진단'!$AF$9))</f>
        <v>33.159722222222229</v>
      </c>
      <c r="K126">
        <f t="shared" si="25"/>
        <v>125</v>
      </c>
      <c r="L126" t="str">
        <f t="shared" si="26"/>
        <v/>
      </c>
      <c r="M126">
        <f t="shared" si="27"/>
        <v>33.159709622222231</v>
      </c>
    </row>
    <row r="127" spans="1:13">
      <c r="A127" t="s">
        <v>406</v>
      </c>
      <c r="B127">
        <v>-4.5697320509670999E-2</v>
      </c>
      <c r="C127">
        <v>3.8808333333333338</v>
      </c>
      <c r="D127">
        <v>0.53049626925140492</v>
      </c>
      <c r="E127">
        <v>0.1094538504742784</v>
      </c>
      <c r="F127">
        <f t="shared" si="21"/>
        <v>57.638888888888886</v>
      </c>
      <c r="G127">
        <f t="shared" si="22"/>
        <v>12.5</v>
      </c>
      <c r="H127">
        <f t="shared" si="23"/>
        <v>44.444444444444443</v>
      </c>
      <c r="I127">
        <f t="shared" si="24"/>
        <v>15.972222222222221</v>
      </c>
      <c r="J127">
        <f>IF(('시·군 진단'!$K$9+'시·군 진단'!$R$9+'시·군 진단'!$Y$9+'시·군 진단'!$AF$9)&lt;=0,AVERAGE(F127:I127),(F127*'시·군 진단'!$K$9+G127*'시·군 진단'!$R$9+H127*'시·군 진단'!$Y$9+I127*'시·군 진단'!$AF$9)/('시·군 진단'!$K$9+'시·군 진단'!$R$9+'시·군 진단'!$Y$9+'시·군 진단'!$AF$9))</f>
        <v>32.638888888888886</v>
      </c>
      <c r="K127">
        <f t="shared" si="25"/>
        <v>126</v>
      </c>
      <c r="L127" t="str">
        <f t="shared" si="26"/>
        <v/>
      </c>
      <c r="M127">
        <f t="shared" si="27"/>
        <v>32.638876188888887</v>
      </c>
    </row>
    <row r="128" spans="1:13">
      <c r="A128" t="s">
        <v>407</v>
      </c>
      <c r="B128">
        <v>2.3337926369473499E-2</v>
      </c>
      <c r="C128">
        <v>3.9008333333333338</v>
      </c>
      <c r="D128">
        <v>0.54559590790179446</v>
      </c>
      <c r="E128">
        <v>9.5215699196672304E-2</v>
      </c>
      <c r="F128">
        <f t="shared" si="21"/>
        <v>38.888888888888886</v>
      </c>
      <c r="G128">
        <f t="shared" si="22"/>
        <v>11.805555555555557</v>
      </c>
      <c r="H128">
        <f t="shared" si="23"/>
        <v>31.944444444444443</v>
      </c>
      <c r="I128">
        <f t="shared" si="24"/>
        <v>43.75</v>
      </c>
      <c r="J128">
        <f>IF(('시·군 진단'!$K$9+'시·군 진단'!$R$9+'시·군 진단'!$Y$9+'시·군 진단'!$AF$9)&lt;=0,AVERAGE(F128:I128),(F128*'시·군 진단'!$K$9+G128*'시·군 진단'!$R$9+H128*'시·군 진단'!$Y$9+I128*'시·군 진단'!$AF$9)/('시·군 진단'!$K$9+'시·군 진단'!$R$9+'시·군 진단'!$Y$9+'시·군 진단'!$AF$9))</f>
        <v>31.597222222222221</v>
      </c>
      <c r="K128">
        <f t="shared" si="25"/>
        <v>127</v>
      </c>
      <c r="L128" t="str">
        <f t="shared" si="26"/>
        <v/>
      </c>
      <c r="M128">
        <f t="shared" si="27"/>
        <v>31.597209422222221</v>
      </c>
    </row>
    <row r="129" spans="1:13">
      <c r="A129" t="s">
        <v>408</v>
      </c>
      <c r="B129">
        <v>0.36720748820150079</v>
      </c>
      <c r="C129">
        <v>3.5674999999999999</v>
      </c>
      <c r="D129">
        <v>0.5351228669898288</v>
      </c>
      <c r="E129">
        <v>0.1032771620639534</v>
      </c>
      <c r="F129">
        <f t="shared" si="21"/>
        <v>9.7222222222222214</v>
      </c>
      <c r="G129">
        <f t="shared" si="22"/>
        <v>47.222222222222221</v>
      </c>
      <c r="H129">
        <f t="shared" si="23"/>
        <v>40.277777777777779</v>
      </c>
      <c r="I129">
        <f t="shared" si="24"/>
        <v>26.388888888888886</v>
      </c>
      <c r="J129">
        <f>IF(('시·군 진단'!$K$9+'시·군 진단'!$R$9+'시·군 진단'!$Y$9+'시·군 진단'!$AF$9)&lt;=0,AVERAGE(F129:I129),(F129*'시·군 진단'!$K$9+G129*'시·군 진단'!$R$9+H129*'시·군 진단'!$Y$9+I129*'시·군 진단'!$AF$9)/('시·군 진단'!$K$9+'시·군 진단'!$R$9+'시·군 진단'!$Y$9+'시·군 진단'!$AF$9))</f>
        <v>30.902777777777779</v>
      </c>
      <c r="K129">
        <f t="shared" si="25"/>
        <v>128</v>
      </c>
      <c r="L129" t="str">
        <f t="shared" si="26"/>
        <v/>
      </c>
      <c r="M129">
        <f t="shared" si="27"/>
        <v>30.902764877777777</v>
      </c>
    </row>
    <row r="130" spans="1:13">
      <c r="A130" t="s">
        <v>409</v>
      </c>
      <c r="B130">
        <v>0.1163986871333333</v>
      </c>
      <c r="C130">
        <v>3.4716666666666658</v>
      </c>
      <c r="D130">
        <v>0.56361495317565125</v>
      </c>
      <c r="E130">
        <v>0.1118805554548887</v>
      </c>
      <c r="F130">
        <f t="shared" ref="F130:F145" si="28">100*(1-(COUNTIF($B$2:$B$145,"&lt;"&amp;B130)+1)/COUNT($B$2:$B$145))</f>
        <v>25</v>
      </c>
      <c r="G130">
        <f t="shared" ref="G130:G145" si="29">100*(1-(COUNTIF($C$2:$C$145,"&lt;"&amp;C130)+1)/COUNT($C$2:$C$145))</f>
        <v>62.5</v>
      </c>
      <c r="H130">
        <f t="shared" ref="H130:H145" si="30">100*(1-(COUNTIF($D$2:$D$145,"&lt;"&amp;D130)+1)/COUNT($D$2:$D$145))</f>
        <v>22.916666666666664</v>
      </c>
      <c r="I130">
        <f t="shared" ref="I130:I145" si="31">100*(1-(COUNTIF($E$2:$E$145,"&lt;"&amp;E130)+1)/COUNT($E$2:$E$145))</f>
        <v>13.194444444444443</v>
      </c>
      <c r="J130">
        <f>IF(('시·군 진단'!$K$9+'시·군 진단'!$R$9+'시·군 진단'!$Y$9+'시·군 진단'!$AF$9)&lt;=0,AVERAGE(F130:I130),(F130*'시·군 진단'!$K$9+G130*'시·군 진단'!$R$9+H130*'시·군 진단'!$Y$9+I130*'시·군 진단'!$AF$9)/('시·군 진단'!$K$9+'시·군 진단'!$R$9+'시·군 진단'!$Y$9+'시·군 진단'!$AF$9))</f>
        <v>30.902777777777775</v>
      </c>
      <c r="K130">
        <f t="shared" ref="K130:K161" si="32">RANK(J130,$J$2:$J$145,0)</f>
        <v>129</v>
      </c>
      <c r="L130" t="str">
        <f t="shared" ref="L130:L145" si="33">SUBSTITUTE(TRIM(IF(F130&gt;=75,"체험·문화 ","")&amp;IF(G130&gt;=75,"숙박일수 ","")&amp;IF(H130&gt;=75,"저녁전환 ","")&amp;IF(I130&gt;=75,"야간방문",""))," "," · ")</f>
        <v/>
      </c>
      <c r="M130">
        <f t="shared" ref="M130:M145" si="34">J130-ROW()/10000000</f>
        <v>30.902764777777776</v>
      </c>
    </row>
    <row r="131" spans="1:13">
      <c r="A131" t="s">
        <v>410</v>
      </c>
      <c r="B131">
        <v>2.0296784888687601E-2</v>
      </c>
      <c r="C131">
        <v>3.2749999999999999</v>
      </c>
      <c r="D131">
        <v>0.62397680501596342</v>
      </c>
      <c r="E131">
        <v>0.13054593487891189</v>
      </c>
      <c r="F131">
        <f t="shared" si="28"/>
        <v>39.583333333333336</v>
      </c>
      <c r="G131">
        <f t="shared" si="29"/>
        <v>73.611111111111114</v>
      </c>
      <c r="H131">
        <f t="shared" si="30"/>
        <v>4.1666666666666625</v>
      </c>
      <c r="I131">
        <f t="shared" si="31"/>
        <v>2.777777777777779</v>
      </c>
      <c r="J131">
        <f>IF(('시·군 진단'!$K$9+'시·군 진단'!$R$9+'시·군 진단'!$Y$9+'시·군 진단'!$AF$9)&lt;=0,AVERAGE(F131:I131),(F131*'시·군 진단'!$K$9+G131*'시·군 진단'!$R$9+H131*'시·군 진단'!$Y$9+I131*'시·군 진단'!$AF$9)/('시·군 진단'!$K$9+'시·군 진단'!$R$9+'시·군 진단'!$Y$9+'시·군 진단'!$AF$9))</f>
        <v>30.034722222222225</v>
      </c>
      <c r="K131">
        <f t="shared" si="32"/>
        <v>130</v>
      </c>
      <c r="L131" t="str">
        <f t="shared" si="33"/>
        <v/>
      </c>
      <c r="M131">
        <f t="shared" si="34"/>
        <v>30.034709122222225</v>
      </c>
    </row>
    <row r="132" spans="1:13">
      <c r="A132" t="s">
        <v>411</v>
      </c>
      <c r="B132">
        <v>7.7798350470813696E-2</v>
      </c>
      <c r="C132">
        <v>3.22</v>
      </c>
      <c r="D132">
        <v>0.59810084827856869</v>
      </c>
      <c r="E132">
        <v>0.1299566805306272</v>
      </c>
      <c r="F132">
        <f t="shared" si="28"/>
        <v>31.25</v>
      </c>
      <c r="G132">
        <f t="shared" si="29"/>
        <v>76.388888888888886</v>
      </c>
      <c r="H132">
        <f t="shared" si="30"/>
        <v>8.3333333333333375</v>
      </c>
      <c r="I132">
        <f t="shared" si="31"/>
        <v>3.472222222222221</v>
      </c>
      <c r="J132">
        <f>IF(('시·군 진단'!$K$9+'시·군 진단'!$R$9+'시·군 진단'!$Y$9+'시·군 진단'!$AF$9)&lt;=0,AVERAGE(F132:I132),(F132*'시·군 진단'!$K$9+G132*'시·군 진단'!$R$9+H132*'시·군 진단'!$Y$9+I132*'시·군 진단'!$AF$9)/('시·군 진단'!$K$9+'시·군 진단'!$R$9+'시·군 진단'!$Y$9+'시·군 진단'!$AF$9))</f>
        <v>29.861111111111111</v>
      </c>
      <c r="K132">
        <f t="shared" si="32"/>
        <v>131</v>
      </c>
      <c r="L132" t="str">
        <f t="shared" si="33"/>
        <v>숙박일수</v>
      </c>
      <c r="M132">
        <f t="shared" si="34"/>
        <v>29.861097911111109</v>
      </c>
    </row>
    <row r="133" spans="1:13">
      <c r="A133" t="s">
        <v>412</v>
      </c>
      <c r="B133">
        <v>4.8684899443358597E-2</v>
      </c>
      <c r="C133">
        <v>3.6541666666666668</v>
      </c>
      <c r="D133">
        <v>0.63491799477244037</v>
      </c>
      <c r="E133">
        <v>9.4694531012656902E-2</v>
      </c>
      <c r="F133">
        <f t="shared" si="28"/>
        <v>35.416666666666664</v>
      </c>
      <c r="G133">
        <f t="shared" si="29"/>
        <v>33.333333333333336</v>
      </c>
      <c r="H133">
        <f t="shared" si="30"/>
        <v>2.777777777777779</v>
      </c>
      <c r="I133">
        <f t="shared" si="31"/>
        <v>47.222222222222221</v>
      </c>
      <c r="J133">
        <f>IF(('시·군 진단'!$K$9+'시·군 진단'!$R$9+'시·군 진단'!$Y$9+'시·군 진단'!$AF$9)&lt;=0,AVERAGE(F133:I133),(F133*'시·군 진단'!$K$9+G133*'시·군 진단'!$R$9+H133*'시·군 진단'!$Y$9+I133*'시·군 진단'!$AF$9)/('시·군 진단'!$K$9+'시·군 진단'!$R$9+'시·군 진단'!$Y$9+'시·군 진단'!$AF$9))</f>
        <v>29.6875</v>
      </c>
      <c r="K133">
        <f t="shared" si="32"/>
        <v>132</v>
      </c>
      <c r="L133" t="str">
        <f t="shared" si="33"/>
        <v/>
      </c>
      <c r="M133">
        <f t="shared" si="34"/>
        <v>29.687486700000001</v>
      </c>
    </row>
    <row r="134" spans="1:13">
      <c r="A134" t="s">
        <v>413</v>
      </c>
      <c r="B134">
        <v>0.36899056952385401</v>
      </c>
      <c r="C134">
        <v>3.0783333333333331</v>
      </c>
      <c r="D134">
        <v>0.5848738641953739</v>
      </c>
      <c r="E134">
        <v>0.12217965842607049</v>
      </c>
      <c r="F134">
        <f t="shared" si="28"/>
        <v>9.0277777777777786</v>
      </c>
      <c r="G134">
        <f t="shared" si="29"/>
        <v>81.944444444444443</v>
      </c>
      <c r="H134">
        <f t="shared" si="30"/>
        <v>13.194444444444443</v>
      </c>
      <c r="I134">
        <f t="shared" si="31"/>
        <v>6.944444444444442</v>
      </c>
      <c r="J134">
        <f>IF(('시·군 진단'!$K$9+'시·군 진단'!$R$9+'시·군 진단'!$Y$9+'시·군 진단'!$AF$9)&lt;=0,AVERAGE(F134:I134),(F134*'시·군 진단'!$K$9+G134*'시·군 진단'!$R$9+H134*'시·군 진단'!$Y$9+I134*'시·군 진단'!$AF$9)/('시·군 진단'!$K$9+'시·군 진단'!$R$9+'시·군 진단'!$Y$9+'시·군 진단'!$AF$9))</f>
        <v>27.777777777777779</v>
      </c>
      <c r="K134">
        <f t="shared" si="32"/>
        <v>133</v>
      </c>
      <c r="L134" t="str">
        <f t="shared" si="33"/>
        <v>숙박일수</v>
      </c>
      <c r="M134">
        <f t="shared" si="34"/>
        <v>27.777764377777778</v>
      </c>
    </row>
    <row r="135" spans="1:13">
      <c r="A135" t="s">
        <v>414</v>
      </c>
      <c r="B135">
        <v>1.6820626569411901E-2</v>
      </c>
      <c r="C135">
        <v>3.7591666666666672</v>
      </c>
      <c r="D135">
        <v>0.57802915746824235</v>
      </c>
      <c r="E135">
        <v>0.1001677561962227</v>
      </c>
      <c r="F135">
        <f t="shared" si="28"/>
        <v>40.972222222222221</v>
      </c>
      <c r="G135">
        <f t="shared" si="29"/>
        <v>18.75</v>
      </c>
      <c r="H135">
        <f t="shared" si="30"/>
        <v>15.972222222222221</v>
      </c>
      <c r="I135">
        <f t="shared" si="31"/>
        <v>32.638888888888886</v>
      </c>
      <c r="J135">
        <f>IF(('시·군 진단'!$K$9+'시·군 진단'!$R$9+'시·군 진단'!$Y$9+'시·군 진단'!$AF$9)&lt;=0,AVERAGE(F135:I135),(F135*'시·군 진단'!$K$9+G135*'시·군 진단'!$R$9+H135*'시·군 진단'!$Y$9+I135*'시·군 진단'!$AF$9)/('시·군 진단'!$K$9+'시·군 진단'!$R$9+'시·군 진단'!$Y$9+'시·군 진단'!$AF$9))</f>
        <v>27.083333333333332</v>
      </c>
      <c r="K135">
        <f t="shared" si="32"/>
        <v>134</v>
      </c>
      <c r="L135" t="str">
        <f t="shared" si="33"/>
        <v/>
      </c>
      <c r="M135">
        <f t="shared" si="34"/>
        <v>27.083319833333331</v>
      </c>
    </row>
    <row r="136" spans="1:13">
      <c r="A136" t="s">
        <v>415</v>
      </c>
      <c r="B136">
        <v>8.3799456607736397E-2</v>
      </c>
      <c r="C136">
        <v>3.5733333333333341</v>
      </c>
      <c r="D136">
        <v>0.58611864751467369</v>
      </c>
      <c r="E136">
        <v>0.10904690831738351</v>
      </c>
      <c r="F136">
        <f t="shared" si="28"/>
        <v>30.555555555555557</v>
      </c>
      <c r="G136">
        <f t="shared" si="29"/>
        <v>43.75</v>
      </c>
      <c r="H136">
        <f t="shared" si="30"/>
        <v>12.5</v>
      </c>
      <c r="I136">
        <f t="shared" si="31"/>
        <v>16.666666666666664</v>
      </c>
      <c r="J136">
        <f>IF(('시·군 진단'!$K$9+'시·군 진단'!$R$9+'시·군 진단'!$Y$9+'시·군 진단'!$AF$9)&lt;=0,AVERAGE(F136:I136),(F136*'시·군 진단'!$K$9+G136*'시·군 진단'!$R$9+H136*'시·군 진단'!$Y$9+I136*'시·군 진단'!$AF$9)/('시·군 진단'!$K$9+'시·군 진단'!$R$9+'시·군 진단'!$Y$9+'시·군 진단'!$AF$9))</f>
        <v>25.868055555555557</v>
      </c>
      <c r="K136">
        <f t="shared" si="32"/>
        <v>135</v>
      </c>
      <c r="L136" t="str">
        <f t="shared" si="33"/>
        <v/>
      </c>
      <c r="M136">
        <f t="shared" si="34"/>
        <v>25.868041955555558</v>
      </c>
    </row>
    <row r="137" spans="1:13">
      <c r="A137" t="s">
        <v>416</v>
      </c>
      <c r="B137">
        <v>9.2059470264820295E-2</v>
      </c>
      <c r="C137">
        <v>3.3424999999999998</v>
      </c>
      <c r="D137">
        <v>0.6420649661912694</v>
      </c>
      <c r="E137">
        <v>0.13274123894140499</v>
      </c>
      <c r="F137">
        <f t="shared" si="28"/>
        <v>29.861111111111114</v>
      </c>
      <c r="G137">
        <f t="shared" si="29"/>
        <v>70.833333333333329</v>
      </c>
      <c r="H137">
        <f t="shared" si="30"/>
        <v>1.388888888888884</v>
      </c>
      <c r="I137">
        <f t="shared" si="31"/>
        <v>0.69444444444444198</v>
      </c>
      <c r="J137">
        <f>IF(('시·군 진단'!$K$9+'시·군 진단'!$R$9+'시·군 진단'!$Y$9+'시·군 진단'!$AF$9)&lt;=0,AVERAGE(F137:I137),(F137*'시·군 진단'!$K$9+G137*'시·군 진단'!$R$9+H137*'시·군 진단'!$Y$9+I137*'시·군 진단'!$AF$9)/('시·군 진단'!$K$9+'시·군 진단'!$R$9+'시·군 진단'!$Y$9+'시·군 진단'!$AF$9))</f>
        <v>25.694444444444443</v>
      </c>
      <c r="K137">
        <f t="shared" si="32"/>
        <v>136</v>
      </c>
      <c r="L137" t="str">
        <f t="shared" si="33"/>
        <v/>
      </c>
      <c r="M137">
        <f t="shared" si="34"/>
        <v>25.694430744444443</v>
      </c>
    </row>
    <row r="138" spans="1:13">
      <c r="A138" t="s">
        <v>417</v>
      </c>
      <c r="B138">
        <v>4.3498831770454299E-2</v>
      </c>
      <c r="C138">
        <v>3.6741666666666668</v>
      </c>
      <c r="D138">
        <v>0.63180277174479105</v>
      </c>
      <c r="E138">
        <v>9.8495534300749601E-2</v>
      </c>
      <c r="F138">
        <f t="shared" si="28"/>
        <v>36.111111111111114</v>
      </c>
      <c r="G138">
        <f t="shared" si="29"/>
        <v>27.083333333333336</v>
      </c>
      <c r="H138">
        <f t="shared" si="30"/>
        <v>3.472222222222221</v>
      </c>
      <c r="I138">
        <f t="shared" si="31"/>
        <v>35.416666666666664</v>
      </c>
      <c r="J138">
        <f>IF(('시·군 진단'!$K$9+'시·군 진단'!$R$9+'시·군 진단'!$Y$9+'시·군 진단'!$AF$9)&lt;=0,AVERAGE(F138:I138),(F138*'시·군 진단'!$K$9+G138*'시·군 진단'!$R$9+H138*'시·군 진단'!$Y$9+I138*'시·군 진단'!$AF$9)/('시·군 진단'!$K$9+'시·군 진단'!$R$9+'시·군 진단'!$Y$9+'시·군 진단'!$AF$9))</f>
        <v>25.520833333333336</v>
      </c>
      <c r="K138">
        <f t="shared" si="32"/>
        <v>137</v>
      </c>
      <c r="L138" t="str">
        <f t="shared" si="33"/>
        <v/>
      </c>
      <c r="M138">
        <f t="shared" si="34"/>
        <v>25.520819533333334</v>
      </c>
    </row>
    <row r="139" spans="1:13">
      <c r="A139" t="s">
        <v>418</v>
      </c>
      <c r="B139">
        <v>0.13697549794818009</v>
      </c>
      <c r="C139">
        <v>3.6433333333333331</v>
      </c>
      <c r="D139">
        <v>0.54428776421378644</v>
      </c>
      <c r="E139">
        <v>0.1151859729014585</v>
      </c>
      <c r="F139">
        <f t="shared" si="28"/>
        <v>22.222222222222221</v>
      </c>
      <c r="G139">
        <f t="shared" si="29"/>
        <v>34.722222222222221</v>
      </c>
      <c r="H139">
        <f t="shared" si="30"/>
        <v>33.333333333333336</v>
      </c>
      <c r="I139">
        <f t="shared" si="31"/>
        <v>9.7222222222222214</v>
      </c>
      <c r="J139">
        <f>IF(('시·군 진단'!$K$9+'시·군 진단'!$R$9+'시·군 진단'!$Y$9+'시·군 진단'!$AF$9)&lt;=0,AVERAGE(F139:I139),(F139*'시·군 진단'!$K$9+G139*'시·군 진단'!$R$9+H139*'시·군 진단'!$Y$9+I139*'시·군 진단'!$AF$9)/('시·군 진단'!$K$9+'시·군 진단'!$R$9+'시·군 진단'!$Y$9+'시·군 진단'!$AF$9))</f>
        <v>25</v>
      </c>
      <c r="K139">
        <f t="shared" si="32"/>
        <v>138</v>
      </c>
      <c r="L139" t="str">
        <f t="shared" si="33"/>
        <v/>
      </c>
      <c r="M139">
        <f t="shared" si="34"/>
        <v>24.999986100000001</v>
      </c>
    </row>
    <row r="140" spans="1:13">
      <c r="A140" t="s">
        <v>419</v>
      </c>
      <c r="B140">
        <v>0.3362704539941932</v>
      </c>
      <c r="C140">
        <v>3.2650000000000001</v>
      </c>
      <c r="D140">
        <v>0.63924543007247991</v>
      </c>
      <c r="E140">
        <v>0.1174682668118041</v>
      </c>
      <c r="F140">
        <f t="shared" si="28"/>
        <v>11.111111111111116</v>
      </c>
      <c r="G140">
        <f t="shared" si="29"/>
        <v>75</v>
      </c>
      <c r="H140">
        <f t="shared" si="30"/>
        <v>2.083333333333337</v>
      </c>
      <c r="I140">
        <f t="shared" si="31"/>
        <v>9.0277777777777786</v>
      </c>
      <c r="J140">
        <f>IF(('시·군 진단'!$K$9+'시·군 진단'!$R$9+'시·군 진단'!$Y$9+'시·군 진단'!$AF$9)&lt;=0,AVERAGE(F140:I140),(F140*'시·군 진단'!$K$9+G140*'시·군 진단'!$R$9+H140*'시·군 진단'!$Y$9+I140*'시·군 진단'!$AF$9)/('시·군 진단'!$K$9+'시·군 진단'!$R$9+'시·군 진단'!$Y$9+'시·군 진단'!$AF$9))</f>
        <v>24.305555555555557</v>
      </c>
      <c r="K140">
        <f t="shared" si="32"/>
        <v>139</v>
      </c>
      <c r="L140" t="str">
        <f t="shared" si="33"/>
        <v>숙박일수</v>
      </c>
      <c r="M140">
        <f t="shared" si="34"/>
        <v>24.305541555555557</v>
      </c>
    </row>
    <row r="141" spans="1:13">
      <c r="A141" t="s">
        <v>420</v>
      </c>
      <c r="B141">
        <v>0.34213182491760019</v>
      </c>
      <c r="C141">
        <v>3.5575000000000001</v>
      </c>
      <c r="D141">
        <v>0.57625886089521072</v>
      </c>
      <c r="E141">
        <v>0.10677363788748789</v>
      </c>
      <c r="F141">
        <f t="shared" si="28"/>
        <v>10.416666666666663</v>
      </c>
      <c r="G141">
        <f t="shared" si="29"/>
        <v>49.305555555555557</v>
      </c>
      <c r="H141">
        <f t="shared" si="30"/>
        <v>16.666666666666664</v>
      </c>
      <c r="I141">
        <f t="shared" si="31"/>
        <v>20.138888888888886</v>
      </c>
      <c r="J141">
        <f>IF(('시·군 진단'!$K$9+'시·군 진단'!$R$9+'시·군 진단'!$Y$9+'시·군 진단'!$AF$9)&lt;=0,AVERAGE(F141:I141),(F141*'시·군 진단'!$K$9+G141*'시·군 진단'!$R$9+H141*'시·군 진단'!$Y$9+I141*'시·군 진단'!$AF$9)/('시·군 진단'!$K$9+'시·군 진단'!$R$9+'시·군 진단'!$Y$9+'시·군 진단'!$AF$9))</f>
        <v>24.131944444444443</v>
      </c>
      <c r="K141">
        <f t="shared" si="32"/>
        <v>140</v>
      </c>
      <c r="L141" t="str">
        <f t="shared" si="33"/>
        <v/>
      </c>
      <c r="M141">
        <f t="shared" si="34"/>
        <v>24.131930344444442</v>
      </c>
    </row>
    <row r="142" spans="1:13">
      <c r="A142" t="s">
        <v>421</v>
      </c>
      <c r="B142">
        <v>0.1782781495339269</v>
      </c>
      <c r="C142">
        <v>4.0233333333333334</v>
      </c>
      <c r="D142">
        <v>0.55878430943451585</v>
      </c>
      <c r="E142">
        <v>9.7463582890504594E-2</v>
      </c>
      <c r="F142">
        <f t="shared" si="28"/>
        <v>18.055555555555557</v>
      </c>
      <c r="G142">
        <f t="shared" si="29"/>
        <v>5.555555555555558</v>
      </c>
      <c r="H142">
        <f t="shared" si="30"/>
        <v>25</v>
      </c>
      <c r="I142">
        <f t="shared" si="31"/>
        <v>40.277777777777779</v>
      </c>
      <c r="J142">
        <f>IF(('시·군 진단'!$K$9+'시·군 진단'!$R$9+'시·군 진단'!$Y$9+'시·군 진단'!$AF$9)&lt;=0,AVERAGE(F142:I142),(F142*'시·군 진단'!$K$9+G142*'시·군 진단'!$R$9+H142*'시·군 진단'!$Y$9+I142*'시·군 진단'!$AF$9)/('시·군 진단'!$K$9+'시·군 진단'!$R$9+'시·군 진단'!$Y$9+'시·군 진단'!$AF$9))</f>
        <v>22.222222222222221</v>
      </c>
      <c r="K142">
        <f t="shared" si="32"/>
        <v>141</v>
      </c>
      <c r="L142" t="str">
        <f t="shared" si="33"/>
        <v/>
      </c>
      <c r="M142">
        <f t="shared" si="34"/>
        <v>22.222208022222222</v>
      </c>
    </row>
    <row r="143" spans="1:13">
      <c r="A143" t="s">
        <v>422</v>
      </c>
      <c r="B143">
        <v>0.14376067008462101</v>
      </c>
      <c r="C143">
        <v>3.6675</v>
      </c>
      <c r="D143">
        <v>0.60042258013076066</v>
      </c>
      <c r="E143">
        <v>0.10713017818831309</v>
      </c>
      <c r="F143">
        <f t="shared" si="28"/>
        <v>21.527777777777779</v>
      </c>
      <c r="G143">
        <f t="shared" si="29"/>
        <v>28.472222222222221</v>
      </c>
      <c r="H143">
        <f t="shared" si="30"/>
        <v>6.944444444444442</v>
      </c>
      <c r="I143">
        <f t="shared" si="31"/>
        <v>19.444444444444443</v>
      </c>
      <c r="J143">
        <f>IF(('시·군 진단'!$K$9+'시·군 진단'!$R$9+'시·군 진단'!$Y$9+'시·군 진단'!$AF$9)&lt;=0,AVERAGE(F143:I143),(F143*'시·군 진단'!$K$9+G143*'시·군 진단'!$R$9+H143*'시·군 진단'!$Y$9+I143*'시·군 진단'!$AF$9)/('시·군 진단'!$K$9+'시·군 진단'!$R$9+'시·군 진단'!$Y$9+'시·군 진단'!$AF$9))</f>
        <v>19.097222222222221</v>
      </c>
      <c r="K143">
        <f t="shared" si="32"/>
        <v>142</v>
      </c>
      <c r="L143" t="str">
        <f t="shared" si="33"/>
        <v/>
      </c>
      <c r="M143">
        <f t="shared" si="34"/>
        <v>19.097207922222221</v>
      </c>
    </row>
    <row r="144" spans="1:13">
      <c r="A144" t="s">
        <v>423</v>
      </c>
      <c r="B144">
        <v>0.84115637051427083</v>
      </c>
      <c r="C144">
        <v>3.57</v>
      </c>
      <c r="D144">
        <v>0.59066414361487529</v>
      </c>
      <c r="E144">
        <v>0.1137263194348733</v>
      </c>
      <c r="F144">
        <f t="shared" si="28"/>
        <v>2.083333333333337</v>
      </c>
      <c r="G144">
        <f t="shared" si="29"/>
        <v>45.833333333333336</v>
      </c>
      <c r="H144">
        <f t="shared" si="30"/>
        <v>11.111111111111116</v>
      </c>
      <c r="I144">
        <f t="shared" si="31"/>
        <v>11.805555555555557</v>
      </c>
      <c r="J144">
        <f>IF(('시·군 진단'!$K$9+'시·군 진단'!$R$9+'시·군 진단'!$Y$9+'시·군 진단'!$AF$9)&lt;=0,AVERAGE(F144:I144),(F144*'시·군 진단'!$K$9+G144*'시·군 진단'!$R$9+H144*'시·군 진단'!$Y$9+I144*'시·군 진단'!$AF$9)/('시·군 진단'!$K$9+'시·군 진단'!$R$9+'시·군 진단'!$Y$9+'시·군 진단'!$AF$9))</f>
        <v>17.708333333333336</v>
      </c>
      <c r="K144">
        <f t="shared" si="32"/>
        <v>143</v>
      </c>
      <c r="L144" t="str">
        <f t="shared" si="33"/>
        <v/>
      </c>
      <c r="M144">
        <f t="shared" si="34"/>
        <v>17.708318933333334</v>
      </c>
    </row>
    <row r="145" spans="1:13">
      <c r="A145" t="s">
        <v>424</v>
      </c>
      <c r="B145">
        <v>0.65902343119421825</v>
      </c>
      <c r="C145">
        <v>4.081666666666667</v>
      </c>
      <c r="D145">
        <v>0.53106366608963262</v>
      </c>
      <c r="E145">
        <v>0.11505270069044279</v>
      </c>
      <c r="F145">
        <f t="shared" si="28"/>
        <v>4.1666666666666625</v>
      </c>
      <c r="G145">
        <f t="shared" si="29"/>
        <v>2.777777777777779</v>
      </c>
      <c r="H145">
        <f t="shared" si="30"/>
        <v>43.055555555555557</v>
      </c>
      <c r="I145">
        <f t="shared" si="31"/>
        <v>10.416666666666663</v>
      </c>
      <c r="J145">
        <f>IF(('시·군 진단'!$K$9+'시·군 진단'!$R$9+'시·군 진단'!$Y$9+'시·군 진단'!$AF$9)&lt;=0,AVERAGE(F145:I145),(F145*'시·군 진단'!$K$9+G145*'시·군 진단'!$R$9+H145*'시·군 진단'!$Y$9+I145*'시·군 진단'!$AF$9)/('시·군 진단'!$K$9+'시·군 진단'!$R$9+'시·군 진단'!$Y$9+'시·군 진단'!$AF$9))</f>
        <v>15.104166666666666</v>
      </c>
      <c r="K145">
        <f t="shared" si="32"/>
        <v>144</v>
      </c>
      <c r="L145" t="str">
        <f t="shared" si="33"/>
        <v/>
      </c>
      <c r="M145">
        <f t="shared" si="34"/>
        <v>15.104152166666665</v>
      </c>
    </row>
  </sheetData>
  <phoneticPr fontId="4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5"/>
  <sheetViews>
    <sheetView workbookViewId="0"/>
  </sheetViews>
  <sheetFormatPr baseColWidth="10" defaultColWidth="8.83203125" defaultRowHeight="17"/>
  <sheetData>
    <row r="1" spans="1:1">
      <c r="A1" t="s">
        <v>272</v>
      </c>
    </row>
    <row r="2" spans="1:1">
      <c r="A2" t="s">
        <v>373</v>
      </c>
    </row>
    <row r="3" spans="1:1">
      <c r="A3" t="s">
        <v>363</v>
      </c>
    </row>
    <row r="4" spans="1:1">
      <c r="A4" t="s">
        <v>309</v>
      </c>
    </row>
    <row r="5" spans="1:1">
      <c r="A5" t="s">
        <v>322</v>
      </c>
    </row>
    <row r="6" spans="1:1">
      <c r="A6" t="s">
        <v>410</v>
      </c>
    </row>
    <row r="7" spans="1:1">
      <c r="A7" t="s">
        <v>366</v>
      </c>
    </row>
    <row r="8" spans="1:1">
      <c r="A8" t="s">
        <v>401</v>
      </c>
    </row>
    <row r="9" spans="1:1">
      <c r="A9" t="s">
        <v>349</v>
      </c>
    </row>
    <row r="10" spans="1:1">
      <c r="A10" t="s">
        <v>397</v>
      </c>
    </row>
    <row r="11" spans="1:1">
      <c r="A11" t="s">
        <v>296</v>
      </c>
    </row>
    <row r="12" spans="1:1">
      <c r="A12" t="s">
        <v>376</v>
      </c>
    </row>
    <row r="13" spans="1:1">
      <c r="A13" t="s">
        <v>418</v>
      </c>
    </row>
    <row r="14" spans="1:1">
      <c r="A14" t="s">
        <v>318</v>
      </c>
    </row>
    <row r="15" spans="1:1">
      <c r="A15" t="s">
        <v>316</v>
      </c>
    </row>
    <row r="16" spans="1:1">
      <c r="A16" t="s">
        <v>357</v>
      </c>
    </row>
    <row r="17" spans="1:1">
      <c r="A17" t="s">
        <v>344</v>
      </c>
    </row>
    <row r="18" spans="1:1">
      <c r="A18" t="s">
        <v>312</v>
      </c>
    </row>
    <row r="19" spans="1:1">
      <c r="A19" t="s">
        <v>369</v>
      </c>
    </row>
    <row r="20" spans="1:1">
      <c r="A20" t="s">
        <v>337</v>
      </c>
    </row>
    <row r="21" spans="1:1">
      <c r="A21" t="s">
        <v>299</v>
      </c>
    </row>
    <row r="22" spans="1:1">
      <c r="A22" t="s">
        <v>381</v>
      </c>
    </row>
    <row r="23" spans="1:1">
      <c r="A23" t="s">
        <v>402</v>
      </c>
    </row>
    <row r="24" spans="1:1">
      <c r="A24" t="s">
        <v>409</v>
      </c>
    </row>
    <row r="25" spans="1:1">
      <c r="A25" t="s">
        <v>314</v>
      </c>
    </row>
    <row r="26" spans="1:1">
      <c r="A26" t="s">
        <v>412</v>
      </c>
    </row>
    <row r="27" spans="1:1">
      <c r="A27" t="s">
        <v>291</v>
      </c>
    </row>
    <row r="28" spans="1:1">
      <c r="A28" t="s">
        <v>282</v>
      </c>
    </row>
    <row r="29" spans="1:1">
      <c r="A29" t="s">
        <v>346</v>
      </c>
    </row>
    <row r="30" spans="1:1">
      <c r="A30" t="s">
        <v>404</v>
      </c>
    </row>
    <row r="31" spans="1:1">
      <c r="A31" t="s">
        <v>331</v>
      </c>
    </row>
    <row r="32" spans="1:1">
      <c r="A32" t="s">
        <v>358</v>
      </c>
    </row>
    <row r="33" spans="1:1">
      <c r="A33" t="s">
        <v>315</v>
      </c>
    </row>
    <row r="34" spans="1:1">
      <c r="A34" t="s">
        <v>378</v>
      </c>
    </row>
    <row r="35" spans="1:1">
      <c r="A35" t="s">
        <v>305</v>
      </c>
    </row>
    <row r="36" spans="1:1">
      <c r="A36" t="s">
        <v>328</v>
      </c>
    </row>
    <row r="37" spans="1:1">
      <c r="A37" t="s">
        <v>362</v>
      </c>
    </row>
    <row r="38" spans="1:1">
      <c r="A38" t="s">
        <v>293</v>
      </c>
    </row>
    <row r="39" spans="1:1">
      <c r="A39" t="s">
        <v>355</v>
      </c>
    </row>
    <row r="40" spans="1:1">
      <c r="A40" t="s">
        <v>290</v>
      </c>
    </row>
    <row r="41" spans="1:1">
      <c r="A41" t="s">
        <v>351</v>
      </c>
    </row>
    <row r="42" spans="1:1">
      <c r="A42" t="s">
        <v>421</v>
      </c>
    </row>
    <row r="43" spans="1:1">
      <c r="A43" t="s">
        <v>377</v>
      </c>
    </row>
    <row r="44" spans="1:1">
      <c r="A44" t="s">
        <v>403</v>
      </c>
    </row>
    <row r="45" spans="1:1">
      <c r="A45" t="s">
        <v>384</v>
      </c>
    </row>
    <row r="46" spans="1:1">
      <c r="A46" t="s">
        <v>388</v>
      </c>
    </row>
    <row r="47" spans="1:1">
      <c r="A47" t="s">
        <v>343</v>
      </c>
    </row>
    <row r="48" spans="1:1">
      <c r="A48" t="s">
        <v>320</v>
      </c>
    </row>
    <row r="49" spans="1:1">
      <c r="A49" t="s">
        <v>413</v>
      </c>
    </row>
    <row r="50" spans="1:1">
      <c r="A50" t="s">
        <v>300</v>
      </c>
    </row>
    <row r="51" spans="1:1">
      <c r="A51" t="s">
        <v>338</v>
      </c>
    </row>
    <row r="52" spans="1:1">
      <c r="A52" t="s">
        <v>382</v>
      </c>
    </row>
    <row r="53" spans="1:1">
      <c r="A53" t="s">
        <v>324</v>
      </c>
    </row>
    <row r="54" spans="1:1">
      <c r="A54" t="s">
        <v>308</v>
      </c>
    </row>
    <row r="55" spans="1:1">
      <c r="A55" t="s">
        <v>380</v>
      </c>
    </row>
    <row r="56" spans="1:1">
      <c r="A56" t="s">
        <v>329</v>
      </c>
    </row>
    <row r="57" spans="1:1">
      <c r="A57" t="s">
        <v>348</v>
      </c>
    </row>
    <row r="58" spans="1:1">
      <c r="A58" t="s">
        <v>407</v>
      </c>
    </row>
    <row r="59" spans="1:1">
      <c r="A59" t="s">
        <v>411</v>
      </c>
    </row>
    <row r="60" spans="1:1">
      <c r="A60" t="s">
        <v>321</v>
      </c>
    </row>
    <row r="61" spans="1:1">
      <c r="A61" t="s">
        <v>304</v>
      </c>
    </row>
    <row r="62" spans="1:1">
      <c r="A62" t="s">
        <v>311</v>
      </c>
    </row>
    <row r="63" spans="1:1">
      <c r="A63" t="s">
        <v>387</v>
      </c>
    </row>
    <row r="64" spans="1:1">
      <c r="A64" t="s">
        <v>289</v>
      </c>
    </row>
    <row r="65" spans="1:1">
      <c r="A65" t="s">
        <v>332</v>
      </c>
    </row>
    <row r="66" spans="1:1">
      <c r="A66" t="s">
        <v>370</v>
      </c>
    </row>
    <row r="67" spans="1:1">
      <c r="A67" t="s">
        <v>330</v>
      </c>
    </row>
    <row r="68" spans="1:1">
      <c r="A68" t="s">
        <v>374</v>
      </c>
    </row>
    <row r="69" spans="1:1">
      <c r="A69" t="s">
        <v>65</v>
      </c>
    </row>
    <row r="70" spans="1:1">
      <c r="A70" t="s">
        <v>385</v>
      </c>
    </row>
    <row r="71" spans="1:1">
      <c r="A71" t="s">
        <v>422</v>
      </c>
    </row>
    <row r="72" spans="1:1">
      <c r="A72" t="s">
        <v>353</v>
      </c>
    </row>
    <row r="73" spans="1:1">
      <c r="A73" t="s">
        <v>310</v>
      </c>
    </row>
    <row r="74" spans="1:1">
      <c r="A74" t="s">
        <v>335</v>
      </c>
    </row>
    <row r="75" spans="1:1">
      <c r="A75" t="s">
        <v>326</v>
      </c>
    </row>
    <row r="76" spans="1:1">
      <c r="A76" t="s">
        <v>389</v>
      </c>
    </row>
    <row r="77" spans="1:1">
      <c r="A77" t="s">
        <v>303</v>
      </c>
    </row>
    <row r="78" spans="1:1">
      <c r="A78" t="s">
        <v>325</v>
      </c>
    </row>
    <row r="79" spans="1:1">
      <c r="A79" t="s">
        <v>371</v>
      </c>
    </row>
    <row r="80" spans="1:1">
      <c r="A80" t="s">
        <v>302</v>
      </c>
    </row>
    <row r="81" spans="1:1">
      <c r="A81" t="s">
        <v>393</v>
      </c>
    </row>
    <row r="82" spans="1:1">
      <c r="A82" t="s">
        <v>360</v>
      </c>
    </row>
    <row r="83" spans="1:1">
      <c r="A83" t="s">
        <v>424</v>
      </c>
    </row>
    <row r="84" spans="1:1">
      <c r="A84" t="s">
        <v>327</v>
      </c>
    </row>
    <row r="85" spans="1:1">
      <c r="A85" t="s">
        <v>372</v>
      </c>
    </row>
    <row r="86" spans="1:1">
      <c r="A86" t="s">
        <v>317</v>
      </c>
    </row>
    <row r="87" spans="1:1">
      <c r="A87" t="s">
        <v>298</v>
      </c>
    </row>
    <row r="88" spans="1:1">
      <c r="A88" t="s">
        <v>408</v>
      </c>
    </row>
    <row r="89" spans="1:1">
      <c r="A89" t="s">
        <v>417</v>
      </c>
    </row>
    <row r="90" spans="1:1">
      <c r="A90" t="s">
        <v>340</v>
      </c>
    </row>
    <row r="91" spans="1:1">
      <c r="A91" t="s">
        <v>333</v>
      </c>
    </row>
    <row r="92" spans="1:1">
      <c r="A92" t="s">
        <v>423</v>
      </c>
    </row>
    <row r="93" spans="1:1">
      <c r="A93" t="s">
        <v>287</v>
      </c>
    </row>
    <row r="94" spans="1:1">
      <c r="A94" t="s">
        <v>294</v>
      </c>
    </row>
    <row r="95" spans="1:1">
      <c r="A95" t="s">
        <v>334</v>
      </c>
    </row>
    <row r="96" spans="1:1">
      <c r="A96" t="s">
        <v>415</v>
      </c>
    </row>
    <row r="97" spans="1:1">
      <c r="A97" t="s">
        <v>342</v>
      </c>
    </row>
    <row r="98" spans="1:1">
      <c r="A98" t="s">
        <v>297</v>
      </c>
    </row>
    <row r="99" spans="1:1">
      <c r="A99" t="s">
        <v>301</v>
      </c>
    </row>
    <row r="100" spans="1:1">
      <c r="A100" t="s">
        <v>395</v>
      </c>
    </row>
    <row r="101" spans="1:1">
      <c r="A101" t="s">
        <v>405</v>
      </c>
    </row>
    <row r="102" spans="1:1">
      <c r="A102" t="s">
        <v>365</v>
      </c>
    </row>
    <row r="103" spans="1:1">
      <c r="A103" t="s">
        <v>392</v>
      </c>
    </row>
    <row r="104" spans="1:1">
      <c r="A104" t="s">
        <v>288</v>
      </c>
    </row>
    <row r="105" spans="1:1">
      <c r="A105" t="s">
        <v>295</v>
      </c>
    </row>
    <row r="106" spans="1:1">
      <c r="A106" t="s">
        <v>339</v>
      </c>
    </row>
    <row r="107" spans="1:1">
      <c r="A107" t="s">
        <v>323</v>
      </c>
    </row>
    <row r="108" spans="1:1">
      <c r="A108" t="s">
        <v>390</v>
      </c>
    </row>
    <row r="109" spans="1:1">
      <c r="A109" t="s">
        <v>386</v>
      </c>
    </row>
    <row r="110" spans="1:1">
      <c r="A110" t="s">
        <v>341</v>
      </c>
    </row>
    <row r="111" spans="1:1">
      <c r="A111" t="s">
        <v>416</v>
      </c>
    </row>
    <row r="112" spans="1:1">
      <c r="A112" t="s">
        <v>399</v>
      </c>
    </row>
    <row r="113" spans="1:1">
      <c r="A113" t="s">
        <v>367</v>
      </c>
    </row>
    <row r="114" spans="1:1">
      <c r="A114" t="s">
        <v>419</v>
      </c>
    </row>
    <row r="115" spans="1:1">
      <c r="A115" t="s">
        <v>283</v>
      </c>
    </row>
    <row r="116" spans="1:1">
      <c r="A116" t="s">
        <v>420</v>
      </c>
    </row>
    <row r="117" spans="1:1">
      <c r="A117" t="s">
        <v>319</v>
      </c>
    </row>
    <row r="118" spans="1:1">
      <c r="A118" t="s">
        <v>307</v>
      </c>
    </row>
    <row r="119" spans="1:1">
      <c r="A119" t="s">
        <v>414</v>
      </c>
    </row>
    <row r="120" spans="1:1">
      <c r="A120" t="s">
        <v>284</v>
      </c>
    </row>
    <row r="121" spans="1:1">
      <c r="A121" t="s">
        <v>356</v>
      </c>
    </row>
    <row r="122" spans="1:1">
      <c r="A122" t="s">
        <v>396</v>
      </c>
    </row>
    <row r="123" spans="1:1">
      <c r="A123" t="s">
        <v>400</v>
      </c>
    </row>
    <row r="124" spans="1:1">
      <c r="A124" t="s">
        <v>379</v>
      </c>
    </row>
    <row r="125" spans="1:1">
      <c r="A125" t="s">
        <v>359</v>
      </c>
    </row>
    <row r="126" spans="1:1">
      <c r="A126" t="s">
        <v>406</v>
      </c>
    </row>
    <row r="127" spans="1:1">
      <c r="A127" t="s">
        <v>361</v>
      </c>
    </row>
    <row r="128" spans="1:1">
      <c r="A128" t="s">
        <v>398</v>
      </c>
    </row>
    <row r="129" spans="1:1">
      <c r="A129" t="s">
        <v>364</v>
      </c>
    </row>
    <row r="130" spans="1:1">
      <c r="A130" t="s">
        <v>391</v>
      </c>
    </row>
    <row r="131" spans="1:1">
      <c r="A131" t="s">
        <v>350</v>
      </c>
    </row>
    <row r="132" spans="1:1">
      <c r="A132" t="s">
        <v>345</v>
      </c>
    </row>
    <row r="133" spans="1:1">
      <c r="A133" t="s">
        <v>375</v>
      </c>
    </row>
    <row r="134" spans="1:1">
      <c r="A134" t="s">
        <v>313</v>
      </c>
    </row>
    <row r="135" spans="1:1">
      <c r="A135" t="s">
        <v>336</v>
      </c>
    </row>
    <row r="136" spans="1:1">
      <c r="A136" t="s">
        <v>354</v>
      </c>
    </row>
    <row r="137" spans="1:1">
      <c r="A137" t="s">
        <v>306</v>
      </c>
    </row>
    <row r="138" spans="1:1">
      <c r="A138" t="s">
        <v>285</v>
      </c>
    </row>
    <row r="139" spans="1:1">
      <c r="A139" t="s">
        <v>352</v>
      </c>
    </row>
    <row r="140" spans="1:1">
      <c r="A140" t="s">
        <v>347</v>
      </c>
    </row>
    <row r="141" spans="1:1">
      <c r="A141" t="s">
        <v>394</v>
      </c>
    </row>
    <row r="142" spans="1:1">
      <c r="A142" t="s">
        <v>368</v>
      </c>
    </row>
    <row r="143" spans="1:1">
      <c r="A143" t="s">
        <v>286</v>
      </c>
    </row>
    <row r="144" spans="1:1">
      <c r="A144" t="s">
        <v>383</v>
      </c>
    </row>
    <row r="145" spans="1:1">
      <c r="A145" t="s">
        <v>292</v>
      </c>
    </row>
  </sheetData>
  <phoneticPr fontId="4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baseColWidth="10" defaultColWidth="8.83203125" defaultRowHeight="17"/>
  <sheetData>
    <row r="1" spans="1:3">
      <c r="A1" t="s">
        <v>425</v>
      </c>
      <c r="B1" t="s">
        <v>426</v>
      </c>
      <c r="C1" t="s">
        <v>427</v>
      </c>
    </row>
    <row r="2" spans="1:3">
      <c r="A2" t="s">
        <v>428</v>
      </c>
      <c r="B2" s="11">
        <f>INDEX(d_진단!$F$2:$F$145,MATCH('시·군 진단'!$B$9,d_진단!$A$2:$A$145,0))</f>
        <v>84.722222222222214</v>
      </c>
      <c r="C2" s="11">
        <f>INDEX(d_진단!$F$2:$F$145,MATCH("안동시",d_진단!$A$2:$A$145,0))</f>
        <v>84.722222222222214</v>
      </c>
    </row>
    <row r="3" spans="1:3">
      <c r="A3" t="s">
        <v>90</v>
      </c>
      <c r="B3" s="11">
        <f>INDEX(d_진단!$G$2:$G$145,MATCH('시·군 진단'!$B$9,d_진단!$A$2:$A$145,0))</f>
        <v>82.638888888888886</v>
      </c>
      <c r="C3" s="11">
        <f>INDEX(d_진단!$G$2:$G$145,MATCH("안동시",d_진단!$A$2:$A$145,0))</f>
        <v>82.638888888888886</v>
      </c>
    </row>
    <row r="4" spans="1:3">
      <c r="A4" t="s">
        <v>429</v>
      </c>
      <c r="B4" s="11">
        <f>INDEX(d_진단!$H$2:$H$145,MATCH('시·군 진단'!$B$9,d_진단!$A$2:$A$145,0))</f>
        <v>25.694444444444443</v>
      </c>
      <c r="C4" s="11">
        <f>INDEX(d_진단!$H$2:$H$145,MATCH("안동시",d_진단!$A$2:$A$145,0))</f>
        <v>25.694444444444443</v>
      </c>
    </row>
    <row r="5" spans="1:3">
      <c r="A5" t="s">
        <v>92</v>
      </c>
      <c r="B5" s="11">
        <f>INDEX(d_진단!$I$2:$I$145,MATCH('시·군 진단'!$B$9,d_진단!$A$2:$A$145,0))</f>
        <v>22.916666666666664</v>
      </c>
      <c r="C5" s="11">
        <f>INDEX(d_진단!$I$2:$I$145,MATCH("안동시",d_진단!$A$2:$A$145,0))</f>
        <v>22.916666666666664</v>
      </c>
    </row>
    <row r="7" spans="1:3">
      <c r="A7" t="s">
        <v>430</v>
      </c>
      <c r="B7" t="s">
        <v>431</v>
      </c>
      <c r="C7" t="s">
        <v>432</v>
      </c>
    </row>
    <row r="8" spans="1:3">
      <c r="A8" t="s">
        <v>433</v>
      </c>
      <c r="B8">
        <f>INDEX(d_진단!$B$2:$B$145,MATCH('시·군 진단'!$B$9,d_진단!$A$2:$A$145,0))</f>
        <v>-0.16790570949358949</v>
      </c>
      <c r="C8">
        <f>INDEX(d_진단!$C$2:$C$145,MATCH('시·군 진단'!$B$9,d_진단!$A$2:$A$145,0))</f>
        <v>3.065833333333333</v>
      </c>
    </row>
    <row r="9" spans="1:3">
      <c r="A9" t="s">
        <v>427</v>
      </c>
      <c r="B9">
        <f>INDEX(d_진단!$B$2:$B$145,MATCH("안동시",d_진단!$A$2:$A$145,0))</f>
        <v>-0.16790570949358949</v>
      </c>
      <c r="C9">
        <f>INDEX(d_진단!$C$2:$C$145,MATCH("안동시",d_진단!$A$2:$A$145,0))</f>
        <v>3.065833333333333</v>
      </c>
    </row>
  </sheetData>
  <phoneticPr fontId="4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05"/>
  <sheetViews>
    <sheetView workbookViewId="0"/>
  </sheetViews>
  <sheetFormatPr baseColWidth="10" defaultColWidth="8.83203125" defaultRowHeight="17"/>
  <sheetData>
    <row r="1" spans="1:2">
      <c r="A1" t="s">
        <v>434</v>
      </c>
      <c r="B1" t="s">
        <v>435</v>
      </c>
    </row>
    <row r="2" spans="1:2">
      <c r="A2" t="s">
        <v>436</v>
      </c>
      <c r="B2">
        <v>0</v>
      </c>
    </row>
    <row r="3" spans="1:2">
      <c r="A3" t="s">
        <v>437</v>
      </c>
      <c r="B3">
        <v>0</v>
      </c>
    </row>
    <row r="4" spans="1:2">
      <c r="A4" t="s">
        <v>438</v>
      </c>
      <c r="B4">
        <v>0</v>
      </c>
    </row>
    <row r="5" spans="1:2">
      <c r="A5" t="s">
        <v>439</v>
      </c>
      <c r="B5">
        <v>0</v>
      </c>
    </row>
    <row r="6" spans="1:2">
      <c r="A6" t="s">
        <v>440</v>
      </c>
      <c r="B6">
        <v>0</v>
      </c>
    </row>
    <row r="7" spans="1:2">
      <c r="A7" t="s">
        <v>441</v>
      </c>
      <c r="B7">
        <v>529</v>
      </c>
    </row>
    <row r="8" spans="1:2">
      <c r="A8" t="s">
        <v>442</v>
      </c>
      <c r="B8">
        <v>0</v>
      </c>
    </row>
    <row r="9" spans="1:2">
      <c r="A9" t="s">
        <v>443</v>
      </c>
      <c r="B9">
        <v>0</v>
      </c>
    </row>
    <row r="10" spans="1:2">
      <c r="A10" t="s">
        <v>444</v>
      </c>
      <c r="B10">
        <v>884</v>
      </c>
    </row>
    <row r="11" spans="1:2">
      <c r="A11" t="s">
        <v>445</v>
      </c>
      <c r="B11">
        <v>0</v>
      </c>
    </row>
    <row r="12" spans="1:2">
      <c r="A12" t="s">
        <v>446</v>
      </c>
      <c r="B12">
        <v>1045</v>
      </c>
    </row>
    <row r="13" spans="1:2">
      <c r="A13" t="s">
        <v>447</v>
      </c>
      <c r="B13">
        <v>1026</v>
      </c>
    </row>
    <row r="14" spans="1:2">
      <c r="A14" t="s">
        <v>448</v>
      </c>
      <c r="B14">
        <v>0</v>
      </c>
    </row>
    <row r="15" spans="1:2">
      <c r="A15" t="s">
        <v>449</v>
      </c>
      <c r="B15">
        <v>986</v>
      </c>
    </row>
    <row r="16" spans="1:2">
      <c r="A16" t="s">
        <v>450</v>
      </c>
      <c r="B16">
        <v>933</v>
      </c>
    </row>
    <row r="17" spans="1:2">
      <c r="A17" t="s">
        <v>451</v>
      </c>
      <c r="B17">
        <v>0</v>
      </c>
    </row>
    <row r="18" spans="1:2">
      <c r="A18" t="s">
        <v>452</v>
      </c>
      <c r="B18">
        <v>0</v>
      </c>
    </row>
    <row r="19" spans="1:2">
      <c r="A19" t="s">
        <v>453</v>
      </c>
      <c r="B19">
        <v>1262</v>
      </c>
    </row>
    <row r="20" spans="1:2">
      <c r="A20" t="s">
        <v>454</v>
      </c>
      <c r="B20">
        <v>0</v>
      </c>
    </row>
    <row r="21" spans="1:2">
      <c r="A21" t="s">
        <v>455</v>
      </c>
      <c r="B21">
        <v>127</v>
      </c>
    </row>
    <row r="22" spans="1:2">
      <c r="A22" t="s">
        <v>456</v>
      </c>
      <c r="B22">
        <v>0</v>
      </c>
    </row>
    <row r="23" spans="1:2">
      <c r="A23" t="s">
        <v>457</v>
      </c>
      <c r="B23">
        <v>902</v>
      </c>
    </row>
    <row r="24" spans="1:2">
      <c r="A24" t="s">
        <v>458</v>
      </c>
      <c r="B24">
        <v>0</v>
      </c>
    </row>
    <row r="25" spans="1:2">
      <c r="A25" t="s">
        <v>459</v>
      </c>
      <c r="B25">
        <v>0</v>
      </c>
    </row>
    <row r="26" spans="1:2">
      <c r="A26" t="s">
        <v>460</v>
      </c>
      <c r="B26">
        <v>716</v>
      </c>
    </row>
    <row r="27" spans="1:2">
      <c r="A27" t="s">
        <v>461</v>
      </c>
      <c r="B27">
        <v>0</v>
      </c>
    </row>
    <row r="28" spans="1:2">
      <c r="A28" t="s">
        <v>462</v>
      </c>
      <c r="B28">
        <v>0</v>
      </c>
    </row>
    <row r="29" spans="1:2">
      <c r="A29" t="s">
        <v>463</v>
      </c>
      <c r="B29">
        <v>0</v>
      </c>
    </row>
    <row r="30" spans="1:2">
      <c r="A30" t="s">
        <v>464</v>
      </c>
      <c r="B30">
        <v>0</v>
      </c>
    </row>
    <row r="31" spans="1:2">
      <c r="A31" t="s">
        <v>465</v>
      </c>
      <c r="B31">
        <v>0</v>
      </c>
    </row>
    <row r="32" spans="1:2">
      <c r="A32" t="s">
        <v>466</v>
      </c>
      <c r="B32">
        <v>0</v>
      </c>
    </row>
    <row r="33" spans="1:2">
      <c r="A33" t="s">
        <v>467</v>
      </c>
      <c r="B33">
        <v>242</v>
      </c>
    </row>
    <row r="34" spans="1:2">
      <c r="A34" t="s">
        <v>468</v>
      </c>
      <c r="B34">
        <v>0</v>
      </c>
    </row>
    <row r="35" spans="1:2">
      <c r="A35" t="s">
        <v>469</v>
      </c>
      <c r="B35">
        <v>765</v>
      </c>
    </row>
    <row r="36" spans="1:2">
      <c r="A36" t="s">
        <v>470</v>
      </c>
      <c r="B36">
        <v>0</v>
      </c>
    </row>
    <row r="37" spans="1:2">
      <c r="A37" t="s">
        <v>471</v>
      </c>
      <c r="B37">
        <v>1160</v>
      </c>
    </row>
    <row r="38" spans="1:2">
      <c r="A38" t="s">
        <v>472</v>
      </c>
      <c r="B38">
        <v>0</v>
      </c>
    </row>
    <row r="39" spans="1:2">
      <c r="A39" t="s">
        <v>473</v>
      </c>
      <c r="B39">
        <v>1976</v>
      </c>
    </row>
    <row r="40" spans="1:2">
      <c r="A40" t="s">
        <v>474</v>
      </c>
      <c r="B40">
        <v>0</v>
      </c>
    </row>
    <row r="41" spans="1:2">
      <c r="A41" t="s">
        <v>475</v>
      </c>
      <c r="B41">
        <v>0</v>
      </c>
    </row>
    <row r="42" spans="1:2">
      <c r="A42" t="s">
        <v>476</v>
      </c>
      <c r="B42">
        <v>0</v>
      </c>
    </row>
    <row r="43" spans="1:2">
      <c r="A43" t="s">
        <v>477</v>
      </c>
      <c r="B43">
        <v>1032</v>
      </c>
    </row>
    <row r="44" spans="1:2">
      <c r="A44" t="s">
        <v>478</v>
      </c>
      <c r="B44">
        <v>123</v>
      </c>
    </row>
    <row r="45" spans="1:2">
      <c r="A45" t="s">
        <v>479</v>
      </c>
      <c r="B45">
        <v>0</v>
      </c>
    </row>
    <row r="46" spans="1:2">
      <c r="A46" t="s">
        <v>480</v>
      </c>
      <c r="B46">
        <v>1046</v>
      </c>
    </row>
    <row r="47" spans="1:2">
      <c r="A47" t="s">
        <v>481</v>
      </c>
      <c r="B47">
        <v>0</v>
      </c>
    </row>
    <row r="48" spans="1:2">
      <c r="A48" t="s">
        <v>482</v>
      </c>
      <c r="B48">
        <v>0</v>
      </c>
    </row>
    <row r="49" spans="1:2">
      <c r="A49" t="s">
        <v>483</v>
      </c>
      <c r="B49">
        <v>0</v>
      </c>
    </row>
    <row r="50" spans="1:2">
      <c r="A50" t="s">
        <v>484</v>
      </c>
      <c r="B50">
        <v>0</v>
      </c>
    </row>
    <row r="51" spans="1:2">
      <c r="A51" t="s">
        <v>485</v>
      </c>
      <c r="B51">
        <v>0</v>
      </c>
    </row>
    <row r="52" spans="1:2">
      <c r="A52" t="s">
        <v>486</v>
      </c>
      <c r="B52">
        <v>0</v>
      </c>
    </row>
    <row r="53" spans="1:2">
      <c r="A53" t="s">
        <v>487</v>
      </c>
      <c r="B53">
        <v>0</v>
      </c>
    </row>
    <row r="54" spans="1:2">
      <c r="A54" t="s">
        <v>488</v>
      </c>
      <c r="B54">
        <v>0</v>
      </c>
    </row>
    <row r="55" spans="1:2">
      <c r="A55" t="s">
        <v>489</v>
      </c>
      <c r="B55">
        <v>0</v>
      </c>
    </row>
    <row r="56" spans="1:2">
      <c r="A56" t="s">
        <v>490</v>
      </c>
      <c r="B56">
        <v>0</v>
      </c>
    </row>
    <row r="57" spans="1:2">
      <c r="A57" t="s">
        <v>491</v>
      </c>
      <c r="B57">
        <v>122</v>
      </c>
    </row>
    <row r="58" spans="1:2">
      <c r="A58" t="s">
        <v>492</v>
      </c>
      <c r="B58">
        <v>564</v>
      </c>
    </row>
    <row r="59" spans="1:2">
      <c r="A59" t="s">
        <v>493</v>
      </c>
      <c r="B59">
        <v>348</v>
      </c>
    </row>
    <row r="60" spans="1:2">
      <c r="A60" t="s">
        <v>494</v>
      </c>
      <c r="B60">
        <v>0</v>
      </c>
    </row>
    <row r="61" spans="1:2">
      <c r="A61" t="s">
        <v>495</v>
      </c>
      <c r="B61">
        <v>177</v>
      </c>
    </row>
    <row r="62" spans="1:2">
      <c r="A62" t="s">
        <v>496</v>
      </c>
      <c r="B62">
        <v>0</v>
      </c>
    </row>
    <row r="63" spans="1:2">
      <c r="A63" t="s">
        <v>497</v>
      </c>
      <c r="B63">
        <v>0</v>
      </c>
    </row>
    <row r="64" spans="1:2">
      <c r="A64" t="s">
        <v>498</v>
      </c>
      <c r="B64">
        <v>456</v>
      </c>
    </row>
    <row r="65" spans="1:2">
      <c r="A65" t="s">
        <v>499</v>
      </c>
      <c r="B65">
        <v>0</v>
      </c>
    </row>
    <row r="66" spans="1:2">
      <c r="A66" t="s">
        <v>500</v>
      </c>
      <c r="B66">
        <v>0</v>
      </c>
    </row>
    <row r="67" spans="1:2">
      <c r="A67" t="s">
        <v>501</v>
      </c>
      <c r="B67">
        <v>568</v>
      </c>
    </row>
    <row r="68" spans="1:2">
      <c r="A68" t="s">
        <v>502</v>
      </c>
      <c r="B68">
        <v>596</v>
      </c>
    </row>
    <row r="69" spans="1:2">
      <c r="A69" t="s">
        <v>503</v>
      </c>
      <c r="B69">
        <v>522</v>
      </c>
    </row>
    <row r="70" spans="1:2">
      <c r="A70" t="s">
        <v>504</v>
      </c>
      <c r="B70">
        <v>0</v>
      </c>
    </row>
    <row r="71" spans="1:2">
      <c r="A71" t="s">
        <v>505</v>
      </c>
      <c r="B71">
        <v>300</v>
      </c>
    </row>
    <row r="72" spans="1:2">
      <c r="A72" t="s">
        <v>506</v>
      </c>
      <c r="B72">
        <v>0</v>
      </c>
    </row>
    <row r="73" spans="1:2">
      <c r="A73" t="s">
        <v>507</v>
      </c>
      <c r="B73">
        <v>0</v>
      </c>
    </row>
    <row r="74" spans="1:2">
      <c r="A74" t="s">
        <v>508</v>
      </c>
      <c r="B74">
        <v>0</v>
      </c>
    </row>
    <row r="75" spans="1:2">
      <c r="A75" t="s">
        <v>509</v>
      </c>
      <c r="B75">
        <v>0</v>
      </c>
    </row>
    <row r="76" spans="1:2">
      <c r="A76" t="s">
        <v>510</v>
      </c>
      <c r="B76">
        <v>0</v>
      </c>
    </row>
    <row r="77" spans="1:2">
      <c r="A77" t="s">
        <v>511</v>
      </c>
      <c r="B77">
        <v>0</v>
      </c>
    </row>
    <row r="78" spans="1:2">
      <c r="A78" t="s">
        <v>512</v>
      </c>
      <c r="B78">
        <v>0</v>
      </c>
    </row>
    <row r="79" spans="1:2">
      <c r="A79" t="s">
        <v>513</v>
      </c>
      <c r="B79">
        <v>0</v>
      </c>
    </row>
    <row r="80" spans="1:2">
      <c r="A80" t="s">
        <v>514</v>
      </c>
      <c r="B80">
        <v>0</v>
      </c>
    </row>
    <row r="81" spans="1:2">
      <c r="A81" t="s">
        <v>515</v>
      </c>
      <c r="B81">
        <v>159</v>
      </c>
    </row>
    <row r="82" spans="1:2">
      <c r="A82" t="s">
        <v>516</v>
      </c>
      <c r="B82">
        <v>0</v>
      </c>
    </row>
    <row r="83" spans="1:2">
      <c r="A83" t="s">
        <v>517</v>
      </c>
      <c r="B83">
        <v>450</v>
      </c>
    </row>
    <row r="84" spans="1:2">
      <c r="A84" t="s">
        <v>518</v>
      </c>
      <c r="B84">
        <v>473</v>
      </c>
    </row>
    <row r="85" spans="1:2">
      <c r="A85" t="s">
        <v>519</v>
      </c>
      <c r="B85">
        <v>0</v>
      </c>
    </row>
    <row r="86" spans="1:2">
      <c r="A86" t="s">
        <v>520</v>
      </c>
      <c r="B86">
        <v>544</v>
      </c>
    </row>
    <row r="87" spans="1:2">
      <c r="A87" t="s">
        <v>521</v>
      </c>
      <c r="B87">
        <v>0</v>
      </c>
    </row>
    <row r="88" spans="1:2">
      <c r="A88" t="s">
        <v>522</v>
      </c>
      <c r="B88">
        <v>181</v>
      </c>
    </row>
    <row r="89" spans="1:2">
      <c r="A89" t="s">
        <v>523</v>
      </c>
      <c r="B89">
        <v>0</v>
      </c>
    </row>
    <row r="90" spans="1:2">
      <c r="A90" t="s">
        <v>524</v>
      </c>
      <c r="B90">
        <v>0</v>
      </c>
    </row>
    <row r="91" spans="1:2">
      <c r="A91" t="s">
        <v>525</v>
      </c>
      <c r="B91">
        <v>471</v>
      </c>
    </row>
    <row r="92" spans="1:2">
      <c r="A92" t="s">
        <v>526</v>
      </c>
      <c r="B92">
        <v>519</v>
      </c>
    </row>
    <row r="93" spans="1:2">
      <c r="A93" t="s">
        <v>527</v>
      </c>
      <c r="B93">
        <v>519</v>
      </c>
    </row>
    <row r="94" spans="1:2">
      <c r="A94" t="s">
        <v>528</v>
      </c>
      <c r="B94">
        <v>0</v>
      </c>
    </row>
    <row r="95" spans="1:2">
      <c r="A95" t="s">
        <v>529</v>
      </c>
      <c r="B95">
        <v>117</v>
      </c>
    </row>
    <row r="96" spans="1:2">
      <c r="A96" t="s">
        <v>530</v>
      </c>
      <c r="B96">
        <v>0</v>
      </c>
    </row>
    <row r="97" spans="1:2">
      <c r="A97" t="s">
        <v>531</v>
      </c>
      <c r="B97">
        <v>0</v>
      </c>
    </row>
    <row r="98" spans="1:2">
      <c r="A98" t="s">
        <v>532</v>
      </c>
      <c r="B98">
        <v>0</v>
      </c>
    </row>
    <row r="99" spans="1:2">
      <c r="A99" t="s">
        <v>533</v>
      </c>
      <c r="B99">
        <v>0</v>
      </c>
    </row>
    <row r="100" spans="1:2">
      <c r="A100" t="s">
        <v>534</v>
      </c>
      <c r="B100">
        <v>0</v>
      </c>
    </row>
    <row r="101" spans="1:2">
      <c r="A101" t="s">
        <v>535</v>
      </c>
      <c r="B101">
        <v>0</v>
      </c>
    </row>
    <row r="102" spans="1:2">
      <c r="A102" t="s">
        <v>536</v>
      </c>
      <c r="B102">
        <v>0</v>
      </c>
    </row>
    <row r="103" spans="1:2">
      <c r="A103" t="s">
        <v>537</v>
      </c>
      <c r="B103">
        <v>113</v>
      </c>
    </row>
    <row r="104" spans="1:2">
      <c r="A104" t="s">
        <v>538</v>
      </c>
      <c r="B104">
        <v>0</v>
      </c>
    </row>
    <row r="105" spans="1:2">
      <c r="A105" t="s">
        <v>539</v>
      </c>
      <c r="B105">
        <v>0</v>
      </c>
    </row>
    <row r="106" spans="1:2">
      <c r="A106" t="s">
        <v>540</v>
      </c>
      <c r="B106">
        <v>367</v>
      </c>
    </row>
    <row r="107" spans="1:2">
      <c r="A107" t="s">
        <v>541</v>
      </c>
      <c r="B107">
        <v>0</v>
      </c>
    </row>
    <row r="108" spans="1:2">
      <c r="A108" t="s">
        <v>542</v>
      </c>
      <c r="B108">
        <v>0</v>
      </c>
    </row>
    <row r="109" spans="1:2">
      <c r="A109" t="s">
        <v>543</v>
      </c>
      <c r="B109">
        <v>0</v>
      </c>
    </row>
    <row r="110" spans="1:2">
      <c r="A110" t="s">
        <v>544</v>
      </c>
      <c r="B110">
        <v>0</v>
      </c>
    </row>
    <row r="111" spans="1:2">
      <c r="A111" t="s">
        <v>545</v>
      </c>
      <c r="B111">
        <v>0</v>
      </c>
    </row>
    <row r="112" spans="1:2">
      <c r="A112" t="s">
        <v>546</v>
      </c>
      <c r="B112">
        <v>0</v>
      </c>
    </row>
    <row r="113" spans="1:2">
      <c r="A113" t="s">
        <v>547</v>
      </c>
      <c r="B113">
        <v>619</v>
      </c>
    </row>
    <row r="114" spans="1:2">
      <c r="A114" t="s">
        <v>548</v>
      </c>
      <c r="B114">
        <v>0</v>
      </c>
    </row>
    <row r="115" spans="1:2">
      <c r="A115" t="s">
        <v>549</v>
      </c>
      <c r="B115">
        <v>0</v>
      </c>
    </row>
    <row r="116" spans="1:2">
      <c r="A116" t="s">
        <v>550</v>
      </c>
      <c r="B116">
        <v>0</v>
      </c>
    </row>
    <row r="117" spans="1:2">
      <c r="A117" t="s">
        <v>551</v>
      </c>
      <c r="B117">
        <v>0</v>
      </c>
    </row>
    <row r="118" spans="1:2">
      <c r="A118" t="s">
        <v>552</v>
      </c>
      <c r="B118">
        <v>0</v>
      </c>
    </row>
    <row r="119" spans="1:2">
      <c r="A119" t="s">
        <v>553</v>
      </c>
      <c r="B119">
        <v>0</v>
      </c>
    </row>
    <row r="120" spans="1:2">
      <c r="A120" t="s">
        <v>554</v>
      </c>
      <c r="B120">
        <v>0</v>
      </c>
    </row>
    <row r="121" spans="1:2">
      <c r="A121" t="s">
        <v>555</v>
      </c>
      <c r="B121">
        <v>0</v>
      </c>
    </row>
    <row r="122" spans="1:2">
      <c r="A122" t="s">
        <v>556</v>
      </c>
      <c r="B122">
        <v>0</v>
      </c>
    </row>
    <row r="123" spans="1:2">
      <c r="A123" t="s">
        <v>557</v>
      </c>
      <c r="B123">
        <v>0</v>
      </c>
    </row>
    <row r="124" spans="1:2">
      <c r="A124" t="s">
        <v>558</v>
      </c>
      <c r="B124">
        <v>0</v>
      </c>
    </row>
    <row r="125" spans="1:2">
      <c r="A125" t="s">
        <v>559</v>
      </c>
      <c r="B125">
        <v>0</v>
      </c>
    </row>
    <row r="126" spans="1:2">
      <c r="A126" t="s">
        <v>560</v>
      </c>
      <c r="B126">
        <v>0</v>
      </c>
    </row>
    <row r="127" spans="1:2">
      <c r="A127" t="s">
        <v>561</v>
      </c>
      <c r="B127">
        <v>0</v>
      </c>
    </row>
    <row r="128" spans="1:2">
      <c r="A128" t="s">
        <v>562</v>
      </c>
      <c r="B128">
        <v>0</v>
      </c>
    </row>
    <row r="129" spans="1:2">
      <c r="A129" t="s">
        <v>563</v>
      </c>
      <c r="B129">
        <v>0</v>
      </c>
    </row>
    <row r="130" spans="1:2">
      <c r="A130" t="s">
        <v>564</v>
      </c>
      <c r="B130">
        <v>0</v>
      </c>
    </row>
    <row r="131" spans="1:2">
      <c r="A131" t="s">
        <v>565</v>
      </c>
      <c r="B131">
        <v>0</v>
      </c>
    </row>
    <row r="132" spans="1:2">
      <c r="A132" t="s">
        <v>566</v>
      </c>
      <c r="B132">
        <v>0</v>
      </c>
    </row>
    <row r="133" spans="1:2">
      <c r="A133" t="s">
        <v>567</v>
      </c>
      <c r="B133">
        <v>0</v>
      </c>
    </row>
    <row r="134" spans="1:2">
      <c r="A134" t="s">
        <v>568</v>
      </c>
      <c r="B134">
        <v>0</v>
      </c>
    </row>
    <row r="135" spans="1:2">
      <c r="A135" t="s">
        <v>569</v>
      </c>
      <c r="B135">
        <v>0</v>
      </c>
    </row>
    <row r="136" spans="1:2">
      <c r="A136" t="s">
        <v>570</v>
      </c>
      <c r="B136">
        <v>411</v>
      </c>
    </row>
    <row r="137" spans="1:2">
      <c r="A137" t="s">
        <v>571</v>
      </c>
      <c r="B137">
        <v>0</v>
      </c>
    </row>
    <row r="138" spans="1:2">
      <c r="A138" t="s">
        <v>572</v>
      </c>
      <c r="B138">
        <v>0</v>
      </c>
    </row>
    <row r="139" spans="1:2">
      <c r="A139" t="s">
        <v>573</v>
      </c>
      <c r="B139">
        <v>0</v>
      </c>
    </row>
    <row r="140" spans="1:2">
      <c r="A140" t="s">
        <v>574</v>
      </c>
      <c r="B140">
        <v>589</v>
      </c>
    </row>
    <row r="141" spans="1:2">
      <c r="A141" t="s">
        <v>575</v>
      </c>
      <c r="B141">
        <v>0</v>
      </c>
    </row>
    <row r="142" spans="1:2">
      <c r="A142" t="s">
        <v>576</v>
      </c>
      <c r="B142">
        <v>0</v>
      </c>
    </row>
    <row r="143" spans="1:2">
      <c r="A143" t="s">
        <v>577</v>
      </c>
      <c r="B143">
        <v>0</v>
      </c>
    </row>
    <row r="144" spans="1:2">
      <c r="A144" t="s">
        <v>578</v>
      </c>
      <c r="B144">
        <v>0</v>
      </c>
    </row>
    <row r="145" spans="1:2">
      <c r="A145" t="s">
        <v>579</v>
      </c>
      <c r="B145">
        <v>303</v>
      </c>
    </row>
    <row r="146" spans="1:2">
      <c r="A146" t="s">
        <v>580</v>
      </c>
      <c r="B146">
        <v>0</v>
      </c>
    </row>
    <row r="147" spans="1:2">
      <c r="A147" t="s">
        <v>581</v>
      </c>
      <c r="B147">
        <v>0</v>
      </c>
    </row>
    <row r="148" spans="1:2">
      <c r="A148" t="s">
        <v>582</v>
      </c>
      <c r="B148">
        <v>0</v>
      </c>
    </row>
    <row r="149" spans="1:2">
      <c r="A149" t="s">
        <v>583</v>
      </c>
      <c r="B149">
        <v>0</v>
      </c>
    </row>
    <row r="150" spans="1:2">
      <c r="A150" t="s">
        <v>584</v>
      </c>
      <c r="B150">
        <v>0</v>
      </c>
    </row>
    <row r="151" spans="1:2">
      <c r="A151" t="s">
        <v>585</v>
      </c>
      <c r="B151">
        <v>291</v>
      </c>
    </row>
    <row r="152" spans="1:2">
      <c r="A152" t="s">
        <v>586</v>
      </c>
      <c r="B152">
        <v>0</v>
      </c>
    </row>
    <row r="153" spans="1:2">
      <c r="A153" t="s">
        <v>587</v>
      </c>
      <c r="B153">
        <v>0</v>
      </c>
    </row>
    <row r="154" spans="1:2">
      <c r="A154" t="s">
        <v>588</v>
      </c>
      <c r="B154">
        <v>552</v>
      </c>
    </row>
    <row r="155" spans="1:2">
      <c r="A155" t="s">
        <v>589</v>
      </c>
      <c r="B155">
        <v>0</v>
      </c>
    </row>
    <row r="156" spans="1:2">
      <c r="A156" t="s">
        <v>590</v>
      </c>
      <c r="B156">
        <v>727</v>
      </c>
    </row>
    <row r="157" spans="1:2">
      <c r="A157" t="s">
        <v>591</v>
      </c>
      <c r="B157">
        <v>783</v>
      </c>
    </row>
    <row r="158" spans="1:2">
      <c r="A158" t="s">
        <v>592</v>
      </c>
      <c r="B158">
        <v>0</v>
      </c>
    </row>
    <row r="159" spans="1:2">
      <c r="A159" t="s">
        <v>593</v>
      </c>
      <c r="B159">
        <v>812</v>
      </c>
    </row>
    <row r="160" spans="1:2">
      <c r="A160" t="s">
        <v>594</v>
      </c>
      <c r="B160">
        <v>778</v>
      </c>
    </row>
    <row r="161" spans="1:2">
      <c r="A161" t="s">
        <v>595</v>
      </c>
      <c r="B161">
        <v>0</v>
      </c>
    </row>
    <row r="162" spans="1:2">
      <c r="A162" t="s">
        <v>596</v>
      </c>
      <c r="B162">
        <v>0</v>
      </c>
    </row>
    <row r="163" spans="1:2">
      <c r="A163" t="s">
        <v>597</v>
      </c>
      <c r="B163">
        <v>858</v>
      </c>
    </row>
    <row r="164" spans="1:2">
      <c r="A164" t="s">
        <v>598</v>
      </c>
      <c r="B164">
        <v>0</v>
      </c>
    </row>
    <row r="165" spans="1:2">
      <c r="A165" t="s">
        <v>599</v>
      </c>
      <c r="B165">
        <v>629</v>
      </c>
    </row>
    <row r="166" spans="1:2">
      <c r="A166" t="s">
        <v>600</v>
      </c>
      <c r="B166">
        <v>0</v>
      </c>
    </row>
    <row r="167" spans="1:2">
      <c r="A167" t="s">
        <v>601</v>
      </c>
      <c r="B167">
        <v>724</v>
      </c>
    </row>
    <row r="168" spans="1:2">
      <c r="A168" t="s">
        <v>602</v>
      </c>
      <c r="B168">
        <v>0</v>
      </c>
    </row>
    <row r="169" spans="1:2">
      <c r="A169" t="s">
        <v>603</v>
      </c>
      <c r="B169">
        <v>0</v>
      </c>
    </row>
    <row r="170" spans="1:2">
      <c r="A170" t="s">
        <v>604</v>
      </c>
      <c r="B170">
        <v>516</v>
      </c>
    </row>
    <row r="171" spans="1:2">
      <c r="A171" t="s">
        <v>605</v>
      </c>
      <c r="B171">
        <v>0</v>
      </c>
    </row>
    <row r="172" spans="1:2">
      <c r="A172" t="s">
        <v>606</v>
      </c>
      <c r="B172">
        <v>0</v>
      </c>
    </row>
    <row r="173" spans="1:2">
      <c r="A173" t="s">
        <v>607</v>
      </c>
      <c r="B173">
        <v>0</v>
      </c>
    </row>
    <row r="174" spans="1:2">
      <c r="A174" t="s">
        <v>608</v>
      </c>
      <c r="B174">
        <v>0</v>
      </c>
    </row>
    <row r="175" spans="1:2">
      <c r="A175" t="s">
        <v>609</v>
      </c>
      <c r="B175">
        <v>0</v>
      </c>
    </row>
    <row r="176" spans="1:2">
      <c r="A176" t="s">
        <v>610</v>
      </c>
      <c r="B176">
        <v>0</v>
      </c>
    </row>
    <row r="177" spans="1:2">
      <c r="A177" t="s">
        <v>611</v>
      </c>
      <c r="B177">
        <v>417</v>
      </c>
    </row>
    <row r="178" spans="1:2">
      <c r="A178" t="s">
        <v>612</v>
      </c>
      <c r="B178">
        <v>0</v>
      </c>
    </row>
    <row r="179" spans="1:2">
      <c r="A179" t="s">
        <v>613</v>
      </c>
      <c r="B179">
        <v>598</v>
      </c>
    </row>
    <row r="180" spans="1:2">
      <c r="A180" t="s">
        <v>614</v>
      </c>
      <c r="B180">
        <v>0</v>
      </c>
    </row>
    <row r="181" spans="1:2">
      <c r="A181" t="s">
        <v>615</v>
      </c>
      <c r="B181">
        <v>888</v>
      </c>
    </row>
    <row r="182" spans="1:2">
      <c r="A182" t="s">
        <v>616</v>
      </c>
      <c r="B182">
        <v>0</v>
      </c>
    </row>
    <row r="183" spans="1:2">
      <c r="A183" t="s">
        <v>617</v>
      </c>
      <c r="B183">
        <v>1484</v>
      </c>
    </row>
    <row r="184" spans="1:2">
      <c r="A184" t="s">
        <v>618</v>
      </c>
      <c r="B184">
        <v>0</v>
      </c>
    </row>
    <row r="185" spans="1:2">
      <c r="A185" t="s">
        <v>619</v>
      </c>
      <c r="B185">
        <v>0</v>
      </c>
    </row>
    <row r="186" spans="1:2">
      <c r="A186" t="s">
        <v>620</v>
      </c>
      <c r="B186">
        <v>0</v>
      </c>
    </row>
    <row r="187" spans="1:2">
      <c r="A187" t="s">
        <v>621</v>
      </c>
      <c r="B187">
        <v>795</v>
      </c>
    </row>
    <row r="188" spans="1:2">
      <c r="A188" t="s">
        <v>622</v>
      </c>
      <c r="B188">
        <v>510</v>
      </c>
    </row>
    <row r="189" spans="1:2">
      <c r="A189" t="s">
        <v>623</v>
      </c>
      <c r="B189">
        <v>0</v>
      </c>
    </row>
    <row r="190" spans="1:2">
      <c r="A190" t="s">
        <v>624</v>
      </c>
      <c r="B190">
        <v>680</v>
      </c>
    </row>
    <row r="191" spans="1:2">
      <c r="A191" t="s">
        <v>625</v>
      </c>
      <c r="B191">
        <v>0</v>
      </c>
    </row>
    <row r="192" spans="1:2">
      <c r="A192" t="s">
        <v>626</v>
      </c>
      <c r="B192">
        <v>0</v>
      </c>
    </row>
    <row r="193" spans="1:2">
      <c r="A193" t="s">
        <v>627</v>
      </c>
      <c r="B193">
        <v>0</v>
      </c>
    </row>
    <row r="194" spans="1:2">
      <c r="A194" t="s">
        <v>628</v>
      </c>
      <c r="B194">
        <v>0</v>
      </c>
    </row>
    <row r="195" spans="1:2">
      <c r="A195" t="s">
        <v>629</v>
      </c>
      <c r="B195">
        <v>0</v>
      </c>
    </row>
    <row r="196" spans="1:2">
      <c r="A196" t="s">
        <v>630</v>
      </c>
      <c r="B196">
        <v>0</v>
      </c>
    </row>
    <row r="197" spans="1:2">
      <c r="A197" t="s">
        <v>631</v>
      </c>
      <c r="B197">
        <v>0</v>
      </c>
    </row>
    <row r="198" spans="1:2">
      <c r="A198" t="s">
        <v>632</v>
      </c>
      <c r="B198">
        <v>0</v>
      </c>
    </row>
    <row r="199" spans="1:2">
      <c r="A199" t="s">
        <v>633</v>
      </c>
      <c r="B199">
        <v>0</v>
      </c>
    </row>
    <row r="200" spans="1:2">
      <c r="A200" t="s">
        <v>634</v>
      </c>
      <c r="B200">
        <v>0</v>
      </c>
    </row>
    <row r="201" spans="1:2">
      <c r="A201" t="s">
        <v>635</v>
      </c>
      <c r="B201">
        <v>53</v>
      </c>
    </row>
    <row r="202" spans="1:2">
      <c r="A202" t="s">
        <v>636</v>
      </c>
      <c r="B202">
        <v>282</v>
      </c>
    </row>
    <row r="203" spans="1:2">
      <c r="A203" t="s">
        <v>637</v>
      </c>
      <c r="B203">
        <v>206</v>
      </c>
    </row>
    <row r="204" spans="1:2">
      <c r="A204" t="s">
        <v>638</v>
      </c>
      <c r="B204">
        <v>0</v>
      </c>
    </row>
    <row r="205" spans="1:2">
      <c r="A205" t="s">
        <v>639</v>
      </c>
      <c r="B205">
        <v>154</v>
      </c>
    </row>
    <row r="206" spans="1:2">
      <c r="A206" t="s">
        <v>640</v>
      </c>
      <c r="B206">
        <v>0</v>
      </c>
    </row>
    <row r="207" spans="1:2">
      <c r="A207" t="s">
        <v>641</v>
      </c>
      <c r="B207">
        <v>0</v>
      </c>
    </row>
    <row r="208" spans="1:2">
      <c r="A208" t="s">
        <v>642</v>
      </c>
      <c r="B208">
        <v>363</v>
      </c>
    </row>
    <row r="209" spans="1:2">
      <c r="A209" t="s">
        <v>643</v>
      </c>
      <c r="B209">
        <v>0</v>
      </c>
    </row>
    <row r="210" spans="1:2">
      <c r="A210" t="s">
        <v>644</v>
      </c>
      <c r="B210">
        <v>0</v>
      </c>
    </row>
    <row r="211" spans="1:2">
      <c r="A211" t="s">
        <v>645</v>
      </c>
      <c r="B211">
        <v>406</v>
      </c>
    </row>
    <row r="212" spans="1:2">
      <c r="A212" t="s">
        <v>646</v>
      </c>
      <c r="B212">
        <v>299</v>
      </c>
    </row>
    <row r="213" spans="1:2">
      <c r="A213" t="s">
        <v>647</v>
      </c>
      <c r="B213">
        <v>373</v>
      </c>
    </row>
    <row r="214" spans="1:2">
      <c r="A214" t="s">
        <v>648</v>
      </c>
      <c r="B214">
        <v>0</v>
      </c>
    </row>
    <row r="215" spans="1:2">
      <c r="A215" t="s">
        <v>649</v>
      </c>
      <c r="B215">
        <v>171</v>
      </c>
    </row>
    <row r="216" spans="1:2">
      <c r="A216" t="s">
        <v>650</v>
      </c>
      <c r="B216">
        <v>0</v>
      </c>
    </row>
    <row r="217" spans="1:2">
      <c r="A217" t="s">
        <v>651</v>
      </c>
      <c r="B217">
        <v>0</v>
      </c>
    </row>
    <row r="218" spans="1:2">
      <c r="A218" t="s">
        <v>652</v>
      </c>
      <c r="B218">
        <v>0</v>
      </c>
    </row>
    <row r="219" spans="1:2">
      <c r="A219" t="s">
        <v>653</v>
      </c>
      <c r="B219">
        <v>0</v>
      </c>
    </row>
    <row r="220" spans="1:2">
      <c r="A220" t="s">
        <v>654</v>
      </c>
      <c r="B220">
        <v>0</v>
      </c>
    </row>
    <row r="221" spans="1:2">
      <c r="A221" t="s">
        <v>655</v>
      </c>
      <c r="B221">
        <v>0</v>
      </c>
    </row>
    <row r="222" spans="1:2">
      <c r="A222" t="s">
        <v>656</v>
      </c>
      <c r="B222">
        <v>0</v>
      </c>
    </row>
    <row r="223" spans="1:2">
      <c r="A223" t="s">
        <v>657</v>
      </c>
      <c r="B223">
        <v>0</v>
      </c>
    </row>
    <row r="224" spans="1:2">
      <c r="A224" t="s">
        <v>658</v>
      </c>
      <c r="B224">
        <v>0</v>
      </c>
    </row>
    <row r="225" spans="1:2">
      <c r="A225" t="s">
        <v>659</v>
      </c>
      <c r="B225">
        <v>137</v>
      </c>
    </row>
    <row r="226" spans="1:2">
      <c r="A226" t="s">
        <v>660</v>
      </c>
      <c r="B226">
        <v>0</v>
      </c>
    </row>
    <row r="227" spans="1:2">
      <c r="A227" t="s">
        <v>661</v>
      </c>
      <c r="B227">
        <v>253</v>
      </c>
    </row>
    <row r="228" spans="1:2">
      <c r="A228" t="s">
        <v>662</v>
      </c>
      <c r="B228">
        <v>234</v>
      </c>
    </row>
    <row r="229" spans="1:2">
      <c r="A229" t="s">
        <v>663</v>
      </c>
      <c r="B229">
        <v>0</v>
      </c>
    </row>
    <row r="230" spans="1:2">
      <c r="A230" t="s">
        <v>664</v>
      </c>
      <c r="B230">
        <v>353</v>
      </c>
    </row>
    <row r="231" spans="1:2">
      <c r="A231" t="s">
        <v>665</v>
      </c>
      <c r="B231">
        <v>0</v>
      </c>
    </row>
    <row r="232" spans="1:2">
      <c r="A232" t="s">
        <v>666</v>
      </c>
      <c r="B232">
        <v>124</v>
      </c>
    </row>
    <row r="233" spans="1:2">
      <c r="A233" t="s">
        <v>667</v>
      </c>
      <c r="B233">
        <v>0</v>
      </c>
    </row>
    <row r="234" spans="1:2">
      <c r="A234" t="s">
        <v>668</v>
      </c>
      <c r="B234">
        <v>0</v>
      </c>
    </row>
    <row r="235" spans="1:2">
      <c r="A235" t="s">
        <v>669</v>
      </c>
      <c r="B235">
        <v>335</v>
      </c>
    </row>
    <row r="236" spans="1:2">
      <c r="A236" t="s">
        <v>670</v>
      </c>
      <c r="B236">
        <v>395</v>
      </c>
    </row>
    <row r="237" spans="1:2">
      <c r="A237" t="s">
        <v>671</v>
      </c>
      <c r="B237">
        <v>388</v>
      </c>
    </row>
    <row r="238" spans="1:2">
      <c r="A238" t="s">
        <v>672</v>
      </c>
      <c r="B238">
        <v>0</v>
      </c>
    </row>
    <row r="239" spans="1:2">
      <c r="A239" t="s">
        <v>673</v>
      </c>
      <c r="B239">
        <v>35</v>
      </c>
    </row>
    <row r="240" spans="1:2">
      <c r="A240" t="s">
        <v>674</v>
      </c>
      <c r="B240">
        <v>0</v>
      </c>
    </row>
    <row r="241" spans="1:2">
      <c r="A241" t="s">
        <v>675</v>
      </c>
      <c r="B241">
        <v>0</v>
      </c>
    </row>
    <row r="242" spans="1:2">
      <c r="A242" t="s">
        <v>676</v>
      </c>
      <c r="B242">
        <v>0</v>
      </c>
    </row>
    <row r="243" spans="1:2">
      <c r="A243" t="s">
        <v>677</v>
      </c>
      <c r="B243">
        <v>0</v>
      </c>
    </row>
    <row r="244" spans="1:2">
      <c r="A244" t="s">
        <v>678</v>
      </c>
      <c r="B244">
        <v>0</v>
      </c>
    </row>
    <row r="245" spans="1:2">
      <c r="A245" t="s">
        <v>679</v>
      </c>
      <c r="B245">
        <v>0</v>
      </c>
    </row>
    <row r="246" spans="1:2">
      <c r="A246" t="s">
        <v>680</v>
      </c>
      <c r="B246">
        <v>0</v>
      </c>
    </row>
    <row r="247" spans="1:2">
      <c r="A247" t="s">
        <v>681</v>
      </c>
      <c r="B247">
        <v>84</v>
      </c>
    </row>
    <row r="248" spans="1:2">
      <c r="A248" t="s">
        <v>682</v>
      </c>
      <c r="B248">
        <v>0</v>
      </c>
    </row>
    <row r="249" spans="1:2">
      <c r="A249" t="s">
        <v>683</v>
      </c>
      <c r="B249">
        <v>0</v>
      </c>
    </row>
    <row r="250" spans="1:2">
      <c r="A250" t="s">
        <v>684</v>
      </c>
      <c r="B250">
        <v>239</v>
      </c>
    </row>
    <row r="251" spans="1:2">
      <c r="A251" t="s">
        <v>685</v>
      </c>
      <c r="B251">
        <v>0</v>
      </c>
    </row>
    <row r="252" spans="1:2">
      <c r="A252" t="s">
        <v>686</v>
      </c>
      <c r="B252">
        <v>0</v>
      </c>
    </row>
    <row r="253" spans="1:2">
      <c r="A253" t="s">
        <v>687</v>
      </c>
      <c r="B253">
        <v>0</v>
      </c>
    </row>
    <row r="254" spans="1:2">
      <c r="A254" t="s">
        <v>688</v>
      </c>
      <c r="B254">
        <v>0</v>
      </c>
    </row>
    <row r="255" spans="1:2">
      <c r="A255" t="s">
        <v>689</v>
      </c>
      <c r="B255">
        <v>0</v>
      </c>
    </row>
    <row r="256" spans="1:2">
      <c r="A256" t="s">
        <v>690</v>
      </c>
      <c r="B256">
        <v>0</v>
      </c>
    </row>
    <row r="257" spans="1:2">
      <c r="A257" t="s">
        <v>691</v>
      </c>
      <c r="B257">
        <v>567</v>
      </c>
    </row>
    <row r="258" spans="1:2">
      <c r="A258" t="s">
        <v>692</v>
      </c>
      <c r="B258">
        <v>0</v>
      </c>
    </row>
    <row r="259" spans="1:2">
      <c r="A259" t="s">
        <v>693</v>
      </c>
      <c r="B259">
        <v>0</v>
      </c>
    </row>
    <row r="260" spans="1:2">
      <c r="A260" t="s">
        <v>694</v>
      </c>
      <c r="B260">
        <v>0</v>
      </c>
    </row>
    <row r="261" spans="1:2">
      <c r="A261" t="s">
        <v>695</v>
      </c>
      <c r="B261">
        <v>0</v>
      </c>
    </row>
    <row r="262" spans="1:2">
      <c r="A262" t="s">
        <v>696</v>
      </c>
      <c r="B262">
        <v>0</v>
      </c>
    </row>
    <row r="263" spans="1:2">
      <c r="A263" t="s">
        <v>697</v>
      </c>
      <c r="B263">
        <v>0</v>
      </c>
    </row>
    <row r="264" spans="1:2">
      <c r="A264" t="s">
        <v>698</v>
      </c>
      <c r="B264">
        <v>0</v>
      </c>
    </row>
    <row r="265" spans="1:2">
      <c r="A265" t="s">
        <v>699</v>
      </c>
      <c r="B265">
        <v>0</v>
      </c>
    </row>
    <row r="266" spans="1:2">
      <c r="A266" t="s">
        <v>700</v>
      </c>
      <c r="B266">
        <v>0</v>
      </c>
    </row>
    <row r="267" spans="1:2">
      <c r="A267" t="s">
        <v>701</v>
      </c>
      <c r="B267">
        <v>0</v>
      </c>
    </row>
    <row r="268" spans="1:2">
      <c r="A268" t="s">
        <v>702</v>
      </c>
      <c r="B268">
        <v>0</v>
      </c>
    </row>
    <row r="269" spans="1:2">
      <c r="A269" t="s">
        <v>703</v>
      </c>
      <c r="B269">
        <v>0</v>
      </c>
    </row>
    <row r="270" spans="1:2">
      <c r="A270" t="s">
        <v>704</v>
      </c>
      <c r="B270">
        <v>0</v>
      </c>
    </row>
    <row r="271" spans="1:2">
      <c r="A271" t="s">
        <v>705</v>
      </c>
      <c r="B271">
        <v>0</v>
      </c>
    </row>
    <row r="272" spans="1:2">
      <c r="A272" t="s">
        <v>706</v>
      </c>
      <c r="B272">
        <v>0</v>
      </c>
    </row>
    <row r="273" spans="1:2">
      <c r="A273" t="s">
        <v>707</v>
      </c>
      <c r="B273">
        <v>0</v>
      </c>
    </row>
    <row r="274" spans="1:2">
      <c r="A274" t="s">
        <v>708</v>
      </c>
      <c r="B274">
        <v>0</v>
      </c>
    </row>
    <row r="275" spans="1:2">
      <c r="A275" t="s">
        <v>709</v>
      </c>
      <c r="B275">
        <v>0</v>
      </c>
    </row>
    <row r="276" spans="1:2">
      <c r="A276" t="s">
        <v>710</v>
      </c>
      <c r="B276">
        <v>0</v>
      </c>
    </row>
    <row r="277" spans="1:2">
      <c r="A277" t="s">
        <v>711</v>
      </c>
      <c r="B277">
        <v>0</v>
      </c>
    </row>
    <row r="278" spans="1:2">
      <c r="A278" t="s">
        <v>712</v>
      </c>
      <c r="B278">
        <v>0</v>
      </c>
    </row>
    <row r="279" spans="1:2">
      <c r="A279" t="s">
        <v>713</v>
      </c>
      <c r="B279">
        <v>0</v>
      </c>
    </row>
    <row r="280" spans="1:2">
      <c r="A280" t="s">
        <v>714</v>
      </c>
      <c r="B280">
        <v>427</v>
      </c>
    </row>
    <row r="281" spans="1:2">
      <c r="A281" t="s">
        <v>715</v>
      </c>
      <c r="B281">
        <v>0</v>
      </c>
    </row>
    <row r="282" spans="1:2">
      <c r="A282" t="s">
        <v>716</v>
      </c>
      <c r="B282">
        <v>0</v>
      </c>
    </row>
    <row r="283" spans="1:2">
      <c r="A283" t="s">
        <v>717</v>
      </c>
      <c r="B283">
        <v>0</v>
      </c>
    </row>
    <row r="284" spans="1:2">
      <c r="A284" t="s">
        <v>718</v>
      </c>
      <c r="B284">
        <v>355</v>
      </c>
    </row>
    <row r="285" spans="1:2">
      <c r="A285" t="s">
        <v>719</v>
      </c>
      <c r="B285">
        <v>0</v>
      </c>
    </row>
    <row r="286" spans="1:2">
      <c r="A286" t="s">
        <v>720</v>
      </c>
      <c r="B286">
        <v>0</v>
      </c>
    </row>
    <row r="287" spans="1:2">
      <c r="A287" t="s">
        <v>721</v>
      </c>
      <c r="B287">
        <v>0</v>
      </c>
    </row>
    <row r="288" spans="1:2">
      <c r="A288" t="s">
        <v>722</v>
      </c>
      <c r="B288">
        <v>0</v>
      </c>
    </row>
    <row r="289" spans="1:2">
      <c r="A289" t="s">
        <v>723</v>
      </c>
      <c r="B289">
        <v>302</v>
      </c>
    </row>
    <row r="290" spans="1:2">
      <c r="A290" t="s">
        <v>724</v>
      </c>
      <c r="B290">
        <v>0</v>
      </c>
    </row>
    <row r="291" spans="1:2">
      <c r="A291" t="s">
        <v>725</v>
      </c>
      <c r="B291">
        <v>0</v>
      </c>
    </row>
    <row r="292" spans="1:2">
      <c r="A292" t="s">
        <v>726</v>
      </c>
      <c r="B292">
        <v>0</v>
      </c>
    </row>
    <row r="293" spans="1:2">
      <c r="A293" t="s">
        <v>727</v>
      </c>
      <c r="B293">
        <v>0</v>
      </c>
    </row>
    <row r="294" spans="1:2">
      <c r="A294" t="s">
        <v>728</v>
      </c>
      <c r="B294">
        <v>0</v>
      </c>
    </row>
    <row r="295" spans="1:2">
      <c r="A295" t="s">
        <v>729</v>
      </c>
      <c r="B295">
        <v>4360</v>
      </c>
    </row>
    <row r="296" spans="1:2">
      <c r="A296" t="s">
        <v>730</v>
      </c>
      <c r="B296">
        <v>0</v>
      </c>
    </row>
    <row r="297" spans="1:2">
      <c r="A297" t="s">
        <v>731</v>
      </c>
      <c r="B297">
        <v>0</v>
      </c>
    </row>
    <row r="298" spans="1:2">
      <c r="A298" t="s">
        <v>732</v>
      </c>
      <c r="B298">
        <v>7630</v>
      </c>
    </row>
    <row r="299" spans="1:2">
      <c r="A299" t="s">
        <v>733</v>
      </c>
      <c r="B299">
        <v>0</v>
      </c>
    </row>
    <row r="300" spans="1:2">
      <c r="A300" t="s">
        <v>734</v>
      </c>
      <c r="B300">
        <v>8622</v>
      </c>
    </row>
    <row r="301" spans="1:2">
      <c r="A301" t="s">
        <v>735</v>
      </c>
      <c r="B301">
        <v>7818</v>
      </c>
    </row>
    <row r="302" spans="1:2">
      <c r="A302" t="s">
        <v>736</v>
      </c>
      <c r="B302">
        <v>0</v>
      </c>
    </row>
    <row r="303" spans="1:2">
      <c r="A303" t="s">
        <v>737</v>
      </c>
      <c r="B303">
        <v>8766</v>
      </c>
    </row>
    <row r="304" spans="1:2">
      <c r="A304" t="s">
        <v>738</v>
      </c>
      <c r="B304">
        <v>8314</v>
      </c>
    </row>
    <row r="305" spans="1:2">
      <c r="A305" t="s">
        <v>739</v>
      </c>
      <c r="B305">
        <v>0</v>
      </c>
    </row>
    <row r="306" spans="1:2">
      <c r="A306" t="s">
        <v>740</v>
      </c>
      <c r="B306">
        <v>0</v>
      </c>
    </row>
    <row r="307" spans="1:2">
      <c r="A307" t="s">
        <v>741</v>
      </c>
      <c r="B307">
        <v>9566</v>
      </c>
    </row>
    <row r="308" spans="1:2">
      <c r="A308" t="s">
        <v>742</v>
      </c>
      <c r="B308">
        <v>0</v>
      </c>
    </row>
    <row r="309" spans="1:2">
      <c r="A309" t="s">
        <v>743</v>
      </c>
      <c r="B309">
        <v>6971</v>
      </c>
    </row>
    <row r="310" spans="1:2">
      <c r="A310" t="s">
        <v>744</v>
      </c>
      <c r="B310">
        <v>0</v>
      </c>
    </row>
    <row r="311" spans="1:2">
      <c r="A311" t="s">
        <v>745</v>
      </c>
      <c r="B311">
        <v>5013</v>
      </c>
    </row>
    <row r="312" spans="1:2">
      <c r="A312" t="s">
        <v>746</v>
      </c>
      <c r="B312">
        <v>0</v>
      </c>
    </row>
    <row r="313" spans="1:2">
      <c r="A313" t="s">
        <v>747</v>
      </c>
      <c r="B313">
        <v>0</v>
      </c>
    </row>
    <row r="314" spans="1:2">
      <c r="A314" t="s">
        <v>748</v>
      </c>
      <c r="B314">
        <v>6744</v>
      </c>
    </row>
    <row r="315" spans="1:2">
      <c r="A315" t="s">
        <v>749</v>
      </c>
      <c r="B315">
        <v>0</v>
      </c>
    </row>
    <row r="316" spans="1:2">
      <c r="A316" t="s">
        <v>750</v>
      </c>
      <c r="B316">
        <v>0</v>
      </c>
    </row>
    <row r="317" spans="1:2">
      <c r="A317" t="s">
        <v>751</v>
      </c>
      <c r="B317">
        <v>0</v>
      </c>
    </row>
    <row r="318" spans="1:2">
      <c r="A318" t="s">
        <v>752</v>
      </c>
      <c r="B318">
        <v>0</v>
      </c>
    </row>
    <row r="319" spans="1:2">
      <c r="A319" t="s">
        <v>753</v>
      </c>
      <c r="B319">
        <v>0</v>
      </c>
    </row>
    <row r="320" spans="1:2">
      <c r="A320" t="s">
        <v>754</v>
      </c>
      <c r="B320">
        <v>0</v>
      </c>
    </row>
    <row r="321" spans="1:2">
      <c r="A321" t="s">
        <v>755</v>
      </c>
      <c r="B321">
        <v>2103</v>
      </c>
    </row>
    <row r="322" spans="1:2">
      <c r="A322" t="s">
        <v>756</v>
      </c>
      <c r="B322">
        <v>0</v>
      </c>
    </row>
    <row r="323" spans="1:2">
      <c r="A323" t="s">
        <v>757</v>
      </c>
      <c r="B323">
        <v>6062</v>
      </c>
    </row>
    <row r="324" spans="1:2">
      <c r="A324" t="s">
        <v>758</v>
      </c>
      <c r="B324">
        <v>0</v>
      </c>
    </row>
    <row r="325" spans="1:2">
      <c r="A325" t="s">
        <v>759</v>
      </c>
      <c r="B325">
        <v>9144</v>
      </c>
    </row>
    <row r="326" spans="1:2">
      <c r="A326" t="s">
        <v>760</v>
      </c>
      <c r="B326">
        <v>0</v>
      </c>
    </row>
    <row r="327" spans="1:2">
      <c r="A327" t="s">
        <v>761</v>
      </c>
      <c r="B327">
        <v>14218</v>
      </c>
    </row>
    <row r="328" spans="1:2">
      <c r="A328" t="s">
        <v>762</v>
      </c>
      <c r="B328">
        <v>0</v>
      </c>
    </row>
    <row r="329" spans="1:2">
      <c r="A329" t="s">
        <v>763</v>
      </c>
      <c r="B329">
        <v>0</v>
      </c>
    </row>
    <row r="330" spans="1:2">
      <c r="A330" t="s">
        <v>764</v>
      </c>
      <c r="B330">
        <v>0</v>
      </c>
    </row>
    <row r="331" spans="1:2">
      <c r="A331" t="s">
        <v>765</v>
      </c>
      <c r="B331">
        <v>8719</v>
      </c>
    </row>
    <row r="332" spans="1:2">
      <c r="A332" t="s">
        <v>766</v>
      </c>
      <c r="B332">
        <v>8323</v>
      </c>
    </row>
    <row r="333" spans="1:2">
      <c r="A333" t="s">
        <v>767</v>
      </c>
      <c r="B333">
        <v>0</v>
      </c>
    </row>
    <row r="334" spans="1:2">
      <c r="A334" t="s">
        <v>768</v>
      </c>
      <c r="B334">
        <v>8880</v>
      </c>
    </row>
    <row r="335" spans="1:2">
      <c r="A335" t="s">
        <v>769</v>
      </c>
      <c r="B335">
        <v>0</v>
      </c>
    </row>
    <row r="336" spans="1:2">
      <c r="A336" t="s">
        <v>770</v>
      </c>
      <c r="B336">
        <v>0</v>
      </c>
    </row>
    <row r="337" spans="1:2">
      <c r="A337" t="s">
        <v>771</v>
      </c>
      <c r="B337">
        <v>0</v>
      </c>
    </row>
    <row r="338" spans="1:2">
      <c r="A338" t="s">
        <v>772</v>
      </c>
      <c r="B338">
        <v>0</v>
      </c>
    </row>
    <row r="339" spans="1:2">
      <c r="A339" t="s">
        <v>773</v>
      </c>
      <c r="B339">
        <v>0</v>
      </c>
    </row>
    <row r="340" spans="1:2">
      <c r="A340" t="s">
        <v>774</v>
      </c>
      <c r="B340">
        <v>0</v>
      </c>
    </row>
    <row r="341" spans="1:2">
      <c r="A341" t="s">
        <v>775</v>
      </c>
      <c r="B341">
        <v>0</v>
      </c>
    </row>
    <row r="342" spans="1:2">
      <c r="A342" t="s">
        <v>776</v>
      </c>
      <c r="B342">
        <v>0</v>
      </c>
    </row>
    <row r="343" spans="1:2">
      <c r="A343" t="s">
        <v>777</v>
      </c>
      <c r="B343">
        <v>0</v>
      </c>
    </row>
    <row r="344" spans="1:2">
      <c r="A344" t="s">
        <v>778</v>
      </c>
      <c r="B344">
        <v>0</v>
      </c>
    </row>
    <row r="345" spans="1:2">
      <c r="A345" t="s">
        <v>779</v>
      </c>
      <c r="B345">
        <v>934</v>
      </c>
    </row>
    <row r="346" spans="1:2">
      <c r="A346" t="s">
        <v>780</v>
      </c>
      <c r="B346">
        <v>4701</v>
      </c>
    </row>
    <row r="347" spans="1:2">
      <c r="A347" t="s">
        <v>781</v>
      </c>
      <c r="B347">
        <v>2778</v>
      </c>
    </row>
    <row r="348" spans="1:2">
      <c r="A348" t="s">
        <v>782</v>
      </c>
      <c r="B348">
        <v>0</v>
      </c>
    </row>
    <row r="349" spans="1:2">
      <c r="A349" t="s">
        <v>783</v>
      </c>
      <c r="B349">
        <v>1518</v>
      </c>
    </row>
    <row r="350" spans="1:2">
      <c r="A350" t="s">
        <v>784</v>
      </c>
      <c r="B350">
        <v>0</v>
      </c>
    </row>
    <row r="351" spans="1:2">
      <c r="A351" t="s">
        <v>785</v>
      </c>
      <c r="B351">
        <v>0</v>
      </c>
    </row>
    <row r="352" spans="1:2">
      <c r="A352" t="s">
        <v>786</v>
      </c>
      <c r="B352">
        <v>3893</v>
      </c>
    </row>
    <row r="353" spans="1:2">
      <c r="A353" t="s">
        <v>787</v>
      </c>
      <c r="B353">
        <v>0</v>
      </c>
    </row>
    <row r="354" spans="1:2">
      <c r="A354" t="s">
        <v>788</v>
      </c>
      <c r="B354">
        <v>0</v>
      </c>
    </row>
    <row r="355" spans="1:2">
      <c r="A355" t="s">
        <v>789</v>
      </c>
      <c r="B355">
        <v>4552</v>
      </c>
    </row>
    <row r="356" spans="1:2">
      <c r="A356" t="s">
        <v>790</v>
      </c>
      <c r="B356">
        <v>3826</v>
      </c>
    </row>
    <row r="357" spans="1:2">
      <c r="A357" t="s">
        <v>791</v>
      </c>
      <c r="B357">
        <v>3711</v>
      </c>
    </row>
    <row r="358" spans="1:2">
      <c r="A358" t="s">
        <v>792</v>
      </c>
      <c r="B358">
        <v>0</v>
      </c>
    </row>
    <row r="359" spans="1:2">
      <c r="A359" t="s">
        <v>793</v>
      </c>
      <c r="B359">
        <v>1854</v>
      </c>
    </row>
    <row r="360" spans="1:2">
      <c r="A360" t="s">
        <v>794</v>
      </c>
      <c r="B360">
        <v>0</v>
      </c>
    </row>
    <row r="361" spans="1:2">
      <c r="A361" t="s">
        <v>795</v>
      </c>
      <c r="B361">
        <v>0</v>
      </c>
    </row>
    <row r="362" spans="1:2">
      <c r="A362" t="s">
        <v>796</v>
      </c>
      <c r="B362">
        <v>0</v>
      </c>
    </row>
    <row r="363" spans="1:2">
      <c r="A363" t="s">
        <v>797</v>
      </c>
      <c r="B363">
        <v>0</v>
      </c>
    </row>
    <row r="364" spans="1:2">
      <c r="A364" t="s">
        <v>798</v>
      </c>
      <c r="B364">
        <v>0</v>
      </c>
    </row>
    <row r="365" spans="1:2">
      <c r="A365" t="s">
        <v>799</v>
      </c>
      <c r="B365">
        <v>0</v>
      </c>
    </row>
    <row r="366" spans="1:2">
      <c r="A366" t="s">
        <v>800</v>
      </c>
      <c r="B366">
        <v>0</v>
      </c>
    </row>
    <row r="367" spans="1:2">
      <c r="A367" t="s">
        <v>801</v>
      </c>
      <c r="B367">
        <v>0</v>
      </c>
    </row>
    <row r="368" spans="1:2">
      <c r="A368" t="s">
        <v>802</v>
      </c>
      <c r="B368">
        <v>0</v>
      </c>
    </row>
    <row r="369" spans="1:2">
      <c r="A369" t="s">
        <v>803</v>
      </c>
      <c r="B369">
        <v>1286</v>
      </c>
    </row>
    <row r="370" spans="1:2">
      <c r="A370" t="s">
        <v>804</v>
      </c>
      <c r="B370">
        <v>0</v>
      </c>
    </row>
    <row r="371" spans="1:2">
      <c r="A371" t="s">
        <v>805</v>
      </c>
      <c r="B371">
        <v>3978</v>
      </c>
    </row>
    <row r="372" spans="1:2">
      <c r="A372" t="s">
        <v>806</v>
      </c>
      <c r="B372">
        <v>4151</v>
      </c>
    </row>
    <row r="373" spans="1:2">
      <c r="A373" t="s">
        <v>807</v>
      </c>
      <c r="B373">
        <v>0</v>
      </c>
    </row>
    <row r="374" spans="1:2">
      <c r="A374" t="s">
        <v>808</v>
      </c>
      <c r="B374">
        <v>4281</v>
      </c>
    </row>
    <row r="375" spans="1:2">
      <c r="A375" t="s">
        <v>809</v>
      </c>
      <c r="B375">
        <v>0</v>
      </c>
    </row>
    <row r="376" spans="1:2">
      <c r="A376" t="s">
        <v>810</v>
      </c>
      <c r="B376">
        <v>1775</v>
      </c>
    </row>
    <row r="377" spans="1:2">
      <c r="A377" t="s">
        <v>811</v>
      </c>
      <c r="B377">
        <v>0</v>
      </c>
    </row>
    <row r="378" spans="1:2">
      <c r="A378" t="s">
        <v>812</v>
      </c>
      <c r="B378">
        <v>0</v>
      </c>
    </row>
    <row r="379" spans="1:2">
      <c r="A379" t="s">
        <v>813</v>
      </c>
      <c r="B379">
        <v>4019</v>
      </c>
    </row>
    <row r="380" spans="1:2">
      <c r="A380" t="s">
        <v>814</v>
      </c>
      <c r="B380">
        <v>4408</v>
      </c>
    </row>
    <row r="381" spans="1:2">
      <c r="A381" t="s">
        <v>815</v>
      </c>
      <c r="B381">
        <v>4500</v>
      </c>
    </row>
    <row r="382" spans="1:2">
      <c r="A382" t="s">
        <v>816</v>
      </c>
      <c r="B382">
        <v>0</v>
      </c>
    </row>
    <row r="383" spans="1:2">
      <c r="A383" t="s">
        <v>817</v>
      </c>
      <c r="B383">
        <v>908</v>
      </c>
    </row>
    <row r="384" spans="1:2">
      <c r="A384" t="s">
        <v>818</v>
      </c>
      <c r="B384">
        <v>0</v>
      </c>
    </row>
    <row r="385" spans="1:2">
      <c r="A385" t="s">
        <v>819</v>
      </c>
      <c r="B385">
        <v>0</v>
      </c>
    </row>
    <row r="386" spans="1:2">
      <c r="A386" t="s">
        <v>820</v>
      </c>
      <c r="B386">
        <v>0</v>
      </c>
    </row>
    <row r="387" spans="1:2">
      <c r="A387" t="s">
        <v>821</v>
      </c>
      <c r="B387">
        <v>0</v>
      </c>
    </row>
    <row r="388" spans="1:2">
      <c r="A388" t="s">
        <v>822</v>
      </c>
      <c r="B388">
        <v>0</v>
      </c>
    </row>
    <row r="389" spans="1:2">
      <c r="A389" t="s">
        <v>823</v>
      </c>
      <c r="B389">
        <v>0</v>
      </c>
    </row>
    <row r="390" spans="1:2">
      <c r="A390" t="s">
        <v>824</v>
      </c>
      <c r="B390">
        <v>0</v>
      </c>
    </row>
    <row r="391" spans="1:2">
      <c r="A391" t="s">
        <v>825</v>
      </c>
      <c r="B391">
        <v>778</v>
      </c>
    </row>
    <row r="392" spans="1:2">
      <c r="A392" t="s">
        <v>826</v>
      </c>
      <c r="B392">
        <v>0</v>
      </c>
    </row>
    <row r="393" spans="1:2">
      <c r="A393" t="s">
        <v>827</v>
      </c>
      <c r="B393">
        <v>0</v>
      </c>
    </row>
    <row r="394" spans="1:2">
      <c r="A394" t="s">
        <v>828</v>
      </c>
      <c r="B394">
        <v>3293</v>
      </c>
    </row>
    <row r="395" spans="1:2">
      <c r="A395" t="s">
        <v>829</v>
      </c>
      <c r="B395">
        <v>0</v>
      </c>
    </row>
    <row r="396" spans="1:2">
      <c r="A396" t="s">
        <v>830</v>
      </c>
      <c r="B396">
        <v>0</v>
      </c>
    </row>
    <row r="397" spans="1:2">
      <c r="A397" t="s">
        <v>831</v>
      </c>
      <c r="B397">
        <v>0</v>
      </c>
    </row>
    <row r="398" spans="1:2">
      <c r="A398" t="s">
        <v>832</v>
      </c>
      <c r="B398">
        <v>0</v>
      </c>
    </row>
    <row r="399" spans="1:2">
      <c r="A399" t="s">
        <v>833</v>
      </c>
      <c r="B399">
        <v>0</v>
      </c>
    </row>
    <row r="400" spans="1:2">
      <c r="A400" t="s">
        <v>834</v>
      </c>
      <c r="B400">
        <v>0</v>
      </c>
    </row>
    <row r="401" spans="1:2">
      <c r="A401" t="s">
        <v>835</v>
      </c>
      <c r="B401">
        <v>4679</v>
      </c>
    </row>
    <row r="402" spans="1:2">
      <c r="A402" t="s">
        <v>836</v>
      </c>
      <c r="B402">
        <v>0</v>
      </c>
    </row>
    <row r="403" spans="1:2">
      <c r="A403" t="s">
        <v>837</v>
      </c>
      <c r="B403">
        <v>0</v>
      </c>
    </row>
    <row r="404" spans="1:2">
      <c r="A404" t="s">
        <v>838</v>
      </c>
      <c r="B404">
        <v>0</v>
      </c>
    </row>
    <row r="405" spans="1:2">
      <c r="A405" t="s">
        <v>839</v>
      </c>
      <c r="B405">
        <v>0</v>
      </c>
    </row>
    <row r="406" spans="1:2">
      <c r="A406" t="s">
        <v>840</v>
      </c>
      <c r="B406">
        <v>0</v>
      </c>
    </row>
    <row r="407" spans="1:2">
      <c r="A407" t="s">
        <v>841</v>
      </c>
      <c r="B407">
        <v>0</v>
      </c>
    </row>
    <row r="408" spans="1:2">
      <c r="A408" t="s">
        <v>842</v>
      </c>
      <c r="B408">
        <v>0</v>
      </c>
    </row>
    <row r="409" spans="1:2">
      <c r="A409" t="s">
        <v>843</v>
      </c>
      <c r="B409">
        <v>0</v>
      </c>
    </row>
    <row r="410" spans="1:2">
      <c r="A410" t="s">
        <v>844</v>
      </c>
      <c r="B410">
        <v>0</v>
      </c>
    </row>
    <row r="411" spans="1:2">
      <c r="A411" t="s">
        <v>845</v>
      </c>
      <c r="B411">
        <v>0</v>
      </c>
    </row>
    <row r="412" spans="1:2">
      <c r="A412" t="s">
        <v>846</v>
      </c>
      <c r="B412">
        <v>0</v>
      </c>
    </row>
    <row r="413" spans="1:2">
      <c r="A413" t="s">
        <v>847</v>
      </c>
      <c r="B413">
        <v>0</v>
      </c>
    </row>
    <row r="414" spans="1:2">
      <c r="A414" t="s">
        <v>848</v>
      </c>
      <c r="B414">
        <v>0</v>
      </c>
    </row>
    <row r="415" spans="1:2">
      <c r="A415" t="s">
        <v>849</v>
      </c>
      <c r="B415">
        <v>0</v>
      </c>
    </row>
    <row r="416" spans="1:2">
      <c r="A416" t="s">
        <v>850</v>
      </c>
      <c r="B416">
        <v>0</v>
      </c>
    </row>
    <row r="417" spans="1:2">
      <c r="A417" t="s">
        <v>851</v>
      </c>
      <c r="B417">
        <v>0</v>
      </c>
    </row>
    <row r="418" spans="1:2">
      <c r="A418" t="s">
        <v>852</v>
      </c>
      <c r="B418">
        <v>0</v>
      </c>
    </row>
    <row r="419" spans="1:2">
      <c r="A419" t="s">
        <v>853</v>
      </c>
      <c r="B419">
        <v>0</v>
      </c>
    </row>
    <row r="420" spans="1:2">
      <c r="A420" t="s">
        <v>854</v>
      </c>
      <c r="B420">
        <v>0</v>
      </c>
    </row>
    <row r="421" spans="1:2">
      <c r="A421" t="s">
        <v>855</v>
      </c>
      <c r="B421">
        <v>0</v>
      </c>
    </row>
    <row r="422" spans="1:2">
      <c r="A422" t="s">
        <v>856</v>
      </c>
      <c r="B422">
        <v>0</v>
      </c>
    </row>
    <row r="423" spans="1:2">
      <c r="A423" t="s">
        <v>857</v>
      </c>
      <c r="B423">
        <v>0</v>
      </c>
    </row>
    <row r="424" spans="1:2">
      <c r="A424" t="s">
        <v>858</v>
      </c>
      <c r="B424">
        <v>2779</v>
      </c>
    </row>
    <row r="425" spans="1:2">
      <c r="A425" t="s">
        <v>859</v>
      </c>
      <c r="B425">
        <v>0</v>
      </c>
    </row>
    <row r="426" spans="1:2">
      <c r="A426" t="s">
        <v>860</v>
      </c>
      <c r="B426">
        <v>0</v>
      </c>
    </row>
    <row r="427" spans="1:2">
      <c r="A427" t="s">
        <v>861</v>
      </c>
      <c r="B427">
        <v>0</v>
      </c>
    </row>
    <row r="428" spans="1:2">
      <c r="A428" t="s">
        <v>862</v>
      </c>
      <c r="B428">
        <v>3489</v>
      </c>
    </row>
    <row r="429" spans="1:2">
      <c r="A429" t="s">
        <v>863</v>
      </c>
      <c r="B429">
        <v>0</v>
      </c>
    </row>
    <row r="430" spans="1:2">
      <c r="A430" t="s">
        <v>864</v>
      </c>
      <c r="B430">
        <v>0</v>
      </c>
    </row>
    <row r="431" spans="1:2">
      <c r="A431" t="s">
        <v>865</v>
      </c>
      <c r="B431">
        <v>0</v>
      </c>
    </row>
    <row r="432" spans="1:2">
      <c r="A432" t="s">
        <v>866</v>
      </c>
      <c r="B432">
        <v>0</v>
      </c>
    </row>
    <row r="433" spans="1:2">
      <c r="A433" t="s">
        <v>867</v>
      </c>
      <c r="B433">
        <v>3250</v>
      </c>
    </row>
    <row r="434" spans="1:2">
      <c r="A434" t="s">
        <v>868</v>
      </c>
      <c r="B434">
        <v>0</v>
      </c>
    </row>
    <row r="435" spans="1:2">
      <c r="A435" t="s">
        <v>869</v>
      </c>
      <c r="B435">
        <v>0</v>
      </c>
    </row>
    <row r="436" spans="1:2">
      <c r="A436" t="s">
        <v>870</v>
      </c>
      <c r="B436">
        <v>0</v>
      </c>
    </row>
    <row r="437" spans="1:2">
      <c r="A437" t="s">
        <v>871</v>
      </c>
      <c r="B437">
        <v>0</v>
      </c>
    </row>
    <row r="438" spans="1:2">
      <c r="A438" t="s">
        <v>872</v>
      </c>
      <c r="B438">
        <v>0</v>
      </c>
    </row>
    <row r="439" spans="1:2">
      <c r="A439" t="s">
        <v>873</v>
      </c>
      <c r="B439">
        <v>12041</v>
      </c>
    </row>
    <row r="440" spans="1:2">
      <c r="A440" t="s">
        <v>874</v>
      </c>
      <c r="B440">
        <v>0</v>
      </c>
    </row>
    <row r="441" spans="1:2">
      <c r="A441" t="s">
        <v>875</v>
      </c>
      <c r="B441">
        <v>0</v>
      </c>
    </row>
    <row r="442" spans="1:2">
      <c r="A442" t="s">
        <v>876</v>
      </c>
      <c r="B442">
        <v>16629</v>
      </c>
    </row>
    <row r="443" spans="1:2">
      <c r="A443" t="s">
        <v>877</v>
      </c>
      <c r="B443">
        <v>0</v>
      </c>
    </row>
    <row r="444" spans="1:2">
      <c r="A444" t="s">
        <v>878</v>
      </c>
      <c r="B444">
        <v>14406</v>
      </c>
    </row>
    <row r="445" spans="1:2">
      <c r="A445" t="s">
        <v>879</v>
      </c>
      <c r="B445">
        <v>14043</v>
      </c>
    </row>
    <row r="446" spans="1:2">
      <c r="A446" t="s">
        <v>880</v>
      </c>
      <c r="B446">
        <v>0</v>
      </c>
    </row>
    <row r="447" spans="1:2">
      <c r="A447" t="s">
        <v>881</v>
      </c>
      <c r="B447">
        <v>15340</v>
      </c>
    </row>
    <row r="448" spans="1:2">
      <c r="A448" t="s">
        <v>882</v>
      </c>
      <c r="B448">
        <v>15593</v>
      </c>
    </row>
    <row r="449" spans="1:2">
      <c r="A449" t="s">
        <v>883</v>
      </c>
      <c r="B449">
        <v>0</v>
      </c>
    </row>
    <row r="450" spans="1:2">
      <c r="A450" t="s">
        <v>884</v>
      </c>
      <c r="B450">
        <v>0</v>
      </c>
    </row>
    <row r="451" spans="1:2">
      <c r="A451" t="s">
        <v>885</v>
      </c>
      <c r="B451">
        <v>19515</v>
      </c>
    </row>
    <row r="452" spans="1:2">
      <c r="A452" t="s">
        <v>886</v>
      </c>
      <c r="B452">
        <v>0</v>
      </c>
    </row>
    <row r="453" spans="1:2">
      <c r="A453" t="s">
        <v>887</v>
      </c>
      <c r="B453">
        <v>0</v>
      </c>
    </row>
    <row r="454" spans="1:2">
      <c r="A454" t="s">
        <v>888</v>
      </c>
      <c r="B454">
        <v>0</v>
      </c>
    </row>
    <row r="455" spans="1:2">
      <c r="A455" t="s">
        <v>889</v>
      </c>
      <c r="B455">
        <v>9268</v>
      </c>
    </row>
    <row r="456" spans="1:2">
      <c r="A456" t="s">
        <v>890</v>
      </c>
      <c r="B456">
        <v>0</v>
      </c>
    </row>
    <row r="457" spans="1:2">
      <c r="A457" t="s">
        <v>891</v>
      </c>
      <c r="B457">
        <v>0</v>
      </c>
    </row>
    <row r="458" spans="1:2">
      <c r="A458" t="s">
        <v>892</v>
      </c>
      <c r="B458">
        <v>10025</v>
      </c>
    </row>
    <row r="459" spans="1:2">
      <c r="A459" t="s">
        <v>893</v>
      </c>
      <c r="B459">
        <v>0</v>
      </c>
    </row>
    <row r="460" spans="1:2">
      <c r="A460" t="s">
        <v>894</v>
      </c>
      <c r="B460">
        <v>0</v>
      </c>
    </row>
    <row r="461" spans="1:2">
      <c r="A461" t="s">
        <v>895</v>
      </c>
      <c r="B461">
        <v>0</v>
      </c>
    </row>
    <row r="462" spans="1:2">
      <c r="A462" t="s">
        <v>896</v>
      </c>
      <c r="B462">
        <v>0</v>
      </c>
    </row>
    <row r="463" spans="1:2">
      <c r="A463" t="s">
        <v>897</v>
      </c>
      <c r="B463">
        <v>0</v>
      </c>
    </row>
    <row r="464" spans="1:2">
      <c r="A464" t="s">
        <v>898</v>
      </c>
      <c r="B464">
        <v>0</v>
      </c>
    </row>
    <row r="465" spans="1:2">
      <c r="A465" t="s">
        <v>899</v>
      </c>
      <c r="B465">
        <v>5346</v>
      </c>
    </row>
    <row r="466" spans="1:2">
      <c r="A466" t="s">
        <v>900</v>
      </c>
      <c r="B466">
        <v>0</v>
      </c>
    </row>
    <row r="467" spans="1:2">
      <c r="A467" t="s">
        <v>901</v>
      </c>
      <c r="B467">
        <v>9151</v>
      </c>
    </row>
    <row r="468" spans="1:2">
      <c r="A468" t="s">
        <v>902</v>
      </c>
      <c r="B468">
        <v>0</v>
      </c>
    </row>
    <row r="469" spans="1:2">
      <c r="A469" t="s">
        <v>903</v>
      </c>
      <c r="B469">
        <v>20940</v>
      </c>
    </row>
    <row r="470" spans="1:2">
      <c r="A470" t="s">
        <v>904</v>
      </c>
      <c r="B470">
        <v>0</v>
      </c>
    </row>
    <row r="471" spans="1:2">
      <c r="A471" t="s">
        <v>905</v>
      </c>
      <c r="B471">
        <v>26872</v>
      </c>
    </row>
    <row r="472" spans="1:2">
      <c r="A472" t="s">
        <v>906</v>
      </c>
      <c r="B472">
        <v>0</v>
      </c>
    </row>
    <row r="473" spans="1:2">
      <c r="A473" t="s">
        <v>907</v>
      </c>
      <c r="B473">
        <v>0</v>
      </c>
    </row>
    <row r="474" spans="1:2">
      <c r="A474" t="s">
        <v>908</v>
      </c>
      <c r="B474">
        <v>0</v>
      </c>
    </row>
    <row r="475" spans="1:2">
      <c r="A475" t="s">
        <v>909</v>
      </c>
      <c r="B475">
        <v>20025</v>
      </c>
    </row>
    <row r="476" spans="1:2">
      <c r="A476" t="s">
        <v>910</v>
      </c>
      <c r="B476">
        <v>0</v>
      </c>
    </row>
    <row r="477" spans="1:2">
      <c r="A477" t="s">
        <v>911</v>
      </c>
      <c r="B477">
        <v>0</v>
      </c>
    </row>
    <row r="478" spans="1:2">
      <c r="A478" t="s">
        <v>912</v>
      </c>
      <c r="B478">
        <v>18343</v>
      </c>
    </row>
    <row r="479" spans="1:2">
      <c r="A479" t="s">
        <v>913</v>
      </c>
      <c r="B479">
        <v>0</v>
      </c>
    </row>
    <row r="480" spans="1:2">
      <c r="A480" t="s">
        <v>914</v>
      </c>
      <c r="B480">
        <v>0</v>
      </c>
    </row>
    <row r="481" spans="1:2">
      <c r="A481" t="s">
        <v>915</v>
      </c>
      <c r="B481">
        <v>0</v>
      </c>
    </row>
    <row r="482" spans="1:2">
      <c r="A482" t="s">
        <v>916</v>
      </c>
      <c r="B482">
        <v>0</v>
      </c>
    </row>
    <row r="483" spans="1:2">
      <c r="A483" t="s">
        <v>917</v>
      </c>
      <c r="B483">
        <v>0</v>
      </c>
    </row>
    <row r="484" spans="1:2">
      <c r="A484" t="s">
        <v>918</v>
      </c>
      <c r="B484">
        <v>0</v>
      </c>
    </row>
    <row r="485" spans="1:2">
      <c r="A485" t="s">
        <v>919</v>
      </c>
      <c r="B485">
        <v>0</v>
      </c>
    </row>
    <row r="486" spans="1:2">
      <c r="A486" t="s">
        <v>920</v>
      </c>
      <c r="B486">
        <v>0</v>
      </c>
    </row>
    <row r="487" spans="1:2">
      <c r="A487" t="s">
        <v>921</v>
      </c>
      <c r="B487">
        <v>0</v>
      </c>
    </row>
    <row r="488" spans="1:2">
      <c r="A488" t="s">
        <v>922</v>
      </c>
      <c r="B488">
        <v>0</v>
      </c>
    </row>
    <row r="489" spans="1:2">
      <c r="A489" t="s">
        <v>923</v>
      </c>
      <c r="B489">
        <v>2035</v>
      </c>
    </row>
    <row r="490" spans="1:2">
      <c r="A490" t="s">
        <v>924</v>
      </c>
      <c r="B490">
        <v>7705</v>
      </c>
    </row>
    <row r="491" spans="1:2">
      <c r="A491" t="s">
        <v>925</v>
      </c>
      <c r="B491">
        <v>5085</v>
      </c>
    </row>
    <row r="492" spans="1:2">
      <c r="A492" t="s">
        <v>926</v>
      </c>
      <c r="B492">
        <v>0</v>
      </c>
    </row>
    <row r="493" spans="1:2">
      <c r="A493" t="s">
        <v>927</v>
      </c>
      <c r="B493">
        <v>3761</v>
      </c>
    </row>
    <row r="494" spans="1:2">
      <c r="A494" t="s">
        <v>928</v>
      </c>
      <c r="B494">
        <v>0</v>
      </c>
    </row>
    <row r="495" spans="1:2">
      <c r="A495" t="s">
        <v>929</v>
      </c>
      <c r="B495">
        <v>0</v>
      </c>
    </row>
    <row r="496" spans="1:2">
      <c r="A496" t="s">
        <v>930</v>
      </c>
      <c r="B496">
        <v>5957</v>
      </c>
    </row>
    <row r="497" spans="1:2">
      <c r="A497" t="s">
        <v>931</v>
      </c>
      <c r="B497">
        <v>0</v>
      </c>
    </row>
    <row r="498" spans="1:2">
      <c r="A498" t="s">
        <v>932</v>
      </c>
      <c r="B498">
        <v>0</v>
      </c>
    </row>
    <row r="499" spans="1:2">
      <c r="A499" t="s">
        <v>933</v>
      </c>
      <c r="B499">
        <v>7115</v>
      </c>
    </row>
    <row r="500" spans="1:2">
      <c r="A500" t="s">
        <v>934</v>
      </c>
      <c r="B500">
        <v>8554</v>
      </c>
    </row>
    <row r="501" spans="1:2">
      <c r="A501" t="s">
        <v>935</v>
      </c>
      <c r="B501">
        <v>5758</v>
      </c>
    </row>
    <row r="502" spans="1:2">
      <c r="A502" t="s">
        <v>936</v>
      </c>
      <c r="B502">
        <v>0</v>
      </c>
    </row>
    <row r="503" spans="1:2">
      <c r="A503" t="s">
        <v>937</v>
      </c>
      <c r="B503">
        <v>2294</v>
      </c>
    </row>
    <row r="504" spans="1:2">
      <c r="A504" t="s">
        <v>938</v>
      </c>
      <c r="B504">
        <v>0</v>
      </c>
    </row>
    <row r="505" spans="1:2">
      <c r="A505" t="s">
        <v>939</v>
      </c>
      <c r="B505">
        <v>0</v>
      </c>
    </row>
    <row r="506" spans="1:2">
      <c r="A506" t="s">
        <v>940</v>
      </c>
      <c r="B506">
        <v>0</v>
      </c>
    </row>
    <row r="507" spans="1:2">
      <c r="A507" t="s">
        <v>941</v>
      </c>
      <c r="B507">
        <v>0</v>
      </c>
    </row>
    <row r="508" spans="1:2">
      <c r="A508" t="s">
        <v>942</v>
      </c>
      <c r="B508">
        <v>0</v>
      </c>
    </row>
    <row r="509" spans="1:2">
      <c r="A509" t="s">
        <v>943</v>
      </c>
      <c r="B509">
        <v>0</v>
      </c>
    </row>
    <row r="510" spans="1:2">
      <c r="A510" t="s">
        <v>944</v>
      </c>
      <c r="B510">
        <v>0</v>
      </c>
    </row>
    <row r="511" spans="1:2">
      <c r="A511" t="s">
        <v>945</v>
      </c>
      <c r="B511">
        <v>0</v>
      </c>
    </row>
    <row r="512" spans="1:2">
      <c r="A512" t="s">
        <v>946</v>
      </c>
      <c r="B512">
        <v>0</v>
      </c>
    </row>
    <row r="513" spans="1:2">
      <c r="A513" t="s">
        <v>947</v>
      </c>
      <c r="B513">
        <v>3053</v>
      </c>
    </row>
    <row r="514" spans="1:2">
      <c r="A514" t="s">
        <v>948</v>
      </c>
      <c r="B514">
        <v>0</v>
      </c>
    </row>
    <row r="515" spans="1:2">
      <c r="A515" t="s">
        <v>949</v>
      </c>
      <c r="B515">
        <v>8765</v>
      </c>
    </row>
    <row r="516" spans="1:2">
      <c r="A516" t="s">
        <v>950</v>
      </c>
      <c r="B516">
        <v>4371</v>
      </c>
    </row>
    <row r="517" spans="1:2">
      <c r="A517" t="s">
        <v>951</v>
      </c>
      <c r="B517">
        <v>0</v>
      </c>
    </row>
    <row r="518" spans="1:2">
      <c r="A518" t="s">
        <v>952</v>
      </c>
      <c r="B518">
        <v>5690</v>
      </c>
    </row>
    <row r="519" spans="1:2">
      <c r="A519" t="s">
        <v>953</v>
      </c>
      <c r="B519">
        <v>0</v>
      </c>
    </row>
    <row r="520" spans="1:2">
      <c r="A520" t="s">
        <v>954</v>
      </c>
      <c r="B520">
        <v>3125</v>
      </c>
    </row>
    <row r="521" spans="1:2">
      <c r="A521" t="s">
        <v>955</v>
      </c>
      <c r="B521">
        <v>0</v>
      </c>
    </row>
    <row r="522" spans="1:2">
      <c r="A522" t="s">
        <v>956</v>
      </c>
      <c r="B522">
        <v>0</v>
      </c>
    </row>
    <row r="523" spans="1:2">
      <c r="A523" t="s">
        <v>957</v>
      </c>
      <c r="B523">
        <v>7755</v>
      </c>
    </row>
    <row r="524" spans="1:2">
      <c r="A524" t="s">
        <v>958</v>
      </c>
      <c r="B524">
        <v>6576</v>
      </c>
    </row>
    <row r="525" spans="1:2">
      <c r="A525" t="s">
        <v>959</v>
      </c>
      <c r="B525">
        <v>7101</v>
      </c>
    </row>
    <row r="526" spans="1:2">
      <c r="A526" t="s">
        <v>960</v>
      </c>
      <c r="B526">
        <v>0</v>
      </c>
    </row>
    <row r="527" spans="1:2">
      <c r="A527" t="s">
        <v>961</v>
      </c>
      <c r="B527">
        <v>1462</v>
      </c>
    </row>
    <row r="528" spans="1:2">
      <c r="A528" t="s">
        <v>962</v>
      </c>
      <c r="B528">
        <v>0</v>
      </c>
    </row>
    <row r="529" spans="1:2">
      <c r="A529" t="s">
        <v>963</v>
      </c>
      <c r="B529">
        <v>0</v>
      </c>
    </row>
    <row r="530" spans="1:2">
      <c r="A530" t="s">
        <v>964</v>
      </c>
      <c r="B530">
        <v>0</v>
      </c>
    </row>
    <row r="531" spans="1:2">
      <c r="A531" t="s">
        <v>965</v>
      </c>
      <c r="B531">
        <v>0</v>
      </c>
    </row>
    <row r="532" spans="1:2">
      <c r="A532" t="s">
        <v>966</v>
      </c>
      <c r="B532">
        <v>0</v>
      </c>
    </row>
    <row r="533" spans="1:2">
      <c r="A533" t="s">
        <v>967</v>
      </c>
      <c r="B533">
        <v>0</v>
      </c>
    </row>
    <row r="534" spans="1:2">
      <c r="A534" t="s">
        <v>968</v>
      </c>
      <c r="B534">
        <v>0</v>
      </c>
    </row>
    <row r="535" spans="1:2">
      <c r="A535" t="s">
        <v>969</v>
      </c>
      <c r="B535">
        <v>1200</v>
      </c>
    </row>
    <row r="536" spans="1:2">
      <c r="A536" t="s">
        <v>970</v>
      </c>
      <c r="B536">
        <v>0</v>
      </c>
    </row>
    <row r="537" spans="1:2">
      <c r="A537" t="s">
        <v>971</v>
      </c>
      <c r="B537">
        <v>0</v>
      </c>
    </row>
    <row r="538" spans="1:2">
      <c r="A538" t="s">
        <v>972</v>
      </c>
      <c r="B538">
        <v>5547</v>
      </c>
    </row>
    <row r="539" spans="1:2">
      <c r="A539" t="s">
        <v>973</v>
      </c>
      <c r="B539">
        <v>0</v>
      </c>
    </row>
    <row r="540" spans="1:2">
      <c r="A540" t="s">
        <v>974</v>
      </c>
      <c r="B540">
        <v>0</v>
      </c>
    </row>
    <row r="541" spans="1:2">
      <c r="A541" t="s">
        <v>975</v>
      </c>
      <c r="B541">
        <v>0</v>
      </c>
    </row>
    <row r="542" spans="1:2">
      <c r="A542" t="s">
        <v>976</v>
      </c>
      <c r="B542">
        <v>0</v>
      </c>
    </row>
    <row r="543" spans="1:2">
      <c r="A543" t="s">
        <v>977</v>
      </c>
      <c r="B543">
        <v>0</v>
      </c>
    </row>
    <row r="544" spans="1:2">
      <c r="A544" t="s">
        <v>978</v>
      </c>
      <c r="B544">
        <v>197</v>
      </c>
    </row>
    <row r="545" spans="1:2">
      <c r="A545" t="s">
        <v>979</v>
      </c>
      <c r="B545">
        <v>6879</v>
      </c>
    </row>
    <row r="546" spans="1:2">
      <c r="A546" t="s">
        <v>980</v>
      </c>
      <c r="B546">
        <v>0</v>
      </c>
    </row>
    <row r="547" spans="1:2">
      <c r="A547" t="s">
        <v>981</v>
      </c>
      <c r="B547">
        <v>0</v>
      </c>
    </row>
    <row r="548" spans="1:2">
      <c r="A548" t="s">
        <v>982</v>
      </c>
      <c r="B548">
        <v>0</v>
      </c>
    </row>
    <row r="549" spans="1:2">
      <c r="A549" t="s">
        <v>983</v>
      </c>
      <c r="B549">
        <v>0</v>
      </c>
    </row>
    <row r="550" spans="1:2">
      <c r="A550" t="s">
        <v>984</v>
      </c>
      <c r="B550">
        <v>0</v>
      </c>
    </row>
    <row r="551" spans="1:2">
      <c r="A551" t="s">
        <v>985</v>
      </c>
      <c r="B551">
        <v>0</v>
      </c>
    </row>
    <row r="552" spans="1:2">
      <c r="A552" t="s">
        <v>986</v>
      </c>
      <c r="B552">
        <v>0</v>
      </c>
    </row>
    <row r="553" spans="1:2">
      <c r="A553" t="s">
        <v>987</v>
      </c>
      <c r="B553">
        <v>0</v>
      </c>
    </row>
    <row r="554" spans="1:2">
      <c r="A554" t="s">
        <v>988</v>
      </c>
      <c r="B554">
        <v>0</v>
      </c>
    </row>
    <row r="555" spans="1:2">
      <c r="A555" t="s">
        <v>989</v>
      </c>
      <c r="B555">
        <v>0</v>
      </c>
    </row>
    <row r="556" spans="1:2">
      <c r="A556" t="s">
        <v>990</v>
      </c>
      <c r="B556">
        <v>0</v>
      </c>
    </row>
    <row r="557" spans="1:2">
      <c r="A557" t="s">
        <v>991</v>
      </c>
      <c r="B557">
        <v>0</v>
      </c>
    </row>
    <row r="558" spans="1:2">
      <c r="A558" t="s">
        <v>992</v>
      </c>
      <c r="B558">
        <v>0</v>
      </c>
    </row>
    <row r="559" spans="1:2">
      <c r="A559" t="s">
        <v>993</v>
      </c>
      <c r="B559">
        <v>0</v>
      </c>
    </row>
    <row r="560" spans="1:2">
      <c r="A560" t="s">
        <v>994</v>
      </c>
      <c r="B560">
        <v>0</v>
      </c>
    </row>
    <row r="561" spans="1:2">
      <c r="A561" t="s">
        <v>995</v>
      </c>
      <c r="B561">
        <v>0</v>
      </c>
    </row>
    <row r="562" spans="1:2">
      <c r="A562" t="s">
        <v>996</v>
      </c>
      <c r="B562">
        <v>0</v>
      </c>
    </row>
    <row r="563" spans="1:2">
      <c r="A563" t="s">
        <v>997</v>
      </c>
      <c r="B563">
        <v>0</v>
      </c>
    </row>
    <row r="564" spans="1:2">
      <c r="A564" t="s">
        <v>998</v>
      </c>
      <c r="B564">
        <v>197</v>
      </c>
    </row>
    <row r="565" spans="1:2">
      <c r="A565" t="s">
        <v>999</v>
      </c>
      <c r="B565">
        <v>197</v>
      </c>
    </row>
    <row r="566" spans="1:2">
      <c r="A566" t="s">
        <v>1000</v>
      </c>
      <c r="B566">
        <v>0</v>
      </c>
    </row>
    <row r="567" spans="1:2">
      <c r="A567" t="s">
        <v>1001</v>
      </c>
      <c r="B567">
        <v>0</v>
      </c>
    </row>
    <row r="568" spans="1:2">
      <c r="A568" t="s">
        <v>1002</v>
      </c>
      <c r="B568">
        <v>3232</v>
      </c>
    </row>
    <row r="569" spans="1:2">
      <c r="A569" t="s">
        <v>1003</v>
      </c>
      <c r="B569">
        <v>0</v>
      </c>
    </row>
    <row r="570" spans="1:2">
      <c r="A570" t="s">
        <v>1004</v>
      </c>
      <c r="B570">
        <v>0</v>
      </c>
    </row>
    <row r="571" spans="1:2">
      <c r="A571" t="s">
        <v>1005</v>
      </c>
      <c r="B571">
        <v>0</v>
      </c>
    </row>
    <row r="572" spans="1:2">
      <c r="A572" t="s">
        <v>1006</v>
      </c>
      <c r="B572">
        <v>9170</v>
      </c>
    </row>
    <row r="573" spans="1:2">
      <c r="A573" t="s">
        <v>1007</v>
      </c>
      <c r="B573">
        <v>0</v>
      </c>
    </row>
    <row r="574" spans="1:2">
      <c r="A574" t="s">
        <v>1008</v>
      </c>
      <c r="B574">
        <v>0</v>
      </c>
    </row>
    <row r="575" spans="1:2">
      <c r="A575" t="s">
        <v>1009</v>
      </c>
      <c r="B575">
        <v>0</v>
      </c>
    </row>
    <row r="576" spans="1:2">
      <c r="A576" t="s">
        <v>1010</v>
      </c>
      <c r="B576">
        <v>0</v>
      </c>
    </row>
    <row r="577" spans="1:2">
      <c r="A577" t="s">
        <v>1011</v>
      </c>
      <c r="B577">
        <v>5369</v>
      </c>
    </row>
    <row r="578" spans="1:2">
      <c r="A578" t="s">
        <v>1012</v>
      </c>
      <c r="B578">
        <v>0</v>
      </c>
    </row>
    <row r="579" spans="1:2">
      <c r="A579" t="s">
        <v>1013</v>
      </c>
      <c r="B579">
        <v>0</v>
      </c>
    </row>
    <row r="580" spans="1:2">
      <c r="A580" t="s">
        <v>1014</v>
      </c>
      <c r="B580">
        <v>0</v>
      </c>
    </row>
    <row r="581" spans="1:2">
      <c r="A581" t="s">
        <v>1015</v>
      </c>
      <c r="B581">
        <v>0</v>
      </c>
    </row>
    <row r="582" spans="1:2">
      <c r="A582" t="s">
        <v>1016</v>
      </c>
      <c r="B582">
        <v>0</v>
      </c>
    </row>
    <row r="583" spans="1:2">
      <c r="A583" t="s">
        <v>1017</v>
      </c>
      <c r="B583">
        <v>0</v>
      </c>
    </row>
    <row r="584" spans="1:2">
      <c r="A584" t="s">
        <v>1018</v>
      </c>
      <c r="B584">
        <v>689</v>
      </c>
    </row>
    <row r="585" spans="1:2">
      <c r="A585" t="s">
        <v>1019</v>
      </c>
      <c r="B585">
        <v>0</v>
      </c>
    </row>
    <row r="586" spans="1:2">
      <c r="A586" t="s">
        <v>1020</v>
      </c>
      <c r="B586">
        <v>1534</v>
      </c>
    </row>
    <row r="587" spans="1:2">
      <c r="A587" t="s">
        <v>1021</v>
      </c>
      <c r="B587">
        <v>754</v>
      </c>
    </row>
    <row r="588" spans="1:2">
      <c r="A588" t="s">
        <v>1022</v>
      </c>
      <c r="B588">
        <v>0</v>
      </c>
    </row>
    <row r="589" spans="1:2">
      <c r="A589" t="s">
        <v>1023</v>
      </c>
      <c r="B589">
        <v>0</v>
      </c>
    </row>
    <row r="590" spans="1:2">
      <c r="A590" t="s">
        <v>1024</v>
      </c>
      <c r="B590">
        <v>1411</v>
      </c>
    </row>
    <row r="591" spans="1:2">
      <c r="A591" t="s">
        <v>1025</v>
      </c>
      <c r="B591">
        <v>596</v>
      </c>
    </row>
    <row r="592" spans="1:2">
      <c r="A592" t="s">
        <v>1026</v>
      </c>
      <c r="B592">
        <v>1233</v>
      </c>
    </row>
    <row r="593" spans="1:2">
      <c r="A593" t="s">
        <v>1027</v>
      </c>
      <c r="B593">
        <v>0</v>
      </c>
    </row>
    <row r="594" spans="1:2">
      <c r="A594" t="s">
        <v>1028</v>
      </c>
      <c r="B594">
        <v>614</v>
      </c>
    </row>
    <row r="595" spans="1:2">
      <c r="A595" t="s">
        <v>1029</v>
      </c>
      <c r="B595">
        <v>1553</v>
      </c>
    </row>
    <row r="596" spans="1:2">
      <c r="A596" t="s">
        <v>1030</v>
      </c>
      <c r="B596">
        <v>0</v>
      </c>
    </row>
    <row r="597" spans="1:2">
      <c r="A597" t="s">
        <v>1031</v>
      </c>
      <c r="B597">
        <v>94</v>
      </c>
    </row>
    <row r="598" spans="1:2">
      <c r="A598" t="s">
        <v>1032</v>
      </c>
      <c r="B598">
        <v>383</v>
      </c>
    </row>
    <row r="599" spans="1:2">
      <c r="A599" t="s">
        <v>1033</v>
      </c>
      <c r="B599">
        <v>525</v>
      </c>
    </row>
    <row r="600" spans="1:2">
      <c r="A600" t="s">
        <v>1034</v>
      </c>
      <c r="B600">
        <v>0</v>
      </c>
    </row>
    <row r="601" spans="1:2">
      <c r="A601" t="s">
        <v>1035</v>
      </c>
      <c r="B601">
        <v>0</v>
      </c>
    </row>
    <row r="602" spans="1:2">
      <c r="A602" t="s">
        <v>1036</v>
      </c>
      <c r="B602">
        <v>0</v>
      </c>
    </row>
    <row r="603" spans="1:2">
      <c r="A603" t="s">
        <v>1037</v>
      </c>
      <c r="B603">
        <v>0</v>
      </c>
    </row>
    <row r="604" spans="1:2">
      <c r="A604" t="s">
        <v>1038</v>
      </c>
      <c r="B604">
        <v>0</v>
      </c>
    </row>
    <row r="605" spans="1:2">
      <c r="A605" t="s">
        <v>1039</v>
      </c>
      <c r="B605">
        <v>0</v>
      </c>
    </row>
    <row r="606" spans="1:2">
      <c r="A606" t="s">
        <v>1040</v>
      </c>
      <c r="B606">
        <v>0</v>
      </c>
    </row>
    <row r="607" spans="1:2">
      <c r="A607" t="s">
        <v>1041</v>
      </c>
      <c r="B607">
        <v>0</v>
      </c>
    </row>
    <row r="608" spans="1:2">
      <c r="A608" t="s">
        <v>1042</v>
      </c>
      <c r="B608">
        <v>0</v>
      </c>
    </row>
    <row r="609" spans="1:2">
      <c r="A609" t="s">
        <v>1043</v>
      </c>
      <c r="B609">
        <v>498</v>
      </c>
    </row>
    <row r="610" spans="1:2">
      <c r="A610" t="s">
        <v>1044</v>
      </c>
      <c r="B610">
        <v>300</v>
      </c>
    </row>
    <row r="611" spans="1:2">
      <c r="A611" t="s">
        <v>1045</v>
      </c>
      <c r="B611">
        <v>306</v>
      </c>
    </row>
    <row r="612" spans="1:2">
      <c r="A612" t="s">
        <v>1046</v>
      </c>
      <c r="B612">
        <v>0</v>
      </c>
    </row>
    <row r="613" spans="1:2">
      <c r="A613" t="s">
        <v>1047</v>
      </c>
      <c r="B613">
        <v>1274</v>
      </c>
    </row>
    <row r="614" spans="1:2">
      <c r="A614" t="s">
        <v>1048</v>
      </c>
      <c r="B614">
        <v>0</v>
      </c>
    </row>
    <row r="615" spans="1:2">
      <c r="A615" t="s">
        <v>1049</v>
      </c>
      <c r="B615">
        <v>1824</v>
      </c>
    </row>
    <row r="616" spans="1:2">
      <c r="A616" t="s">
        <v>1050</v>
      </c>
      <c r="B616">
        <v>0</v>
      </c>
    </row>
    <row r="617" spans="1:2">
      <c r="A617" t="s">
        <v>1051</v>
      </c>
      <c r="B617">
        <v>0</v>
      </c>
    </row>
    <row r="618" spans="1:2">
      <c r="A618" t="s">
        <v>1052</v>
      </c>
      <c r="B618">
        <v>689</v>
      </c>
    </row>
    <row r="619" spans="1:2">
      <c r="A619" t="s">
        <v>1053</v>
      </c>
      <c r="B619">
        <v>1218</v>
      </c>
    </row>
    <row r="620" spans="1:2">
      <c r="A620" t="s">
        <v>1054</v>
      </c>
      <c r="B620">
        <v>119</v>
      </c>
    </row>
    <row r="621" spans="1:2">
      <c r="A621" t="s">
        <v>1055</v>
      </c>
      <c r="B621">
        <v>0</v>
      </c>
    </row>
    <row r="622" spans="1:2">
      <c r="A622" t="s">
        <v>1056</v>
      </c>
      <c r="B622">
        <v>726</v>
      </c>
    </row>
    <row r="623" spans="1:2">
      <c r="A623" t="s">
        <v>1057</v>
      </c>
      <c r="B623">
        <v>516</v>
      </c>
    </row>
    <row r="624" spans="1:2">
      <c r="A624" t="s">
        <v>1058</v>
      </c>
      <c r="B624">
        <v>0</v>
      </c>
    </row>
    <row r="625" spans="1:2">
      <c r="A625" t="s">
        <v>1059</v>
      </c>
      <c r="B625">
        <v>866</v>
      </c>
    </row>
    <row r="626" spans="1:2">
      <c r="A626" t="s">
        <v>1060</v>
      </c>
      <c r="B626">
        <v>0</v>
      </c>
    </row>
    <row r="627" spans="1:2">
      <c r="A627" t="s">
        <v>1061</v>
      </c>
      <c r="B627">
        <v>0</v>
      </c>
    </row>
    <row r="628" spans="1:2">
      <c r="A628" t="s">
        <v>1062</v>
      </c>
      <c r="B628">
        <v>0</v>
      </c>
    </row>
    <row r="629" spans="1:2">
      <c r="A629" t="s">
        <v>1063</v>
      </c>
      <c r="B629">
        <v>0</v>
      </c>
    </row>
    <row r="630" spans="1:2">
      <c r="A630" t="s">
        <v>1064</v>
      </c>
      <c r="B630">
        <v>0</v>
      </c>
    </row>
    <row r="631" spans="1:2">
      <c r="A631" t="s">
        <v>1065</v>
      </c>
      <c r="B631">
        <v>0</v>
      </c>
    </row>
    <row r="632" spans="1:2">
      <c r="A632" t="s">
        <v>1066</v>
      </c>
      <c r="B632">
        <v>0</v>
      </c>
    </row>
    <row r="633" spans="1:2">
      <c r="A633" t="s">
        <v>1067</v>
      </c>
      <c r="B633">
        <v>131</v>
      </c>
    </row>
    <row r="634" spans="1:2">
      <c r="A634" t="s">
        <v>1068</v>
      </c>
      <c r="B634">
        <v>0</v>
      </c>
    </row>
    <row r="635" spans="1:2">
      <c r="A635" t="s">
        <v>1069</v>
      </c>
      <c r="B635">
        <v>0</v>
      </c>
    </row>
    <row r="636" spans="1:2">
      <c r="A636" t="s">
        <v>1070</v>
      </c>
      <c r="B636">
        <v>0</v>
      </c>
    </row>
    <row r="637" spans="1:2">
      <c r="A637" t="s">
        <v>1071</v>
      </c>
      <c r="B637">
        <v>0</v>
      </c>
    </row>
    <row r="638" spans="1:2">
      <c r="A638" t="s">
        <v>1072</v>
      </c>
      <c r="B638">
        <v>0</v>
      </c>
    </row>
    <row r="639" spans="1:2">
      <c r="A639" t="s">
        <v>1073</v>
      </c>
      <c r="B639">
        <v>0</v>
      </c>
    </row>
    <row r="640" spans="1:2">
      <c r="A640" t="s">
        <v>1074</v>
      </c>
      <c r="B640">
        <v>502</v>
      </c>
    </row>
    <row r="641" spans="1:2">
      <c r="A641" t="s">
        <v>1075</v>
      </c>
      <c r="B641">
        <v>0</v>
      </c>
    </row>
    <row r="642" spans="1:2">
      <c r="A642" t="s">
        <v>1076</v>
      </c>
      <c r="B642">
        <v>0</v>
      </c>
    </row>
    <row r="643" spans="1:2">
      <c r="A643" t="s">
        <v>1077</v>
      </c>
      <c r="B643">
        <v>0</v>
      </c>
    </row>
    <row r="644" spans="1:2">
      <c r="A644" t="s">
        <v>1078</v>
      </c>
      <c r="B644">
        <v>0</v>
      </c>
    </row>
    <row r="645" spans="1:2">
      <c r="A645" t="s">
        <v>1079</v>
      </c>
      <c r="B645">
        <v>190</v>
      </c>
    </row>
    <row r="646" spans="1:2">
      <c r="A646" t="s">
        <v>1080</v>
      </c>
      <c r="B646">
        <v>0</v>
      </c>
    </row>
    <row r="647" spans="1:2">
      <c r="A647" t="s">
        <v>1081</v>
      </c>
      <c r="B647">
        <v>333</v>
      </c>
    </row>
    <row r="648" spans="1:2">
      <c r="A648" t="s">
        <v>1082</v>
      </c>
      <c r="B648">
        <v>0</v>
      </c>
    </row>
    <row r="649" spans="1:2">
      <c r="A649" t="s">
        <v>1083</v>
      </c>
      <c r="B649">
        <v>0</v>
      </c>
    </row>
    <row r="650" spans="1:2">
      <c r="A650" t="s">
        <v>1084</v>
      </c>
      <c r="B650">
        <v>0</v>
      </c>
    </row>
    <row r="651" spans="1:2">
      <c r="A651" t="s">
        <v>1085</v>
      </c>
      <c r="B651">
        <v>0</v>
      </c>
    </row>
    <row r="652" spans="1:2">
      <c r="A652" t="s">
        <v>1086</v>
      </c>
      <c r="B652">
        <v>0</v>
      </c>
    </row>
    <row r="653" spans="1:2">
      <c r="A653" t="s">
        <v>1087</v>
      </c>
      <c r="B653">
        <v>0</v>
      </c>
    </row>
    <row r="654" spans="1:2">
      <c r="A654" t="s">
        <v>1088</v>
      </c>
      <c r="B654">
        <v>0</v>
      </c>
    </row>
    <row r="655" spans="1:2">
      <c r="A655" t="s">
        <v>1089</v>
      </c>
      <c r="B655">
        <v>0</v>
      </c>
    </row>
    <row r="656" spans="1:2">
      <c r="A656" t="s">
        <v>1090</v>
      </c>
      <c r="B656">
        <v>0</v>
      </c>
    </row>
    <row r="657" spans="1:2">
      <c r="A657" t="s">
        <v>1091</v>
      </c>
      <c r="B657">
        <v>115</v>
      </c>
    </row>
    <row r="658" spans="1:2">
      <c r="A658" t="s">
        <v>1092</v>
      </c>
      <c r="B658">
        <v>0</v>
      </c>
    </row>
    <row r="659" spans="1:2">
      <c r="A659" t="s">
        <v>1093</v>
      </c>
      <c r="B659">
        <v>0</v>
      </c>
    </row>
    <row r="660" spans="1:2">
      <c r="A660" t="s">
        <v>1094</v>
      </c>
      <c r="B660">
        <v>0</v>
      </c>
    </row>
    <row r="661" spans="1:2">
      <c r="A661" t="s">
        <v>1095</v>
      </c>
      <c r="B661">
        <v>0</v>
      </c>
    </row>
    <row r="662" spans="1:2">
      <c r="A662" t="s">
        <v>1096</v>
      </c>
      <c r="B662">
        <v>0</v>
      </c>
    </row>
    <row r="663" spans="1:2">
      <c r="A663" t="s">
        <v>1097</v>
      </c>
      <c r="B663">
        <v>0</v>
      </c>
    </row>
    <row r="664" spans="1:2">
      <c r="A664" t="s">
        <v>1098</v>
      </c>
      <c r="B664">
        <v>277</v>
      </c>
    </row>
    <row r="665" spans="1:2">
      <c r="A665" t="s">
        <v>1099</v>
      </c>
      <c r="B665">
        <v>0</v>
      </c>
    </row>
    <row r="666" spans="1:2">
      <c r="A666" t="s">
        <v>1100</v>
      </c>
      <c r="B666">
        <v>0</v>
      </c>
    </row>
    <row r="667" spans="1:2">
      <c r="A667" t="s">
        <v>1101</v>
      </c>
      <c r="B667">
        <v>0</v>
      </c>
    </row>
    <row r="668" spans="1:2">
      <c r="A668" t="s">
        <v>1102</v>
      </c>
      <c r="B668">
        <v>0</v>
      </c>
    </row>
    <row r="669" spans="1:2">
      <c r="A669" t="s">
        <v>1103</v>
      </c>
      <c r="B669">
        <v>365</v>
      </c>
    </row>
    <row r="670" spans="1:2">
      <c r="A670" t="s">
        <v>1104</v>
      </c>
      <c r="B670">
        <v>0</v>
      </c>
    </row>
    <row r="671" spans="1:2">
      <c r="A671" t="s">
        <v>1105</v>
      </c>
      <c r="B671">
        <v>158</v>
      </c>
    </row>
    <row r="672" spans="1:2">
      <c r="A672" t="s">
        <v>1106</v>
      </c>
      <c r="B672">
        <v>0</v>
      </c>
    </row>
    <row r="673" spans="1:2">
      <c r="A673" t="s">
        <v>1107</v>
      </c>
      <c r="B673">
        <v>0</v>
      </c>
    </row>
    <row r="674" spans="1:2">
      <c r="A674" t="s">
        <v>1108</v>
      </c>
      <c r="B674">
        <v>0</v>
      </c>
    </row>
    <row r="675" spans="1:2">
      <c r="A675" t="s">
        <v>1109</v>
      </c>
      <c r="B675">
        <v>0</v>
      </c>
    </row>
    <row r="676" spans="1:2">
      <c r="A676" t="s">
        <v>1110</v>
      </c>
      <c r="B676">
        <v>0</v>
      </c>
    </row>
    <row r="677" spans="1:2">
      <c r="A677" t="s">
        <v>1111</v>
      </c>
      <c r="B677">
        <v>0</v>
      </c>
    </row>
    <row r="678" spans="1:2">
      <c r="A678" t="s">
        <v>1112</v>
      </c>
      <c r="B678">
        <v>0</v>
      </c>
    </row>
    <row r="679" spans="1:2">
      <c r="A679" t="s">
        <v>1113</v>
      </c>
      <c r="B679">
        <v>118</v>
      </c>
    </row>
    <row r="680" spans="1:2">
      <c r="A680" t="s">
        <v>1114</v>
      </c>
      <c r="B680">
        <v>0</v>
      </c>
    </row>
    <row r="681" spans="1:2">
      <c r="A681" t="s">
        <v>1115</v>
      </c>
      <c r="B681">
        <v>304</v>
      </c>
    </row>
    <row r="682" spans="1:2">
      <c r="A682" t="s">
        <v>1116</v>
      </c>
      <c r="B682">
        <v>0</v>
      </c>
    </row>
    <row r="683" spans="1:2">
      <c r="A683" t="s">
        <v>1117</v>
      </c>
      <c r="B683">
        <v>474</v>
      </c>
    </row>
    <row r="684" spans="1:2">
      <c r="A684" t="s">
        <v>1118</v>
      </c>
      <c r="B684">
        <v>472</v>
      </c>
    </row>
    <row r="685" spans="1:2">
      <c r="A685" t="s">
        <v>1119</v>
      </c>
      <c r="B685">
        <v>0</v>
      </c>
    </row>
    <row r="686" spans="1:2">
      <c r="A686" t="s">
        <v>1120</v>
      </c>
      <c r="B686">
        <v>225</v>
      </c>
    </row>
    <row r="687" spans="1:2">
      <c r="A687" t="s">
        <v>1121</v>
      </c>
      <c r="B687">
        <v>0</v>
      </c>
    </row>
    <row r="688" spans="1:2">
      <c r="A688" t="s">
        <v>1122</v>
      </c>
      <c r="B688">
        <v>0</v>
      </c>
    </row>
    <row r="689" spans="1:2">
      <c r="A689" t="s">
        <v>1123</v>
      </c>
      <c r="B689">
        <v>818</v>
      </c>
    </row>
    <row r="690" spans="1:2">
      <c r="A690" t="s">
        <v>1124</v>
      </c>
      <c r="B690">
        <v>0</v>
      </c>
    </row>
    <row r="691" spans="1:2">
      <c r="A691" t="s">
        <v>1125</v>
      </c>
      <c r="B691">
        <v>415</v>
      </c>
    </row>
    <row r="692" spans="1:2">
      <c r="A692" t="s">
        <v>1126</v>
      </c>
      <c r="B692">
        <v>342</v>
      </c>
    </row>
    <row r="693" spans="1:2">
      <c r="A693" t="s">
        <v>1127</v>
      </c>
      <c r="B693">
        <v>179</v>
      </c>
    </row>
    <row r="694" spans="1:2">
      <c r="A694" t="s">
        <v>1128</v>
      </c>
      <c r="B694">
        <v>0</v>
      </c>
    </row>
    <row r="695" spans="1:2">
      <c r="A695" t="s">
        <v>1129</v>
      </c>
      <c r="B695">
        <v>0</v>
      </c>
    </row>
    <row r="696" spans="1:2">
      <c r="A696" t="s">
        <v>1130</v>
      </c>
      <c r="B696">
        <v>0</v>
      </c>
    </row>
    <row r="697" spans="1:2">
      <c r="A697" t="s">
        <v>1131</v>
      </c>
      <c r="B697">
        <v>0</v>
      </c>
    </row>
    <row r="698" spans="1:2">
      <c r="A698" t="s">
        <v>1132</v>
      </c>
      <c r="B698">
        <v>0</v>
      </c>
    </row>
    <row r="699" spans="1:2">
      <c r="A699" t="s">
        <v>1133</v>
      </c>
      <c r="B699">
        <v>0</v>
      </c>
    </row>
    <row r="700" spans="1:2">
      <c r="A700" t="s">
        <v>1134</v>
      </c>
      <c r="B700">
        <v>0</v>
      </c>
    </row>
    <row r="701" spans="1:2">
      <c r="A701" t="s">
        <v>1135</v>
      </c>
      <c r="B701">
        <v>0</v>
      </c>
    </row>
    <row r="702" spans="1:2">
      <c r="A702" t="s">
        <v>1136</v>
      </c>
      <c r="B702">
        <v>0</v>
      </c>
    </row>
    <row r="703" spans="1:2">
      <c r="A703" t="s">
        <v>1137</v>
      </c>
      <c r="B703">
        <v>0</v>
      </c>
    </row>
    <row r="704" spans="1:2">
      <c r="A704" t="s">
        <v>1138</v>
      </c>
      <c r="B704">
        <v>0</v>
      </c>
    </row>
    <row r="705" spans="1:2">
      <c r="A705" t="s">
        <v>1139</v>
      </c>
      <c r="B705">
        <v>0</v>
      </c>
    </row>
    <row r="706" spans="1:2">
      <c r="A706" t="s">
        <v>1140</v>
      </c>
      <c r="B706">
        <v>0</v>
      </c>
    </row>
    <row r="707" spans="1:2">
      <c r="A707" t="s">
        <v>1141</v>
      </c>
      <c r="B707">
        <v>437</v>
      </c>
    </row>
    <row r="708" spans="1:2">
      <c r="A708" t="s">
        <v>1142</v>
      </c>
      <c r="B708">
        <v>504</v>
      </c>
    </row>
    <row r="709" spans="1:2">
      <c r="A709" t="s">
        <v>1143</v>
      </c>
      <c r="B709">
        <v>0</v>
      </c>
    </row>
    <row r="710" spans="1:2">
      <c r="A710" t="s">
        <v>1144</v>
      </c>
      <c r="B710">
        <v>157</v>
      </c>
    </row>
    <row r="711" spans="1:2">
      <c r="A711" t="s">
        <v>1145</v>
      </c>
      <c r="B711">
        <v>0</v>
      </c>
    </row>
    <row r="712" spans="1:2">
      <c r="A712" t="s">
        <v>1146</v>
      </c>
      <c r="B712">
        <v>702</v>
      </c>
    </row>
    <row r="713" spans="1:2">
      <c r="A713" t="s">
        <v>1147</v>
      </c>
      <c r="B713">
        <v>0</v>
      </c>
    </row>
    <row r="714" spans="1:2">
      <c r="A714" t="s">
        <v>1148</v>
      </c>
      <c r="B714">
        <v>0</v>
      </c>
    </row>
    <row r="715" spans="1:2">
      <c r="A715" t="s">
        <v>1149</v>
      </c>
      <c r="B715">
        <v>357</v>
      </c>
    </row>
    <row r="716" spans="1:2">
      <c r="A716" t="s">
        <v>1150</v>
      </c>
      <c r="B716">
        <v>505</v>
      </c>
    </row>
    <row r="717" spans="1:2">
      <c r="A717" t="s">
        <v>1151</v>
      </c>
      <c r="B717">
        <v>174</v>
      </c>
    </row>
    <row r="718" spans="1:2">
      <c r="A718" t="s">
        <v>1152</v>
      </c>
      <c r="B718">
        <v>617</v>
      </c>
    </row>
    <row r="719" spans="1:2">
      <c r="A719" t="s">
        <v>1153</v>
      </c>
      <c r="B719">
        <v>0</v>
      </c>
    </row>
    <row r="720" spans="1:2">
      <c r="A720" t="s">
        <v>1154</v>
      </c>
      <c r="B720">
        <v>0</v>
      </c>
    </row>
    <row r="721" spans="1:2">
      <c r="A721" t="s">
        <v>1155</v>
      </c>
      <c r="B721">
        <v>365</v>
      </c>
    </row>
    <row r="722" spans="1:2">
      <c r="A722" t="s">
        <v>1156</v>
      </c>
      <c r="B722">
        <v>0</v>
      </c>
    </row>
    <row r="723" spans="1:2">
      <c r="A723" t="s">
        <v>1157</v>
      </c>
      <c r="B723">
        <v>0</v>
      </c>
    </row>
    <row r="724" spans="1:2">
      <c r="A724" t="s">
        <v>1158</v>
      </c>
      <c r="B724">
        <v>0</v>
      </c>
    </row>
    <row r="725" spans="1:2">
      <c r="A725" t="s">
        <v>1159</v>
      </c>
      <c r="B725">
        <v>0</v>
      </c>
    </row>
    <row r="726" spans="1:2">
      <c r="A726" t="s">
        <v>1160</v>
      </c>
      <c r="B726">
        <v>0</v>
      </c>
    </row>
    <row r="727" spans="1:2">
      <c r="A727" t="s">
        <v>1161</v>
      </c>
      <c r="B727">
        <v>0</v>
      </c>
    </row>
    <row r="728" spans="1:2">
      <c r="A728" t="s">
        <v>1162</v>
      </c>
      <c r="B728">
        <v>757</v>
      </c>
    </row>
    <row r="729" spans="1:2">
      <c r="A729" t="s">
        <v>1163</v>
      </c>
      <c r="B729">
        <v>0</v>
      </c>
    </row>
    <row r="730" spans="1:2">
      <c r="A730" t="s">
        <v>1164</v>
      </c>
      <c r="B730">
        <v>1776</v>
      </c>
    </row>
    <row r="731" spans="1:2">
      <c r="A731" t="s">
        <v>1165</v>
      </c>
      <c r="B731">
        <v>596</v>
      </c>
    </row>
    <row r="732" spans="1:2">
      <c r="A732" t="s">
        <v>1166</v>
      </c>
      <c r="B732">
        <v>0</v>
      </c>
    </row>
    <row r="733" spans="1:2">
      <c r="A733" t="s">
        <v>1167</v>
      </c>
      <c r="B733">
        <v>0</v>
      </c>
    </row>
    <row r="734" spans="1:2">
      <c r="A734" t="s">
        <v>1168</v>
      </c>
      <c r="B734">
        <v>1931</v>
      </c>
    </row>
    <row r="735" spans="1:2">
      <c r="A735" t="s">
        <v>1169</v>
      </c>
      <c r="B735">
        <v>771</v>
      </c>
    </row>
    <row r="736" spans="1:2">
      <c r="A736" t="s">
        <v>1170</v>
      </c>
      <c r="B736">
        <v>1631</v>
      </c>
    </row>
    <row r="737" spans="1:2">
      <c r="A737" t="s">
        <v>1171</v>
      </c>
      <c r="B737">
        <v>0</v>
      </c>
    </row>
    <row r="738" spans="1:2">
      <c r="A738" t="s">
        <v>1172</v>
      </c>
      <c r="B738">
        <v>808</v>
      </c>
    </row>
    <row r="739" spans="1:2">
      <c r="A739" t="s">
        <v>1173</v>
      </c>
      <c r="B739">
        <v>1835</v>
      </c>
    </row>
    <row r="740" spans="1:2">
      <c r="A740" t="s">
        <v>1174</v>
      </c>
      <c r="B740">
        <v>0</v>
      </c>
    </row>
    <row r="741" spans="1:2">
      <c r="A741" t="s">
        <v>1175</v>
      </c>
      <c r="B741">
        <v>368</v>
      </c>
    </row>
    <row r="742" spans="1:2">
      <c r="A742" t="s">
        <v>1176</v>
      </c>
      <c r="B742">
        <v>412</v>
      </c>
    </row>
    <row r="743" spans="1:2">
      <c r="A743" t="s">
        <v>1177</v>
      </c>
      <c r="B743">
        <v>579</v>
      </c>
    </row>
    <row r="744" spans="1:2">
      <c r="A744" t="s">
        <v>1178</v>
      </c>
      <c r="B744">
        <v>0</v>
      </c>
    </row>
    <row r="745" spans="1:2">
      <c r="A745" t="s">
        <v>1179</v>
      </c>
      <c r="B745">
        <v>0</v>
      </c>
    </row>
    <row r="746" spans="1:2">
      <c r="A746" t="s">
        <v>1180</v>
      </c>
      <c r="B746">
        <v>0</v>
      </c>
    </row>
    <row r="747" spans="1:2">
      <c r="A747" t="s">
        <v>1181</v>
      </c>
      <c r="B747">
        <v>0</v>
      </c>
    </row>
    <row r="748" spans="1:2">
      <c r="A748" t="s">
        <v>1182</v>
      </c>
      <c r="B748">
        <v>0</v>
      </c>
    </row>
    <row r="749" spans="1:2">
      <c r="A749" t="s">
        <v>1183</v>
      </c>
      <c r="B749">
        <v>0</v>
      </c>
    </row>
    <row r="750" spans="1:2">
      <c r="A750" t="s">
        <v>1184</v>
      </c>
      <c r="B750">
        <v>0</v>
      </c>
    </row>
    <row r="751" spans="1:2">
      <c r="A751" t="s">
        <v>1185</v>
      </c>
      <c r="B751">
        <v>0</v>
      </c>
    </row>
    <row r="752" spans="1:2">
      <c r="A752" t="s">
        <v>1186</v>
      </c>
      <c r="B752">
        <v>0</v>
      </c>
    </row>
    <row r="753" spans="1:2">
      <c r="A753" t="s">
        <v>1187</v>
      </c>
      <c r="B753">
        <v>699</v>
      </c>
    </row>
    <row r="754" spans="1:2">
      <c r="A754" t="s">
        <v>1188</v>
      </c>
      <c r="B754">
        <v>411</v>
      </c>
    </row>
    <row r="755" spans="1:2">
      <c r="A755" t="s">
        <v>1189</v>
      </c>
      <c r="B755">
        <v>356</v>
      </c>
    </row>
    <row r="756" spans="1:2">
      <c r="A756" t="s">
        <v>1190</v>
      </c>
      <c r="B756">
        <v>0</v>
      </c>
    </row>
    <row r="757" spans="1:2">
      <c r="A757" t="s">
        <v>1191</v>
      </c>
      <c r="B757">
        <v>1631</v>
      </c>
    </row>
    <row r="758" spans="1:2">
      <c r="A758" t="s">
        <v>1192</v>
      </c>
      <c r="B758">
        <v>0</v>
      </c>
    </row>
    <row r="759" spans="1:2">
      <c r="A759" t="s">
        <v>1193</v>
      </c>
      <c r="B759">
        <v>2479</v>
      </c>
    </row>
    <row r="760" spans="1:2">
      <c r="A760" t="s">
        <v>1194</v>
      </c>
      <c r="B760">
        <v>0</v>
      </c>
    </row>
    <row r="761" spans="1:2">
      <c r="A761" t="s">
        <v>1195</v>
      </c>
      <c r="B761">
        <v>0</v>
      </c>
    </row>
    <row r="762" spans="1:2">
      <c r="A762" t="s">
        <v>1196</v>
      </c>
      <c r="B762">
        <v>752</v>
      </c>
    </row>
    <row r="763" spans="1:2">
      <c r="A763" t="s">
        <v>1197</v>
      </c>
      <c r="B763">
        <v>1477</v>
      </c>
    </row>
    <row r="764" spans="1:2">
      <c r="A764" t="s">
        <v>1198</v>
      </c>
      <c r="B764">
        <v>539</v>
      </c>
    </row>
    <row r="765" spans="1:2">
      <c r="A765" t="s">
        <v>1199</v>
      </c>
      <c r="B765">
        <v>0</v>
      </c>
    </row>
    <row r="766" spans="1:2">
      <c r="A766" t="s">
        <v>1200</v>
      </c>
      <c r="B766">
        <v>497</v>
      </c>
    </row>
    <row r="767" spans="1:2">
      <c r="A767" t="s">
        <v>1201</v>
      </c>
      <c r="B767">
        <v>666</v>
      </c>
    </row>
    <row r="768" spans="1:2">
      <c r="A768" t="s">
        <v>1202</v>
      </c>
      <c r="B768">
        <v>0</v>
      </c>
    </row>
    <row r="769" spans="1:2">
      <c r="A769" t="s">
        <v>1203</v>
      </c>
      <c r="B769">
        <v>1245</v>
      </c>
    </row>
    <row r="770" spans="1:2">
      <c r="A770" t="s">
        <v>1204</v>
      </c>
      <c r="B770">
        <v>0</v>
      </c>
    </row>
    <row r="771" spans="1:2">
      <c r="A771" t="s">
        <v>1205</v>
      </c>
      <c r="B771">
        <v>0</v>
      </c>
    </row>
    <row r="772" spans="1:2">
      <c r="A772" t="s">
        <v>1206</v>
      </c>
      <c r="B772">
        <v>0</v>
      </c>
    </row>
    <row r="773" spans="1:2">
      <c r="A773" t="s">
        <v>1207</v>
      </c>
      <c r="B773">
        <v>0</v>
      </c>
    </row>
    <row r="774" spans="1:2">
      <c r="A774" t="s">
        <v>1208</v>
      </c>
      <c r="B774">
        <v>0</v>
      </c>
    </row>
    <row r="775" spans="1:2">
      <c r="A775" t="s">
        <v>1209</v>
      </c>
      <c r="B775">
        <v>0</v>
      </c>
    </row>
    <row r="776" spans="1:2">
      <c r="A776" t="s">
        <v>1210</v>
      </c>
      <c r="B776">
        <v>0</v>
      </c>
    </row>
    <row r="777" spans="1:2">
      <c r="A777" t="s">
        <v>1211</v>
      </c>
      <c r="B777">
        <v>138</v>
      </c>
    </row>
    <row r="778" spans="1:2">
      <c r="A778" t="s">
        <v>1212</v>
      </c>
      <c r="B778">
        <v>0</v>
      </c>
    </row>
    <row r="779" spans="1:2">
      <c r="A779" t="s">
        <v>1213</v>
      </c>
      <c r="B779">
        <v>0</v>
      </c>
    </row>
    <row r="780" spans="1:2">
      <c r="A780" t="s">
        <v>1214</v>
      </c>
      <c r="B780">
        <v>0</v>
      </c>
    </row>
    <row r="781" spans="1:2">
      <c r="A781" t="s">
        <v>1215</v>
      </c>
      <c r="B781">
        <v>432</v>
      </c>
    </row>
    <row r="782" spans="1:2">
      <c r="A782" t="s">
        <v>1216</v>
      </c>
      <c r="B782">
        <v>0</v>
      </c>
    </row>
    <row r="783" spans="1:2">
      <c r="A783" t="s">
        <v>1217</v>
      </c>
      <c r="B783">
        <v>0</v>
      </c>
    </row>
    <row r="784" spans="1:2">
      <c r="A784" t="s">
        <v>1218</v>
      </c>
      <c r="B784">
        <v>636</v>
      </c>
    </row>
    <row r="785" spans="1:2">
      <c r="A785" t="s">
        <v>1219</v>
      </c>
      <c r="B785">
        <v>0</v>
      </c>
    </row>
    <row r="786" spans="1:2">
      <c r="A786" t="s">
        <v>1220</v>
      </c>
      <c r="B786">
        <v>0</v>
      </c>
    </row>
    <row r="787" spans="1:2">
      <c r="A787" t="s">
        <v>1221</v>
      </c>
      <c r="B787">
        <v>0</v>
      </c>
    </row>
    <row r="788" spans="1:2">
      <c r="A788" t="s">
        <v>1222</v>
      </c>
      <c r="B788">
        <v>0</v>
      </c>
    </row>
    <row r="789" spans="1:2">
      <c r="A789" t="s">
        <v>1223</v>
      </c>
      <c r="B789">
        <v>171</v>
      </c>
    </row>
    <row r="790" spans="1:2">
      <c r="A790" t="s">
        <v>1224</v>
      </c>
      <c r="B790">
        <v>225</v>
      </c>
    </row>
    <row r="791" spans="1:2">
      <c r="A791" t="s">
        <v>1225</v>
      </c>
      <c r="B791">
        <v>284</v>
      </c>
    </row>
    <row r="792" spans="1:2">
      <c r="A792" t="s">
        <v>1226</v>
      </c>
      <c r="B792">
        <v>0</v>
      </c>
    </row>
    <row r="793" spans="1:2">
      <c r="A793" t="s">
        <v>1227</v>
      </c>
      <c r="B793">
        <v>0</v>
      </c>
    </row>
    <row r="794" spans="1:2">
      <c r="A794" t="s">
        <v>1228</v>
      </c>
      <c r="B794">
        <v>0</v>
      </c>
    </row>
    <row r="795" spans="1:2">
      <c r="A795" t="s">
        <v>1229</v>
      </c>
      <c r="B795">
        <v>0</v>
      </c>
    </row>
    <row r="796" spans="1:2">
      <c r="A796" t="s">
        <v>1230</v>
      </c>
      <c r="B796">
        <v>0</v>
      </c>
    </row>
    <row r="797" spans="1:2">
      <c r="A797" t="s">
        <v>1231</v>
      </c>
      <c r="B797">
        <v>0</v>
      </c>
    </row>
    <row r="798" spans="1:2">
      <c r="A798" t="s">
        <v>1232</v>
      </c>
      <c r="B798">
        <v>0</v>
      </c>
    </row>
    <row r="799" spans="1:2">
      <c r="A799" t="s">
        <v>1233</v>
      </c>
      <c r="B799">
        <v>0</v>
      </c>
    </row>
    <row r="800" spans="1:2">
      <c r="A800" t="s">
        <v>1234</v>
      </c>
      <c r="B800">
        <v>0</v>
      </c>
    </row>
    <row r="801" spans="1:2">
      <c r="A801" t="s">
        <v>1235</v>
      </c>
      <c r="B801">
        <v>175</v>
      </c>
    </row>
    <row r="802" spans="1:2">
      <c r="A802" t="s">
        <v>1236</v>
      </c>
      <c r="B802">
        <v>0</v>
      </c>
    </row>
    <row r="803" spans="1:2">
      <c r="A803" t="s">
        <v>1237</v>
      </c>
      <c r="B803">
        <v>0</v>
      </c>
    </row>
    <row r="804" spans="1:2">
      <c r="A804" t="s">
        <v>1238</v>
      </c>
      <c r="B804">
        <v>0</v>
      </c>
    </row>
    <row r="805" spans="1:2">
      <c r="A805" t="s">
        <v>1239</v>
      </c>
      <c r="B805">
        <v>0</v>
      </c>
    </row>
    <row r="806" spans="1:2">
      <c r="A806" t="s">
        <v>1240</v>
      </c>
      <c r="B806">
        <v>436</v>
      </c>
    </row>
    <row r="807" spans="1:2">
      <c r="A807" t="s">
        <v>1241</v>
      </c>
      <c r="B807">
        <v>0</v>
      </c>
    </row>
    <row r="808" spans="1:2">
      <c r="A808" t="s">
        <v>1242</v>
      </c>
      <c r="B808">
        <v>237</v>
      </c>
    </row>
    <row r="809" spans="1:2">
      <c r="A809" t="s">
        <v>1243</v>
      </c>
      <c r="B809">
        <v>0</v>
      </c>
    </row>
    <row r="810" spans="1:2">
      <c r="A810" t="s">
        <v>1244</v>
      </c>
      <c r="B810">
        <v>0</v>
      </c>
    </row>
    <row r="811" spans="1:2">
      <c r="A811" t="s">
        <v>1245</v>
      </c>
      <c r="B811">
        <v>0</v>
      </c>
    </row>
    <row r="812" spans="1:2">
      <c r="A812" t="s">
        <v>1246</v>
      </c>
      <c r="B812">
        <v>0</v>
      </c>
    </row>
    <row r="813" spans="1:2">
      <c r="A813" t="s">
        <v>1247</v>
      </c>
      <c r="B813">
        <v>573</v>
      </c>
    </row>
    <row r="814" spans="1:2">
      <c r="A814" t="s">
        <v>1248</v>
      </c>
      <c r="B814">
        <v>213</v>
      </c>
    </row>
    <row r="815" spans="1:2">
      <c r="A815" t="s">
        <v>1249</v>
      </c>
      <c r="B815">
        <v>131</v>
      </c>
    </row>
    <row r="816" spans="1:2">
      <c r="A816" t="s">
        <v>1250</v>
      </c>
      <c r="B816">
        <v>0</v>
      </c>
    </row>
    <row r="817" spans="1:2">
      <c r="A817" t="s">
        <v>1251</v>
      </c>
      <c r="B817">
        <v>0</v>
      </c>
    </row>
    <row r="818" spans="1:2">
      <c r="A818" t="s">
        <v>1252</v>
      </c>
      <c r="B818">
        <v>0</v>
      </c>
    </row>
    <row r="819" spans="1:2">
      <c r="A819" t="s">
        <v>1253</v>
      </c>
      <c r="B819">
        <v>0</v>
      </c>
    </row>
    <row r="820" spans="1:2">
      <c r="A820" t="s">
        <v>1254</v>
      </c>
      <c r="B820">
        <v>0</v>
      </c>
    </row>
    <row r="821" spans="1:2">
      <c r="A821" t="s">
        <v>1255</v>
      </c>
      <c r="B821">
        <v>0</v>
      </c>
    </row>
    <row r="822" spans="1:2">
      <c r="A822" t="s">
        <v>1256</v>
      </c>
      <c r="B822">
        <v>0</v>
      </c>
    </row>
    <row r="823" spans="1:2">
      <c r="A823" t="s">
        <v>1257</v>
      </c>
      <c r="B823">
        <v>159</v>
      </c>
    </row>
    <row r="824" spans="1:2">
      <c r="A824" t="s">
        <v>1258</v>
      </c>
      <c r="B824">
        <v>0</v>
      </c>
    </row>
    <row r="825" spans="1:2">
      <c r="A825" t="s">
        <v>1259</v>
      </c>
      <c r="B825">
        <v>376</v>
      </c>
    </row>
    <row r="826" spans="1:2">
      <c r="A826" t="s">
        <v>1260</v>
      </c>
      <c r="B826">
        <v>0</v>
      </c>
    </row>
    <row r="827" spans="1:2">
      <c r="A827" t="s">
        <v>1261</v>
      </c>
      <c r="B827">
        <v>515</v>
      </c>
    </row>
    <row r="828" spans="1:2">
      <c r="A828" t="s">
        <v>1262</v>
      </c>
      <c r="B828">
        <v>546</v>
      </c>
    </row>
    <row r="829" spans="1:2">
      <c r="A829" t="s">
        <v>1263</v>
      </c>
      <c r="B829">
        <v>0</v>
      </c>
    </row>
    <row r="830" spans="1:2">
      <c r="A830" t="s">
        <v>1264</v>
      </c>
      <c r="B830">
        <v>0</v>
      </c>
    </row>
    <row r="831" spans="1:2">
      <c r="A831" t="s">
        <v>1265</v>
      </c>
      <c r="B831">
        <v>0</v>
      </c>
    </row>
    <row r="832" spans="1:2">
      <c r="A832" t="s">
        <v>1266</v>
      </c>
      <c r="B832">
        <v>0</v>
      </c>
    </row>
    <row r="833" spans="1:2">
      <c r="A833" t="s">
        <v>1267</v>
      </c>
      <c r="B833">
        <v>1214</v>
      </c>
    </row>
    <row r="834" spans="1:2">
      <c r="A834" t="s">
        <v>1268</v>
      </c>
      <c r="B834">
        <v>0</v>
      </c>
    </row>
    <row r="835" spans="1:2">
      <c r="A835" t="s">
        <v>1269</v>
      </c>
      <c r="B835">
        <v>530</v>
      </c>
    </row>
    <row r="836" spans="1:2">
      <c r="A836" t="s">
        <v>1270</v>
      </c>
      <c r="B836">
        <v>485</v>
      </c>
    </row>
    <row r="837" spans="1:2">
      <c r="A837" t="s">
        <v>1271</v>
      </c>
      <c r="B837">
        <v>0</v>
      </c>
    </row>
    <row r="838" spans="1:2">
      <c r="A838" t="s">
        <v>1272</v>
      </c>
      <c r="B838">
        <v>0</v>
      </c>
    </row>
    <row r="839" spans="1:2">
      <c r="A839" t="s">
        <v>1273</v>
      </c>
      <c r="B839">
        <v>0</v>
      </c>
    </row>
    <row r="840" spans="1:2">
      <c r="A840" t="s">
        <v>1274</v>
      </c>
      <c r="B840">
        <v>0</v>
      </c>
    </row>
    <row r="841" spans="1:2">
      <c r="A841" t="s">
        <v>1275</v>
      </c>
      <c r="B841">
        <v>0</v>
      </c>
    </row>
    <row r="842" spans="1:2">
      <c r="A842" t="s">
        <v>1276</v>
      </c>
      <c r="B842">
        <v>0</v>
      </c>
    </row>
    <row r="843" spans="1:2">
      <c r="A843" t="s">
        <v>1277</v>
      </c>
      <c r="B843">
        <v>0</v>
      </c>
    </row>
    <row r="844" spans="1:2">
      <c r="A844" t="s">
        <v>1278</v>
      </c>
      <c r="B844">
        <v>0</v>
      </c>
    </row>
    <row r="845" spans="1:2">
      <c r="A845" t="s">
        <v>1279</v>
      </c>
      <c r="B845">
        <v>0</v>
      </c>
    </row>
    <row r="846" spans="1:2">
      <c r="A846" t="s">
        <v>1280</v>
      </c>
      <c r="B846">
        <v>0</v>
      </c>
    </row>
    <row r="847" spans="1:2">
      <c r="A847" t="s">
        <v>1281</v>
      </c>
      <c r="B847">
        <v>0</v>
      </c>
    </row>
    <row r="848" spans="1:2">
      <c r="A848" t="s">
        <v>1282</v>
      </c>
      <c r="B848">
        <v>0</v>
      </c>
    </row>
    <row r="849" spans="1:2">
      <c r="A849" t="s">
        <v>1283</v>
      </c>
      <c r="B849">
        <v>0</v>
      </c>
    </row>
    <row r="850" spans="1:2">
      <c r="A850" t="s">
        <v>1284</v>
      </c>
      <c r="B850">
        <v>0</v>
      </c>
    </row>
    <row r="851" spans="1:2">
      <c r="A851" t="s">
        <v>1285</v>
      </c>
      <c r="B851">
        <v>547</v>
      </c>
    </row>
    <row r="852" spans="1:2">
      <c r="A852" t="s">
        <v>1286</v>
      </c>
      <c r="B852">
        <v>537</v>
      </c>
    </row>
    <row r="853" spans="1:2">
      <c r="A853" t="s">
        <v>1287</v>
      </c>
      <c r="B853">
        <v>0</v>
      </c>
    </row>
    <row r="854" spans="1:2">
      <c r="A854" t="s">
        <v>1288</v>
      </c>
      <c r="B854">
        <v>0</v>
      </c>
    </row>
    <row r="855" spans="1:2">
      <c r="A855" t="s">
        <v>1289</v>
      </c>
      <c r="B855">
        <v>0</v>
      </c>
    </row>
    <row r="856" spans="1:2">
      <c r="A856" t="s">
        <v>1290</v>
      </c>
      <c r="B856">
        <v>908</v>
      </c>
    </row>
    <row r="857" spans="1:2">
      <c r="A857" t="s">
        <v>1291</v>
      </c>
      <c r="B857">
        <v>0</v>
      </c>
    </row>
    <row r="858" spans="1:2">
      <c r="A858" t="s">
        <v>1292</v>
      </c>
      <c r="B858">
        <v>0</v>
      </c>
    </row>
    <row r="859" spans="1:2">
      <c r="A859" t="s">
        <v>1293</v>
      </c>
      <c r="B859">
        <v>442</v>
      </c>
    </row>
    <row r="860" spans="1:2">
      <c r="A860" t="s">
        <v>1294</v>
      </c>
      <c r="B860">
        <v>625</v>
      </c>
    </row>
    <row r="861" spans="1:2">
      <c r="A861" t="s">
        <v>1295</v>
      </c>
      <c r="B861">
        <v>0</v>
      </c>
    </row>
    <row r="862" spans="1:2">
      <c r="A862" t="s">
        <v>1296</v>
      </c>
      <c r="B862">
        <v>818</v>
      </c>
    </row>
    <row r="863" spans="1:2">
      <c r="A863" t="s">
        <v>1297</v>
      </c>
      <c r="B863">
        <v>0</v>
      </c>
    </row>
    <row r="864" spans="1:2">
      <c r="A864" t="s">
        <v>1298</v>
      </c>
      <c r="B864">
        <v>0</v>
      </c>
    </row>
    <row r="865" spans="1:2">
      <c r="A865" t="s">
        <v>1299</v>
      </c>
      <c r="B865">
        <v>490</v>
      </c>
    </row>
    <row r="866" spans="1:2">
      <c r="A866" t="s">
        <v>1300</v>
      </c>
      <c r="B866">
        <v>0</v>
      </c>
    </row>
    <row r="867" spans="1:2">
      <c r="A867" t="s">
        <v>1301</v>
      </c>
      <c r="B867">
        <v>0</v>
      </c>
    </row>
    <row r="868" spans="1:2">
      <c r="A868" t="s">
        <v>1302</v>
      </c>
      <c r="B868">
        <v>0</v>
      </c>
    </row>
    <row r="869" spans="1:2">
      <c r="A869" t="s">
        <v>1303</v>
      </c>
      <c r="B869">
        <v>0</v>
      </c>
    </row>
    <row r="870" spans="1:2">
      <c r="A870" t="s">
        <v>1304</v>
      </c>
      <c r="B870">
        <v>0</v>
      </c>
    </row>
    <row r="871" spans="1:2">
      <c r="A871" t="s">
        <v>1305</v>
      </c>
      <c r="B871">
        <v>0</v>
      </c>
    </row>
    <row r="872" spans="1:2">
      <c r="A872" t="s">
        <v>1306</v>
      </c>
      <c r="B872">
        <v>4547</v>
      </c>
    </row>
    <row r="873" spans="1:2">
      <c r="A873" t="s">
        <v>1307</v>
      </c>
      <c r="B873">
        <v>0</v>
      </c>
    </row>
    <row r="874" spans="1:2">
      <c r="A874" t="s">
        <v>1308</v>
      </c>
      <c r="B874">
        <v>12037</v>
      </c>
    </row>
    <row r="875" spans="1:2">
      <c r="A875" t="s">
        <v>1309</v>
      </c>
      <c r="B875">
        <v>6523</v>
      </c>
    </row>
    <row r="876" spans="1:2">
      <c r="A876" t="s">
        <v>1310</v>
      </c>
      <c r="B876">
        <v>0</v>
      </c>
    </row>
    <row r="877" spans="1:2">
      <c r="A877" t="s">
        <v>1311</v>
      </c>
      <c r="B877">
        <v>0</v>
      </c>
    </row>
    <row r="878" spans="1:2">
      <c r="A878" t="s">
        <v>1312</v>
      </c>
      <c r="B878">
        <v>10043</v>
      </c>
    </row>
    <row r="879" spans="1:2">
      <c r="A879" t="s">
        <v>1313</v>
      </c>
      <c r="B879">
        <v>4983</v>
      </c>
    </row>
    <row r="880" spans="1:2">
      <c r="A880" t="s">
        <v>1314</v>
      </c>
      <c r="B880">
        <v>9758</v>
      </c>
    </row>
    <row r="881" spans="1:2">
      <c r="A881" t="s">
        <v>1315</v>
      </c>
      <c r="B881">
        <v>0</v>
      </c>
    </row>
    <row r="882" spans="1:2">
      <c r="A882" t="s">
        <v>1316</v>
      </c>
      <c r="B882">
        <v>4816</v>
      </c>
    </row>
    <row r="883" spans="1:2">
      <c r="A883" t="s">
        <v>1317</v>
      </c>
      <c r="B883">
        <v>10755</v>
      </c>
    </row>
    <row r="884" spans="1:2">
      <c r="A884" t="s">
        <v>1318</v>
      </c>
      <c r="B884">
        <v>0</v>
      </c>
    </row>
    <row r="885" spans="1:2">
      <c r="A885" t="s">
        <v>1319</v>
      </c>
      <c r="B885">
        <v>6647</v>
      </c>
    </row>
    <row r="886" spans="1:2">
      <c r="A886" t="s">
        <v>1320</v>
      </c>
      <c r="B886">
        <v>2538</v>
      </c>
    </row>
    <row r="887" spans="1:2">
      <c r="A887" t="s">
        <v>1321</v>
      </c>
      <c r="B887">
        <v>4273</v>
      </c>
    </row>
    <row r="888" spans="1:2">
      <c r="A888" t="s">
        <v>1322</v>
      </c>
      <c r="B888">
        <v>0</v>
      </c>
    </row>
    <row r="889" spans="1:2">
      <c r="A889" t="s">
        <v>1323</v>
      </c>
      <c r="B889">
        <v>0</v>
      </c>
    </row>
    <row r="890" spans="1:2">
      <c r="A890" t="s">
        <v>1324</v>
      </c>
      <c r="B890">
        <v>0</v>
      </c>
    </row>
    <row r="891" spans="1:2">
      <c r="A891" t="s">
        <v>1325</v>
      </c>
      <c r="B891">
        <v>0</v>
      </c>
    </row>
    <row r="892" spans="1:2">
      <c r="A892" t="s">
        <v>1326</v>
      </c>
      <c r="B892">
        <v>0</v>
      </c>
    </row>
    <row r="893" spans="1:2">
      <c r="A893" t="s">
        <v>1327</v>
      </c>
      <c r="B893">
        <v>0</v>
      </c>
    </row>
    <row r="894" spans="1:2">
      <c r="A894" t="s">
        <v>1328</v>
      </c>
      <c r="B894">
        <v>0</v>
      </c>
    </row>
    <row r="895" spans="1:2">
      <c r="A895" t="s">
        <v>1329</v>
      </c>
      <c r="B895">
        <v>0</v>
      </c>
    </row>
    <row r="896" spans="1:2">
      <c r="A896" t="s">
        <v>1330</v>
      </c>
      <c r="B896">
        <v>0</v>
      </c>
    </row>
    <row r="897" spans="1:2">
      <c r="A897" t="s">
        <v>1331</v>
      </c>
      <c r="B897">
        <v>2018</v>
      </c>
    </row>
    <row r="898" spans="1:2">
      <c r="A898" t="s">
        <v>1332</v>
      </c>
      <c r="B898">
        <v>2820</v>
      </c>
    </row>
    <row r="899" spans="1:2">
      <c r="A899" t="s">
        <v>1333</v>
      </c>
      <c r="B899">
        <v>1852</v>
      </c>
    </row>
    <row r="900" spans="1:2">
      <c r="A900" t="s">
        <v>1334</v>
      </c>
      <c r="B900">
        <v>0</v>
      </c>
    </row>
    <row r="901" spans="1:2">
      <c r="A901" t="s">
        <v>1335</v>
      </c>
      <c r="B901">
        <v>10094</v>
      </c>
    </row>
    <row r="902" spans="1:2">
      <c r="A902" t="s">
        <v>1336</v>
      </c>
      <c r="B902">
        <v>0</v>
      </c>
    </row>
    <row r="903" spans="1:2">
      <c r="A903" t="s">
        <v>1337</v>
      </c>
      <c r="B903">
        <v>13314</v>
      </c>
    </row>
    <row r="904" spans="1:2">
      <c r="A904" t="s">
        <v>1338</v>
      </c>
      <c r="B904">
        <v>0</v>
      </c>
    </row>
    <row r="905" spans="1:2">
      <c r="A905" t="s">
        <v>1339</v>
      </c>
      <c r="B905">
        <v>0</v>
      </c>
    </row>
    <row r="906" spans="1:2">
      <c r="A906" t="s">
        <v>1340</v>
      </c>
      <c r="B906">
        <v>5597</v>
      </c>
    </row>
    <row r="907" spans="1:2">
      <c r="A907" t="s">
        <v>1341</v>
      </c>
      <c r="B907">
        <v>8276</v>
      </c>
    </row>
    <row r="908" spans="1:2">
      <c r="A908" t="s">
        <v>1342</v>
      </c>
      <c r="B908">
        <v>9346</v>
      </c>
    </row>
    <row r="909" spans="1:2">
      <c r="A909" t="s">
        <v>1343</v>
      </c>
      <c r="B909">
        <v>0</v>
      </c>
    </row>
    <row r="910" spans="1:2">
      <c r="A910" t="s">
        <v>1344</v>
      </c>
      <c r="B910">
        <v>5886</v>
      </c>
    </row>
    <row r="911" spans="1:2">
      <c r="A911" t="s">
        <v>1345</v>
      </c>
      <c r="B911">
        <v>4825</v>
      </c>
    </row>
    <row r="912" spans="1:2">
      <c r="A912" t="s">
        <v>1346</v>
      </c>
      <c r="B912">
        <v>0</v>
      </c>
    </row>
    <row r="913" spans="1:2">
      <c r="A913" t="s">
        <v>1347</v>
      </c>
      <c r="B913">
        <v>7785</v>
      </c>
    </row>
    <row r="914" spans="1:2">
      <c r="A914" t="s">
        <v>1348</v>
      </c>
      <c r="B914">
        <v>0</v>
      </c>
    </row>
    <row r="915" spans="1:2">
      <c r="A915" t="s">
        <v>1349</v>
      </c>
      <c r="B915">
        <v>0</v>
      </c>
    </row>
    <row r="916" spans="1:2">
      <c r="A916" t="s">
        <v>1350</v>
      </c>
      <c r="B916">
        <v>0</v>
      </c>
    </row>
    <row r="917" spans="1:2">
      <c r="A917" t="s">
        <v>1351</v>
      </c>
      <c r="B917">
        <v>0</v>
      </c>
    </row>
    <row r="918" spans="1:2">
      <c r="A918" t="s">
        <v>1352</v>
      </c>
      <c r="B918">
        <v>0</v>
      </c>
    </row>
    <row r="919" spans="1:2">
      <c r="A919" t="s">
        <v>1353</v>
      </c>
      <c r="B919">
        <v>0</v>
      </c>
    </row>
    <row r="920" spans="1:2">
      <c r="A920" t="s">
        <v>1354</v>
      </c>
      <c r="B920">
        <v>0</v>
      </c>
    </row>
    <row r="921" spans="1:2">
      <c r="A921" t="s">
        <v>1355</v>
      </c>
      <c r="B921">
        <v>805</v>
      </c>
    </row>
    <row r="922" spans="1:2">
      <c r="A922" t="s">
        <v>1356</v>
      </c>
      <c r="B922">
        <v>0</v>
      </c>
    </row>
    <row r="923" spans="1:2">
      <c r="A923" t="s">
        <v>1357</v>
      </c>
      <c r="B923">
        <v>0</v>
      </c>
    </row>
    <row r="924" spans="1:2">
      <c r="A924" t="s">
        <v>1358</v>
      </c>
      <c r="B924">
        <v>0</v>
      </c>
    </row>
    <row r="925" spans="1:2">
      <c r="A925" t="s">
        <v>1359</v>
      </c>
      <c r="B925">
        <v>0</v>
      </c>
    </row>
    <row r="926" spans="1:2">
      <c r="A926" t="s">
        <v>1360</v>
      </c>
      <c r="B926">
        <v>0</v>
      </c>
    </row>
    <row r="927" spans="1:2">
      <c r="A927" t="s">
        <v>1361</v>
      </c>
      <c r="B927">
        <v>0</v>
      </c>
    </row>
    <row r="928" spans="1:2">
      <c r="A928" t="s">
        <v>1362</v>
      </c>
      <c r="B928">
        <v>4141</v>
      </c>
    </row>
    <row r="929" spans="1:2">
      <c r="A929" t="s">
        <v>1363</v>
      </c>
      <c r="B929">
        <v>0</v>
      </c>
    </row>
    <row r="930" spans="1:2">
      <c r="A930" t="s">
        <v>1364</v>
      </c>
      <c r="B930">
        <v>0</v>
      </c>
    </row>
    <row r="931" spans="1:2">
      <c r="A931" t="s">
        <v>1365</v>
      </c>
      <c r="B931">
        <v>0</v>
      </c>
    </row>
    <row r="932" spans="1:2">
      <c r="A932" t="s">
        <v>1366</v>
      </c>
      <c r="B932">
        <v>633</v>
      </c>
    </row>
    <row r="933" spans="1:2">
      <c r="A933" t="s">
        <v>1367</v>
      </c>
      <c r="B933">
        <v>1352</v>
      </c>
    </row>
    <row r="934" spans="1:2">
      <c r="A934" t="s">
        <v>1368</v>
      </c>
      <c r="B934">
        <v>0</v>
      </c>
    </row>
    <row r="935" spans="1:2">
      <c r="A935" t="s">
        <v>1369</v>
      </c>
      <c r="B935">
        <v>2149</v>
      </c>
    </row>
    <row r="936" spans="1:2">
      <c r="A936" t="s">
        <v>1370</v>
      </c>
      <c r="B936">
        <v>0</v>
      </c>
    </row>
    <row r="937" spans="1:2">
      <c r="A937" t="s">
        <v>1371</v>
      </c>
      <c r="B937">
        <v>0</v>
      </c>
    </row>
    <row r="938" spans="1:2">
      <c r="A938" t="s">
        <v>1372</v>
      </c>
      <c r="B938">
        <v>0</v>
      </c>
    </row>
    <row r="939" spans="1:2">
      <c r="A939" t="s">
        <v>1373</v>
      </c>
      <c r="B939">
        <v>0</v>
      </c>
    </row>
    <row r="940" spans="1:2">
      <c r="A940" t="s">
        <v>1374</v>
      </c>
      <c r="B940">
        <v>0</v>
      </c>
    </row>
    <row r="941" spans="1:2">
      <c r="A941" t="s">
        <v>1375</v>
      </c>
      <c r="B941">
        <v>0</v>
      </c>
    </row>
    <row r="942" spans="1:2">
      <c r="A942" t="s">
        <v>1376</v>
      </c>
      <c r="B942">
        <v>0</v>
      </c>
    </row>
    <row r="943" spans="1:2">
      <c r="A943" t="s">
        <v>1377</v>
      </c>
      <c r="B943">
        <v>0</v>
      </c>
    </row>
    <row r="944" spans="1:2">
      <c r="A944" t="s">
        <v>1378</v>
      </c>
      <c r="B944">
        <v>0</v>
      </c>
    </row>
    <row r="945" spans="1:2">
      <c r="A945" t="s">
        <v>1379</v>
      </c>
      <c r="B945">
        <v>1069</v>
      </c>
    </row>
    <row r="946" spans="1:2">
      <c r="A946" t="s">
        <v>1380</v>
      </c>
      <c r="B946">
        <v>0</v>
      </c>
    </row>
    <row r="947" spans="1:2">
      <c r="A947" t="s">
        <v>1381</v>
      </c>
      <c r="B947">
        <v>633</v>
      </c>
    </row>
    <row r="948" spans="1:2">
      <c r="A948" t="s">
        <v>1382</v>
      </c>
      <c r="B948">
        <v>0</v>
      </c>
    </row>
    <row r="949" spans="1:2">
      <c r="A949" t="s">
        <v>1383</v>
      </c>
      <c r="B949">
        <v>0</v>
      </c>
    </row>
    <row r="950" spans="1:2">
      <c r="A950" t="s">
        <v>1384</v>
      </c>
      <c r="B950">
        <v>0</v>
      </c>
    </row>
    <row r="951" spans="1:2">
      <c r="A951" t="s">
        <v>1385</v>
      </c>
      <c r="B951">
        <v>0</v>
      </c>
    </row>
    <row r="952" spans="1:2">
      <c r="A952" t="s">
        <v>1386</v>
      </c>
      <c r="B952">
        <v>1837</v>
      </c>
    </row>
    <row r="953" spans="1:2">
      <c r="A953" t="s">
        <v>1387</v>
      </c>
      <c r="B953">
        <v>0</v>
      </c>
    </row>
    <row r="954" spans="1:2">
      <c r="A954" t="s">
        <v>1388</v>
      </c>
      <c r="B954">
        <v>0</v>
      </c>
    </row>
    <row r="955" spans="1:2">
      <c r="A955" t="s">
        <v>1389</v>
      </c>
      <c r="B955">
        <v>0</v>
      </c>
    </row>
    <row r="956" spans="1:2">
      <c r="A956" t="s">
        <v>1390</v>
      </c>
      <c r="B956">
        <v>0</v>
      </c>
    </row>
    <row r="957" spans="1:2">
      <c r="A957" t="s">
        <v>1391</v>
      </c>
      <c r="B957">
        <v>3235</v>
      </c>
    </row>
    <row r="958" spans="1:2">
      <c r="A958" t="s">
        <v>1392</v>
      </c>
      <c r="B958">
        <v>0</v>
      </c>
    </row>
    <row r="959" spans="1:2">
      <c r="A959" t="s">
        <v>1393</v>
      </c>
      <c r="B959">
        <v>1006</v>
      </c>
    </row>
    <row r="960" spans="1:2">
      <c r="A960" t="s">
        <v>1394</v>
      </c>
      <c r="B960">
        <v>0</v>
      </c>
    </row>
    <row r="961" spans="1:2">
      <c r="A961" t="s">
        <v>1395</v>
      </c>
      <c r="B961">
        <v>0</v>
      </c>
    </row>
    <row r="962" spans="1:2">
      <c r="A962" t="s">
        <v>1396</v>
      </c>
      <c r="B962">
        <v>0</v>
      </c>
    </row>
    <row r="963" spans="1:2">
      <c r="A963" t="s">
        <v>1397</v>
      </c>
      <c r="B963">
        <v>0</v>
      </c>
    </row>
    <row r="964" spans="1:2">
      <c r="A964" t="s">
        <v>1398</v>
      </c>
      <c r="B964">
        <v>0</v>
      </c>
    </row>
    <row r="965" spans="1:2">
      <c r="A965" t="s">
        <v>1399</v>
      </c>
      <c r="B965">
        <v>0</v>
      </c>
    </row>
    <row r="966" spans="1:2">
      <c r="A966" t="s">
        <v>1400</v>
      </c>
      <c r="B966">
        <v>0</v>
      </c>
    </row>
    <row r="967" spans="1:2">
      <c r="A967" t="s">
        <v>1401</v>
      </c>
      <c r="B967">
        <v>616</v>
      </c>
    </row>
    <row r="968" spans="1:2">
      <c r="A968" t="s">
        <v>1402</v>
      </c>
      <c r="B968">
        <v>0</v>
      </c>
    </row>
    <row r="969" spans="1:2">
      <c r="A969" t="s">
        <v>1403</v>
      </c>
      <c r="B969">
        <v>1981</v>
      </c>
    </row>
    <row r="970" spans="1:2">
      <c r="A970" t="s">
        <v>1404</v>
      </c>
      <c r="B970">
        <v>0</v>
      </c>
    </row>
    <row r="971" spans="1:2">
      <c r="A971" t="s">
        <v>1405</v>
      </c>
      <c r="B971">
        <v>4141</v>
      </c>
    </row>
    <row r="972" spans="1:2">
      <c r="A972" t="s">
        <v>1406</v>
      </c>
      <c r="B972">
        <v>3628</v>
      </c>
    </row>
    <row r="973" spans="1:2">
      <c r="A973" t="s">
        <v>1407</v>
      </c>
      <c r="B973">
        <v>0</v>
      </c>
    </row>
    <row r="974" spans="1:2">
      <c r="A974" t="s">
        <v>1408</v>
      </c>
      <c r="B974">
        <v>630</v>
      </c>
    </row>
    <row r="975" spans="1:2">
      <c r="A975" t="s">
        <v>1409</v>
      </c>
      <c r="B975">
        <v>0</v>
      </c>
    </row>
    <row r="976" spans="1:2">
      <c r="A976" t="s">
        <v>1410</v>
      </c>
      <c r="B976">
        <v>0</v>
      </c>
    </row>
    <row r="977" spans="1:2">
      <c r="A977" t="s">
        <v>1411</v>
      </c>
      <c r="B977">
        <v>5350</v>
      </c>
    </row>
    <row r="978" spans="1:2">
      <c r="A978" t="s">
        <v>1412</v>
      </c>
      <c r="B978">
        <v>0</v>
      </c>
    </row>
    <row r="979" spans="1:2">
      <c r="A979" t="s">
        <v>1413</v>
      </c>
      <c r="B979">
        <v>3411</v>
      </c>
    </row>
    <row r="980" spans="1:2">
      <c r="A980" t="s">
        <v>1414</v>
      </c>
      <c r="B980">
        <v>2382</v>
      </c>
    </row>
    <row r="981" spans="1:2">
      <c r="A981" t="s">
        <v>1415</v>
      </c>
      <c r="B981">
        <v>397</v>
      </c>
    </row>
    <row r="982" spans="1:2">
      <c r="A982" t="s">
        <v>1416</v>
      </c>
      <c r="B982">
        <v>0</v>
      </c>
    </row>
    <row r="983" spans="1:2">
      <c r="A983" t="s">
        <v>1417</v>
      </c>
      <c r="B983">
        <v>0</v>
      </c>
    </row>
    <row r="984" spans="1:2">
      <c r="A984" t="s">
        <v>1418</v>
      </c>
      <c r="B984">
        <v>0</v>
      </c>
    </row>
    <row r="985" spans="1:2">
      <c r="A985" t="s">
        <v>1419</v>
      </c>
      <c r="B985">
        <v>0</v>
      </c>
    </row>
    <row r="986" spans="1:2">
      <c r="A986" t="s">
        <v>1420</v>
      </c>
      <c r="B986">
        <v>0</v>
      </c>
    </row>
    <row r="987" spans="1:2">
      <c r="A987" t="s">
        <v>1421</v>
      </c>
      <c r="B987">
        <v>0</v>
      </c>
    </row>
    <row r="988" spans="1:2">
      <c r="A988" t="s">
        <v>1422</v>
      </c>
      <c r="B988">
        <v>0</v>
      </c>
    </row>
    <row r="989" spans="1:2">
      <c r="A989" t="s">
        <v>1423</v>
      </c>
      <c r="B989">
        <v>0</v>
      </c>
    </row>
    <row r="990" spans="1:2">
      <c r="A990" t="s">
        <v>1424</v>
      </c>
      <c r="B990">
        <v>0</v>
      </c>
    </row>
    <row r="991" spans="1:2">
      <c r="A991" t="s">
        <v>1425</v>
      </c>
      <c r="B991">
        <v>0</v>
      </c>
    </row>
    <row r="992" spans="1:2">
      <c r="A992" t="s">
        <v>1426</v>
      </c>
      <c r="B992">
        <v>0</v>
      </c>
    </row>
    <row r="993" spans="1:2">
      <c r="A993" t="s">
        <v>1427</v>
      </c>
      <c r="B993">
        <v>0</v>
      </c>
    </row>
    <row r="994" spans="1:2">
      <c r="A994" t="s">
        <v>1428</v>
      </c>
      <c r="B994">
        <v>0</v>
      </c>
    </row>
    <row r="995" spans="1:2">
      <c r="A995" t="s">
        <v>1429</v>
      </c>
      <c r="B995">
        <v>3933</v>
      </c>
    </row>
    <row r="996" spans="1:2">
      <c r="A996" t="s">
        <v>1430</v>
      </c>
      <c r="B996">
        <v>3619</v>
      </c>
    </row>
    <row r="997" spans="1:2">
      <c r="A997" t="s">
        <v>1431</v>
      </c>
      <c r="B997">
        <v>0</v>
      </c>
    </row>
    <row r="998" spans="1:2">
      <c r="A998" t="s">
        <v>1432</v>
      </c>
      <c r="B998">
        <v>550</v>
      </c>
    </row>
    <row r="999" spans="1:2">
      <c r="A999" t="s">
        <v>1433</v>
      </c>
      <c r="B999">
        <v>0</v>
      </c>
    </row>
    <row r="1000" spans="1:2">
      <c r="A1000" t="s">
        <v>1434</v>
      </c>
      <c r="B1000">
        <v>3944</v>
      </c>
    </row>
    <row r="1001" spans="1:2">
      <c r="A1001" t="s">
        <v>1435</v>
      </c>
      <c r="B1001">
        <v>0</v>
      </c>
    </row>
    <row r="1002" spans="1:2">
      <c r="A1002" t="s">
        <v>1436</v>
      </c>
      <c r="B1002">
        <v>0</v>
      </c>
    </row>
    <row r="1003" spans="1:2">
      <c r="A1003" t="s">
        <v>1437</v>
      </c>
      <c r="B1003">
        <v>2899</v>
      </c>
    </row>
    <row r="1004" spans="1:2">
      <c r="A1004" t="s">
        <v>1438</v>
      </c>
      <c r="B1004">
        <v>4276</v>
      </c>
    </row>
    <row r="1005" spans="1:2">
      <c r="A1005" t="s">
        <v>1439</v>
      </c>
      <c r="B1005">
        <v>492</v>
      </c>
    </row>
    <row r="1006" spans="1:2">
      <c r="A1006" t="s">
        <v>1440</v>
      </c>
      <c r="B1006">
        <v>4258</v>
      </c>
    </row>
    <row r="1007" spans="1:2">
      <c r="A1007" t="s">
        <v>1441</v>
      </c>
      <c r="B1007">
        <v>0</v>
      </c>
    </row>
    <row r="1008" spans="1:2">
      <c r="A1008" t="s">
        <v>1442</v>
      </c>
      <c r="B1008">
        <v>0</v>
      </c>
    </row>
    <row r="1009" spans="1:2">
      <c r="A1009" t="s">
        <v>1443</v>
      </c>
      <c r="B1009">
        <v>2901</v>
      </c>
    </row>
    <row r="1010" spans="1:2">
      <c r="A1010" t="s">
        <v>1444</v>
      </c>
      <c r="B1010">
        <v>0</v>
      </c>
    </row>
    <row r="1011" spans="1:2">
      <c r="A1011" t="s">
        <v>1445</v>
      </c>
      <c r="B1011">
        <v>0</v>
      </c>
    </row>
    <row r="1012" spans="1:2">
      <c r="A1012" t="s">
        <v>1446</v>
      </c>
      <c r="B1012">
        <v>0</v>
      </c>
    </row>
    <row r="1013" spans="1:2">
      <c r="A1013" t="s">
        <v>1447</v>
      </c>
      <c r="B1013">
        <v>0</v>
      </c>
    </row>
    <row r="1014" spans="1:2">
      <c r="A1014" t="s">
        <v>1448</v>
      </c>
      <c r="B1014">
        <v>0</v>
      </c>
    </row>
    <row r="1015" spans="1:2">
      <c r="A1015" t="s">
        <v>1449</v>
      </c>
      <c r="B1015">
        <v>0</v>
      </c>
    </row>
    <row r="1016" spans="1:2">
      <c r="A1016" t="s">
        <v>1450</v>
      </c>
      <c r="B1016">
        <v>12372</v>
      </c>
    </row>
    <row r="1017" spans="1:2">
      <c r="A1017" t="s">
        <v>1451</v>
      </c>
      <c r="B1017">
        <v>0</v>
      </c>
    </row>
    <row r="1018" spans="1:2">
      <c r="A1018" t="s">
        <v>1452</v>
      </c>
      <c r="B1018">
        <v>22629</v>
      </c>
    </row>
    <row r="1019" spans="1:2">
      <c r="A1019" t="s">
        <v>1453</v>
      </c>
      <c r="B1019">
        <v>13853</v>
      </c>
    </row>
    <row r="1020" spans="1:2">
      <c r="A1020" t="s">
        <v>1454</v>
      </c>
      <c r="B1020">
        <v>0</v>
      </c>
    </row>
    <row r="1021" spans="1:2">
      <c r="A1021" t="s">
        <v>1455</v>
      </c>
      <c r="B1021">
        <v>0</v>
      </c>
    </row>
    <row r="1022" spans="1:2">
      <c r="A1022" t="s">
        <v>1456</v>
      </c>
      <c r="B1022">
        <v>17937</v>
      </c>
    </row>
    <row r="1023" spans="1:2">
      <c r="A1023" t="s">
        <v>1457</v>
      </c>
      <c r="B1023">
        <v>10520</v>
      </c>
    </row>
    <row r="1024" spans="1:2">
      <c r="A1024" t="s">
        <v>1458</v>
      </c>
      <c r="B1024">
        <v>18909</v>
      </c>
    </row>
    <row r="1025" spans="1:2">
      <c r="A1025" t="s">
        <v>1459</v>
      </c>
      <c r="B1025">
        <v>0</v>
      </c>
    </row>
    <row r="1026" spans="1:2">
      <c r="A1026" t="s">
        <v>1460</v>
      </c>
      <c r="B1026">
        <v>7892</v>
      </c>
    </row>
    <row r="1027" spans="1:2">
      <c r="A1027" t="s">
        <v>1461</v>
      </c>
      <c r="B1027">
        <v>19246</v>
      </c>
    </row>
    <row r="1028" spans="1:2">
      <c r="A1028" t="s">
        <v>1462</v>
      </c>
      <c r="B1028">
        <v>0</v>
      </c>
    </row>
    <row r="1029" spans="1:2">
      <c r="A1029" t="s">
        <v>1463</v>
      </c>
      <c r="B1029">
        <v>0</v>
      </c>
    </row>
    <row r="1030" spans="1:2">
      <c r="A1030" t="s">
        <v>1464</v>
      </c>
      <c r="B1030">
        <v>3508</v>
      </c>
    </row>
    <row r="1031" spans="1:2">
      <c r="A1031" t="s">
        <v>1465</v>
      </c>
      <c r="B1031">
        <v>7982</v>
      </c>
    </row>
    <row r="1032" spans="1:2">
      <c r="A1032" t="s">
        <v>1466</v>
      </c>
      <c r="B1032">
        <v>0</v>
      </c>
    </row>
    <row r="1033" spans="1:2">
      <c r="A1033" t="s">
        <v>1467</v>
      </c>
      <c r="B1033">
        <v>0</v>
      </c>
    </row>
    <row r="1034" spans="1:2">
      <c r="A1034" t="s">
        <v>1468</v>
      </c>
      <c r="B1034">
        <v>0</v>
      </c>
    </row>
    <row r="1035" spans="1:2">
      <c r="A1035" t="s">
        <v>1469</v>
      </c>
      <c r="B1035">
        <v>0</v>
      </c>
    </row>
    <row r="1036" spans="1:2">
      <c r="A1036" t="s">
        <v>1470</v>
      </c>
      <c r="B1036">
        <v>0</v>
      </c>
    </row>
    <row r="1037" spans="1:2">
      <c r="A1037" t="s">
        <v>1471</v>
      </c>
      <c r="B1037">
        <v>0</v>
      </c>
    </row>
    <row r="1038" spans="1:2">
      <c r="A1038" t="s">
        <v>1472</v>
      </c>
      <c r="B1038">
        <v>0</v>
      </c>
    </row>
    <row r="1039" spans="1:2">
      <c r="A1039" t="s">
        <v>1473</v>
      </c>
      <c r="B1039">
        <v>0</v>
      </c>
    </row>
    <row r="1040" spans="1:2">
      <c r="A1040" t="s">
        <v>1474</v>
      </c>
      <c r="B1040">
        <v>0</v>
      </c>
    </row>
    <row r="1041" spans="1:2">
      <c r="A1041" t="s">
        <v>1475</v>
      </c>
      <c r="B1041">
        <v>4509</v>
      </c>
    </row>
    <row r="1042" spans="1:2">
      <c r="A1042" t="s">
        <v>1476</v>
      </c>
      <c r="B1042">
        <v>6646</v>
      </c>
    </row>
    <row r="1043" spans="1:2">
      <c r="A1043" t="s">
        <v>1477</v>
      </c>
      <c r="B1043">
        <v>3286</v>
      </c>
    </row>
    <row r="1044" spans="1:2">
      <c r="A1044" t="s">
        <v>1478</v>
      </c>
      <c r="B1044">
        <v>0</v>
      </c>
    </row>
    <row r="1045" spans="1:2">
      <c r="A1045" t="s">
        <v>1479</v>
      </c>
      <c r="B1045">
        <v>21722</v>
      </c>
    </row>
    <row r="1046" spans="1:2">
      <c r="A1046" t="s">
        <v>1480</v>
      </c>
      <c r="B1046">
        <v>0</v>
      </c>
    </row>
    <row r="1047" spans="1:2">
      <c r="A1047" t="s">
        <v>1481</v>
      </c>
      <c r="B1047">
        <v>25560</v>
      </c>
    </row>
    <row r="1048" spans="1:2">
      <c r="A1048" t="s">
        <v>1482</v>
      </c>
      <c r="B1048">
        <v>0</v>
      </c>
    </row>
    <row r="1049" spans="1:2">
      <c r="A1049" t="s">
        <v>1483</v>
      </c>
      <c r="B1049">
        <v>0</v>
      </c>
    </row>
    <row r="1050" spans="1:2">
      <c r="A1050" t="s">
        <v>1484</v>
      </c>
      <c r="B1050">
        <v>12826</v>
      </c>
    </row>
    <row r="1051" spans="1:2">
      <c r="A1051" t="s">
        <v>1485</v>
      </c>
      <c r="B1051">
        <v>18584</v>
      </c>
    </row>
    <row r="1052" spans="1:2">
      <c r="A1052" t="s">
        <v>1486</v>
      </c>
      <c r="B1052">
        <v>0</v>
      </c>
    </row>
    <row r="1053" spans="1:2">
      <c r="A1053" t="s">
        <v>1487</v>
      </c>
      <c r="B1053">
        <v>0</v>
      </c>
    </row>
    <row r="1054" spans="1:2">
      <c r="A1054" t="s">
        <v>1488</v>
      </c>
      <c r="B1054">
        <v>13148</v>
      </c>
    </row>
    <row r="1055" spans="1:2">
      <c r="A1055" t="s">
        <v>1489</v>
      </c>
      <c r="B1055">
        <v>6333</v>
      </c>
    </row>
    <row r="1056" spans="1:2">
      <c r="A1056" t="s">
        <v>1490</v>
      </c>
      <c r="B1056">
        <v>0</v>
      </c>
    </row>
    <row r="1057" spans="1:2">
      <c r="A1057" t="s">
        <v>1491</v>
      </c>
      <c r="B1057">
        <v>12225</v>
      </c>
    </row>
    <row r="1058" spans="1:2">
      <c r="A1058" t="s">
        <v>1492</v>
      </c>
      <c r="B1058">
        <v>0</v>
      </c>
    </row>
    <row r="1059" spans="1:2">
      <c r="A1059" t="s">
        <v>1493</v>
      </c>
      <c r="B1059">
        <v>0</v>
      </c>
    </row>
    <row r="1060" spans="1:2">
      <c r="A1060" t="s">
        <v>1494</v>
      </c>
      <c r="B1060">
        <v>0</v>
      </c>
    </row>
    <row r="1061" spans="1:2">
      <c r="A1061" t="s">
        <v>1495</v>
      </c>
      <c r="B1061">
        <v>0</v>
      </c>
    </row>
    <row r="1062" spans="1:2">
      <c r="A1062" t="s">
        <v>1496</v>
      </c>
      <c r="B1062">
        <v>0</v>
      </c>
    </row>
    <row r="1063" spans="1:2">
      <c r="A1063" t="s">
        <v>1497</v>
      </c>
      <c r="B1063">
        <v>0</v>
      </c>
    </row>
    <row r="1064" spans="1:2">
      <c r="A1064" t="s">
        <v>1498</v>
      </c>
      <c r="B1064">
        <v>0</v>
      </c>
    </row>
    <row r="1065" spans="1:2">
      <c r="A1065" t="s">
        <v>1499</v>
      </c>
      <c r="B1065">
        <v>1540</v>
      </c>
    </row>
    <row r="1066" spans="1:2">
      <c r="A1066" t="s">
        <v>1500</v>
      </c>
      <c r="B1066">
        <v>0</v>
      </c>
    </row>
    <row r="1067" spans="1:2">
      <c r="A1067" t="s">
        <v>1501</v>
      </c>
      <c r="B1067">
        <v>0</v>
      </c>
    </row>
    <row r="1068" spans="1:2">
      <c r="A1068" t="s">
        <v>1502</v>
      </c>
      <c r="B1068">
        <v>0</v>
      </c>
    </row>
    <row r="1069" spans="1:2">
      <c r="A1069" t="s">
        <v>1503</v>
      </c>
      <c r="B1069">
        <v>0</v>
      </c>
    </row>
    <row r="1070" spans="1:2">
      <c r="A1070" t="s">
        <v>1504</v>
      </c>
      <c r="B1070">
        <v>0</v>
      </c>
    </row>
    <row r="1071" spans="1:2">
      <c r="A1071" t="s">
        <v>1505</v>
      </c>
      <c r="B1071">
        <v>0</v>
      </c>
    </row>
    <row r="1072" spans="1:2">
      <c r="A1072" t="s">
        <v>1506</v>
      </c>
      <c r="B1072">
        <v>5820</v>
      </c>
    </row>
    <row r="1073" spans="1:2">
      <c r="A1073" t="s">
        <v>1507</v>
      </c>
      <c r="B1073">
        <v>0</v>
      </c>
    </row>
    <row r="1074" spans="1:2">
      <c r="A1074" t="s">
        <v>1508</v>
      </c>
      <c r="B1074">
        <v>0</v>
      </c>
    </row>
    <row r="1075" spans="1:2">
      <c r="A1075" t="s">
        <v>1509</v>
      </c>
      <c r="B1075">
        <v>0</v>
      </c>
    </row>
    <row r="1076" spans="1:2">
      <c r="A1076" t="s">
        <v>1510</v>
      </c>
      <c r="B1076">
        <v>0</v>
      </c>
    </row>
    <row r="1077" spans="1:2">
      <c r="A1077" t="s">
        <v>1511</v>
      </c>
      <c r="B1077">
        <v>2426</v>
      </c>
    </row>
    <row r="1078" spans="1:2">
      <c r="A1078" t="s">
        <v>1512</v>
      </c>
      <c r="B1078">
        <v>0</v>
      </c>
    </row>
    <row r="1079" spans="1:2">
      <c r="A1079" t="s">
        <v>1513</v>
      </c>
      <c r="B1079">
        <v>2878</v>
      </c>
    </row>
    <row r="1080" spans="1:2">
      <c r="A1080" t="s">
        <v>1514</v>
      </c>
      <c r="B1080">
        <v>0</v>
      </c>
    </row>
    <row r="1081" spans="1:2">
      <c r="A1081" t="s">
        <v>1515</v>
      </c>
      <c r="B1081">
        <v>0</v>
      </c>
    </row>
    <row r="1082" spans="1:2">
      <c r="A1082" t="s">
        <v>1516</v>
      </c>
      <c r="B1082">
        <v>0</v>
      </c>
    </row>
    <row r="1083" spans="1:2">
      <c r="A1083" t="s">
        <v>1517</v>
      </c>
      <c r="B1083">
        <v>0</v>
      </c>
    </row>
    <row r="1084" spans="1:2">
      <c r="A1084" t="s">
        <v>1518</v>
      </c>
      <c r="B1084">
        <v>0</v>
      </c>
    </row>
    <row r="1085" spans="1:2">
      <c r="A1085" t="s">
        <v>1519</v>
      </c>
      <c r="B1085">
        <v>0</v>
      </c>
    </row>
    <row r="1086" spans="1:2">
      <c r="A1086" t="s">
        <v>1520</v>
      </c>
      <c r="B1086">
        <v>0</v>
      </c>
    </row>
    <row r="1087" spans="1:2">
      <c r="A1087" t="s">
        <v>1521</v>
      </c>
      <c r="B1087">
        <v>0</v>
      </c>
    </row>
    <row r="1088" spans="1:2">
      <c r="A1088" t="s">
        <v>1522</v>
      </c>
      <c r="B1088">
        <v>0</v>
      </c>
    </row>
    <row r="1089" spans="1:2">
      <c r="A1089" t="s">
        <v>1523</v>
      </c>
      <c r="B1089">
        <v>2558</v>
      </c>
    </row>
    <row r="1090" spans="1:2">
      <c r="A1090" t="s">
        <v>1524</v>
      </c>
      <c r="B1090">
        <v>0</v>
      </c>
    </row>
    <row r="1091" spans="1:2">
      <c r="A1091" t="s">
        <v>1525</v>
      </c>
      <c r="B1091">
        <v>0</v>
      </c>
    </row>
    <row r="1092" spans="1:2">
      <c r="A1092" t="s">
        <v>1526</v>
      </c>
      <c r="B1092">
        <v>0</v>
      </c>
    </row>
    <row r="1093" spans="1:2">
      <c r="A1093" t="s">
        <v>1527</v>
      </c>
      <c r="B1093">
        <v>0</v>
      </c>
    </row>
    <row r="1094" spans="1:2">
      <c r="A1094" t="s">
        <v>1528</v>
      </c>
      <c r="B1094">
        <v>0</v>
      </c>
    </row>
    <row r="1095" spans="1:2">
      <c r="A1095" t="s">
        <v>1529</v>
      </c>
      <c r="B1095">
        <v>0</v>
      </c>
    </row>
    <row r="1096" spans="1:2">
      <c r="A1096" t="s">
        <v>1530</v>
      </c>
      <c r="B1096">
        <v>2916</v>
      </c>
    </row>
    <row r="1097" spans="1:2">
      <c r="A1097" t="s">
        <v>1531</v>
      </c>
      <c r="B1097">
        <v>0</v>
      </c>
    </row>
    <row r="1098" spans="1:2">
      <c r="A1098" t="s">
        <v>1532</v>
      </c>
      <c r="B1098">
        <v>0</v>
      </c>
    </row>
    <row r="1099" spans="1:2">
      <c r="A1099" t="s">
        <v>1533</v>
      </c>
      <c r="B1099">
        <v>0</v>
      </c>
    </row>
    <row r="1100" spans="1:2">
      <c r="A1100" t="s">
        <v>1534</v>
      </c>
      <c r="B1100">
        <v>0</v>
      </c>
    </row>
    <row r="1101" spans="1:2">
      <c r="A1101" t="s">
        <v>1535</v>
      </c>
      <c r="B1101">
        <v>5931</v>
      </c>
    </row>
    <row r="1102" spans="1:2">
      <c r="A1102" t="s">
        <v>1536</v>
      </c>
      <c r="B1102">
        <v>0</v>
      </c>
    </row>
    <row r="1103" spans="1:2">
      <c r="A1103" t="s">
        <v>1537</v>
      </c>
      <c r="B1103">
        <v>1509</v>
      </c>
    </row>
    <row r="1104" spans="1:2">
      <c r="A1104" t="s">
        <v>1538</v>
      </c>
      <c r="B1104">
        <v>0</v>
      </c>
    </row>
    <row r="1105" spans="1:2">
      <c r="A1105" t="s">
        <v>1539</v>
      </c>
      <c r="B1105">
        <v>0</v>
      </c>
    </row>
    <row r="1106" spans="1:2">
      <c r="A1106" t="s">
        <v>1540</v>
      </c>
      <c r="B1106">
        <v>0</v>
      </c>
    </row>
    <row r="1107" spans="1:2">
      <c r="A1107" t="s">
        <v>1541</v>
      </c>
      <c r="B1107">
        <v>0</v>
      </c>
    </row>
    <row r="1108" spans="1:2">
      <c r="A1108" t="s">
        <v>1542</v>
      </c>
      <c r="B1108">
        <v>0</v>
      </c>
    </row>
    <row r="1109" spans="1:2">
      <c r="A1109" t="s">
        <v>1543</v>
      </c>
      <c r="B1109">
        <v>0</v>
      </c>
    </row>
    <row r="1110" spans="1:2">
      <c r="A1110" t="s">
        <v>1544</v>
      </c>
      <c r="B1110">
        <v>0</v>
      </c>
    </row>
    <row r="1111" spans="1:2">
      <c r="A1111" t="s">
        <v>1545</v>
      </c>
      <c r="B1111">
        <v>943</v>
      </c>
    </row>
    <row r="1112" spans="1:2">
      <c r="A1112" t="s">
        <v>1546</v>
      </c>
      <c r="B1112">
        <v>0</v>
      </c>
    </row>
    <row r="1113" spans="1:2">
      <c r="A1113" t="s">
        <v>1547</v>
      </c>
      <c r="B1113">
        <v>3115</v>
      </c>
    </row>
    <row r="1114" spans="1:2">
      <c r="A1114" t="s">
        <v>1548</v>
      </c>
      <c r="B1114">
        <v>0</v>
      </c>
    </row>
    <row r="1115" spans="1:2">
      <c r="A1115" t="s">
        <v>1549</v>
      </c>
      <c r="B1115">
        <v>6718</v>
      </c>
    </row>
    <row r="1116" spans="1:2">
      <c r="A1116" t="s">
        <v>1550</v>
      </c>
      <c r="B1116">
        <v>7895</v>
      </c>
    </row>
    <row r="1117" spans="1:2">
      <c r="A1117" t="s">
        <v>1551</v>
      </c>
      <c r="B1117">
        <v>0</v>
      </c>
    </row>
    <row r="1118" spans="1:2">
      <c r="A1118" t="s">
        <v>1552</v>
      </c>
      <c r="B1118">
        <v>0</v>
      </c>
    </row>
    <row r="1119" spans="1:2">
      <c r="A1119" t="s">
        <v>1553</v>
      </c>
      <c r="B1119">
        <v>0</v>
      </c>
    </row>
    <row r="1120" spans="1:2">
      <c r="A1120" t="s">
        <v>1554</v>
      </c>
      <c r="B1120">
        <v>0</v>
      </c>
    </row>
    <row r="1121" spans="1:2">
      <c r="A1121" t="s">
        <v>1555</v>
      </c>
      <c r="B1121">
        <v>7376</v>
      </c>
    </row>
    <row r="1122" spans="1:2">
      <c r="A1122" t="s">
        <v>1556</v>
      </c>
      <c r="B1122">
        <v>0</v>
      </c>
    </row>
    <row r="1123" spans="1:2">
      <c r="A1123" t="s">
        <v>1557</v>
      </c>
      <c r="B1123">
        <v>5086</v>
      </c>
    </row>
    <row r="1124" spans="1:2">
      <c r="A1124" t="s">
        <v>1558</v>
      </c>
      <c r="B1124">
        <v>7058</v>
      </c>
    </row>
    <row r="1125" spans="1:2">
      <c r="A1125" t="s">
        <v>1559</v>
      </c>
      <c r="B1125">
        <v>0</v>
      </c>
    </row>
    <row r="1126" spans="1:2">
      <c r="A1126" t="s">
        <v>1560</v>
      </c>
      <c r="B1126">
        <v>0</v>
      </c>
    </row>
    <row r="1127" spans="1:2">
      <c r="A1127" t="s">
        <v>1561</v>
      </c>
      <c r="B1127">
        <v>0</v>
      </c>
    </row>
    <row r="1128" spans="1:2">
      <c r="A1128" t="s">
        <v>1562</v>
      </c>
      <c r="B1128">
        <v>0</v>
      </c>
    </row>
    <row r="1129" spans="1:2">
      <c r="A1129" t="s">
        <v>1563</v>
      </c>
      <c r="B1129">
        <v>0</v>
      </c>
    </row>
    <row r="1130" spans="1:2">
      <c r="A1130" t="s">
        <v>1564</v>
      </c>
      <c r="B1130">
        <v>0</v>
      </c>
    </row>
    <row r="1131" spans="1:2">
      <c r="A1131" t="s">
        <v>1565</v>
      </c>
      <c r="B1131">
        <v>0</v>
      </c>
    </row>
    <row r="1132" spans="1:2">
      <c r="A1132" t="s">
        <v>1566</v>
      </c>
      <c r="B1132">
        <v>0</v>
      </c>
    </row>
    <row r="1133" spans="1:2">
      <c r="A1133" t="s">
        <v>1567</v>
      </c>
      <c r="B1133">
        <v>0</v>
      </c>
    </row>
    <row r="1134" spans="1:2">
      <c r="A1134" t="s">
        <v>1568</v>
      </c>
      <c r="B1134">
        <v>0</v>
      </c>
    </row>
    <row r="1135" spans="1:2">
      <c r="A1135" t="s">
        <v>1569</v>
      </c>
      <c r="B1135">
        <v>0</v>
      </c>
    </row>
    <row r="1136" spans="1:2">
      <c r="A1136" t="s">
        <v>1570</v>
      </c>
      <c r="B1136">
        <v>0</v>
      </c>
    </row>
    <row r="1137" spans="1:2">
      <c r="A1137" t="s">
        <v>1571</v>
      </c>
      <c r="B1137">
        <v>0</v>
      </c>
    </row>
    <row r="1138" spans="1:2">
      <c r="A1138" t="s">
        <v>1572</v>
      </c>
      <c r="B1138">
        <v>0</v>
      </c>
    </row>
    <row r="1139" spans="1:2">
      <c r="A1139" t="s">
        <v>1573</v>
      </c>
      <c r="B1139">
        <v>8738</v>
      </c>
    </row>
    <row r="1140" spans="1:2">
      <c r="A1140" t="s">
        <v>1574</v>
      </c>
      <c r="B1140">
        <v>4250</v>
      </c>
    </row>
    <row r="1141" spans="1:2">
      <c r="A1141" t="s">
        <v>1575</v>
      </c>
      <c r="B1141">
        <v>0</v>
      </c>
    </row>
    <row r="1142" spans="1:2">
      <c r="A1142" t="s">
        <v>1576</v>
      </c>
      <c r="B1142">
        <v>0</v>
      </c>
    </row>
    <row r="1143" spans="1:2">
      <c r="A1143" t="s">
        <v>1577</v>
      </c>
      <c r="B1143">
        <v>0</v>
      </c>
    </row>
    <row r="1144" spans="1:2">
      <c r="A1144" t="s">
        <v>1578</v>
      </c>
      <c r="B1144">
        <v>5814</v>
      </c>
    </row>
    <row r="1145" spans="1:2">
      <c r="A1145" t="s">
        <v>1579</v>
      </c>
      <c r="B1145">
        <v>0</v>
      </c>
    </row>
    <row r="1146" spans="1:2">
      <c r="A1146" t="s">
        <v>1580</v>
      </c>
      <c r="B1146">
        <v>0</v>
      </c>
    </row>
    <row r="1147" spans="1:2">
      <c r="A1147" t="s">
        <v>1581</v>
      </c>
      <c r="B1147">
        <v>5299</v>
      </c>
    </row>
    <row r="1148" spans="1:2">
      <c r="A1148" t="s">
        <v>1582</v>
      </c>
      <c r="B1148">
        <v>7184</v>
      </c>
    </row>
    <row r="1149" spans="1:2">
      <c r="A1149" t="s">
        <v>1583</v>
      </c>
      <c r="B1149">
        <v>0</v>
      </c>
    </row>
    <row r="1150" spans="1:2">
      <c r="A1150" t="s">
        <v>1584</v>
      </c>
      <c r="B1150">
        <v>10369</v>
      </c>
    </row>
    <row r="1151" spans="1:2">
      <c r="A1151" t="s">
        <v>1585</v>
      </c>
      <c r="B1151">
        <v>0</v>
      </c>
    </row>
    <row r="1152" spans="1:2">
      <c r="A1152" t="s">
        <v>1586</v>
      </c>
      <c r="B1152">
        <v>0</v>
      </c>
    </row>
    <row r="1153" spans="1:2">
      <c r="A1153" t="s">
        <v>1587</v>
      </c>
      <c r="B1153">
        <v>4359</v>
      </c>
    </row>
    <row r="1154" spans="1:2">
      <c r="A1154" t="s">
        <v>1588</v>
      </c>
      <c r="B1154">
        <v>0</v>
      </c>
    </row>
    <row r="1155" spans="1:2">
      <c r="A1155" t="s">
        <v>1589</v>
      </c>
      <c r="B1155">
        <v>0</v>
      </c>
    </row>
    <row r="1156" spans="1:2">
      <c r="A1156" t="s">
        <v>1590</v>
      </c>
      <c r="B1156">
        <v>0</v>
      </c>
    </row>
    <row r="1157" spans="1:2">
      <c r="A1157" t="s">
        <v>1591</v>
      </c>
      <c r="B1157">
        <v>0</v>
      </c>
    </row>
    <row r="1158" spans="1:2">
      <c r="A1158" t="s">
        <v>1592</v>
      </c>
      <c r="B1158">
        <v>0</v>
      </c>
    </row>
    <row r="1159" spans="1:2">
      <c r="A1159" t="s">
        <v>1593</v>
      </c>
      <c r="B1159">
        <v>0</v>
      </c>
    </row>
    <row r="1160" spans="1:2">
      <c r="A1160" t="s">
        <v>1594</v>
      </c>
      <c r="B1160">
        <v>898</v>
      </c>
    </row>
    <row r="1161" spans="1:2">
      <c r="A1161" t="s">
        <v>1595</v>
      </c>
      <c r="B1161">
        <v>1419</v>
      </c>
    </row>
    <row r="1162" spans="1:2">
      <c r="A1162" t="s">
        <v>1596</v>
      </c>
      <c r="B1162">
        <v>569</v>
      </c>
    </row>
    <row r="1163" spans="1:2">
      <c r="A1163" t="s">
        <v>1597</v>
      </c>
      <c r="B1163">
        <v>0</v>
      </c>
    </row>
    <row r="1164" spans="1:2">
      <c r="A1164" t="s">
        <v>1598</v>
      </c>
      <c r="B1164">
        <v>1386</v>
      </c>
    </row>
    <row r="1165" spans="1:2">
      <c r="A1165" t="s">
        <v>1599</v>
      </c>
      <c r="B1165">
        <v>904</v>
      </c>
    </row>
    <row r="1166" spans="1:2">
      <c r="A1166" t="s">
        <v>1600</v>
      </c>
      <c r="B1166">
        <v>1201</v>
      </c>
    </row>
    <row r="1167" spans="1:2">
      <c r="A1167" t="s">
        <v>1601</v>
      </c>
      <c r="B1167">
        <v>689</v>
      </c>
    </row>
    <row r="1168" spans="1:2">
      <c r="A1168" t="s">
        <v>1602</v>
      </c>
      <c r="B1168">
        <v>998</v>
      </c>
    </row>
    <row r="1169" spans="1:2">
      <c r="A1169" t="s">
        <v>1603</v>
      </c>
      <c r="B1169">
        <v>2024</v>
      </c>
    </row>
    <row r="1170" spans="1:2">
      <c r="A1170" t="s">
        <v>1604</v>
      </c>
      <c r="B1170">
        <v>1628</v>
      </c>
    </row>
    <row r="1171" spans="1:2">
      <c r="A1171" t="s">
        <v>1605</v>
      </c>
      <c r="B1171">
        <v>0</v>
      </c>
    </row>
    <row r="1172" spans="1:2">
      <c r="A1172" t="s">
        <v>1606</v>
      </c>
      <c r="B1172">
        <v>1878</v>
      </c>
    </row>
    <row r="1173" spans="1:2">
      <c r="A1173" t="s">
        <v>1607</v>
      </c>
      <c r="B1173">
        <v>194</v>
      </c>
    </row>
    <row r="1174" spans="1:2">
      <c r="A1174" t="s">
        <v>1608</v>
      </c>
      <c r="B1174">
        <v>463</v>
      </c>
    </row>
    <row r="1175" spans="1:2">
      <c r="A1175" t="s">
        <v>1609</v>
      </c>
      <c r="B1175">
        <v>806</v>
      </c>
    </row>
    <row r="1176" spans="1:2">
      <c r="A1176" t="s">
        <v>1610</v>
      </c>
      <c r="B1176">
        <v>0</v>
      </c>
    </row>
    <row r="1177" spans="1:2">
      <c r="A1177" t="s">
        <v>1611</v>
      </c>
      <c r="B1177">
        <v>0</v>
      </c>
    </row>
    <row r="1178" spans="1:2">
      <c r="A1178" t="s">
        <v>1612</v>
      </c>
      <c r="B1178">
        <v>0</v>
      </c>
    </row>
    <row r="1179" spans="1:2">
      <c r="A1179" t="s">
        <v>1613</v>
      </c>
      <c r="B1179">
        <v>0</v>
      </c>
    </row>
    <row r="1180" spans="1:2">
      <c r="A1180" t="s">
        <v>1614</v>
      </c>
      <c r="B1180">
        <v>0</v>
      </c>
    </row>
    <row r="1181" spans="1:2">
      <c r="A1181" t="s">
        <v>1615</v>
      </c>
      <c r="B1181">
        <v>0</v>
      </c>
    </row>
    <row r="1182" spans="1:2">
      <c r="A1182" t="s">
        <v>1616</v>
      </c>
      <c r="B1182">
        <v>0</v>
      </c>
    </row>
    <row r="1183" spans="1:2">
      <c r="A1183" t="s">
        <v>1617</v>
      </c>
      <c r="B1183">
        <v>0</v>
      </c>
    </row>
    <row r="1184" spans="1:2">
      <c r="A1184" t="s">
        <v>1618</v>
      </c>
      <c r="B1184">
        <v>0</v>
      </c>
    </row>
    <row r="1185" spans="1:2">
      <c r="A1185" t="s">
        <v>1619</v>
      </c>
      <c r="B1185">
        <v>547</v>
      </c>
    </row>
    <row r="1186" spans="1:2">
      <c r="A1186" t="s">
        <v>1620</v>
      </c>
      <c r="B1186">
        <v>465</v>
      </c>
    </row>
    <row r="1187" spans="1:2">
      <c r="A1187" t="s">
        <v>1621</v>
      </c>
      <c r="B1187">
        <v>0</v>
      </c>
    </row>
    <row r="1188" spans="1:2">
      <c r="A1188" t="s">
        <v>1622</v>
      </c>
      <c r="B1188">
        <v>844</v>
      </c>
    </row>
    <row r="1189" spans="1:2">
      <c r="A1189" t="s">
        <v>1623</v>
      </c>
      <c r="B1189">
        <v>1527</v>
      </c>
    </row>
    <row r="1190" spans="1:2">
      <c r="A1190" t="s">
        <v>1624</v>
      </c>
      <c r="B1190">
        <v>835</v>
      </c>
    </row>
    <row r="1191" spans="1:2">
      <c r="A1191" t="s">
        <v>1625</v>
      </c>
      <c r="B1191">
        <v>989</v>
      </c>
    </row>
    <row r="1192" spans="1:2">
      <c r="A1192" t="s">
        <v>1626</v>
      </c>
      <c r="B1192">
        <v>571</v>
      </c>
    </row>
    <row r="1193" spans="1:2">
      <c r="A1193" t="s">
        <v>1627</v>
      </c>
      <c r="B1193">
        <v>2129</v>
      </c>
    </row>
    <row r="1194" spans="1:2">
      <c r="A1194" t="s">
        <v>1628</v>
      </c>
      <c r="B1194">
        <v>1706</v>
      </c>
    </row>
    <row r="1195" spans="1:2">
      <c r="A1195" t="s">
        <v>1629</v>
      </c>
      <c r="B1195">
        <v>0</v>
      </c>
    </row>
    <row r="1196" spans="1:2">
      <c r="A1196" t="s">
        <v>1630</v>
      </c>
      <c r="B1196">
        <v>2104</v>
      </c>
    </row>
    <row r="1197" spans="1:2">
      <c r="A1197" t="s">
        <v>1631</v>
      </c>
      <c r="B1197">
        <v>145</v>
      </c>
    </row>
    <row r="1198" spans="1:2">
      <c r="A1198" t="s">
        <v>1632</v>
      </c>
      <c r="B1198">
        <v>1040</v>
      </c>
    </row>
    <row r="1199" spans="1:2">
      <c r="A1199" t="s">
        <v>1633</v>
      </c>
      <c r="B1199">
        <v>854</v>
      </c>
    </row>
    <row r="1200" spans="1:2">
      <c r="A1200" t="s">
        <v>1634</v>
      </c>
      <c r="B1200">
        <v>0</v>
      </c>
    </row>
    <row r="1201" spans="1:2">
      <c r="A1201" t="s">
        <v>1635</v>
      </c>
      <c r="B1201">
        <v>1342</v>
      </c>
    </row>
    <row r="1202" spans="1:2">
      <c r="A1202" t="s">
        <v>1636</v>
      </c>
      <c r="B1202">
        <v>0</v>
      </c>
    </row>
    <row r="1203" spans="1:2">
      <c r="A1203" t="s">
        <v>1637</v>
      </c>
      <c r="B1203">
        <v>0</v>
      </c>
    </row>
    <row r="1204" spans="1:2">
      <c r="A1204" t="s">
        <v>1638</v>
      </c>
      <c r="B1204">
        <v>0</v>
      </c>
    </row>
    <row r="1205" spans="1:2">
      <c r="A1205" t="s">
        <v>1639</v>
      </c>
      <c r="B1205">
        <v>0</v>
      </c>
    </row>
    <row r="1206" spans="1:2">
      <c r="A1206" t="s">
        <v>1640</v>
      </c>
      <c r="B1206">
        <v>0</v>
      </c>
    </row>
    <row r="1207" spans="1:2">
      <c r="A1207" t="s">
        <v>1641</v>
      </c>
      <c r="B1207">
        <v>0</v>
      </c>
    </row>
    <row r="1208" spans="1:2">
      <c r="A1208" t="s">
        <v>1642</v>
      </c>
      <c r="B1208">
        <v>0</v>
      </c>
    </row>
    <row r="1209" spans="1:2">
      <c r="A1209" t="s">
        <v>1643</v>
      </c>
      <c r="B1209">
        <v>155</v>
      </c>
    </row>
    <row r="1210" spans="1:2">
      <c r="A1210" t="s">
        <v>1644</v>
      </c>
      <c r="B1210">
        <v>0</v>
      </c>
    </row>
    <row r="1211" spans="1:2">
      <c r="A1211" t="s">
        <v>1645</v>
      </c>
      <c r="B1211">
        <v>0</v>
      </c>
    </row>
    <row r="1212" spans="1:2">
      <c r="A1212" t="s">
        <v>1646</v>
      </c>
      <c r="B1212">
        <v>0</v>
      </c>
    </row>
    <row r="1213" spans="1:2">
      <c r="A1213" t="s">
        <v>1647</v>
      </c>
      <c r="B1213">
        <v>0</v>
      </c>
    </row>
    <row r="1214" spans="1:2">
      <c r="A1214" t="s">
        <v>1648</v>
      </c>
      <c r="B1214">
        <v>0</v>
      </c>
    </row>
    <row r="1215" spans="1:2">
      <c r="A1215" t="s">
        <v>1649</v>
      </c>
      <c r="B1215">
        <v>0</v>
      </c>
    </row>
    <row r="1216" spans="1:2">
      <c r="A1216" t="s">
        <v>1650</v>
      </c>
      <c r="B1216">
        <v>639</v>
      </c>
    </row>
    <row r="1217" spans="1:2">
      <c r="A1217" t="s">
        <v>1651</v>
      </c>
      <c r="B1217">
        <v>0</v>
      </c>
    </row>
    <row r="1218" spans="1:2">
      <c r="A1218" t="s">
        <v>1652</v>
      </c>
      <c r="B1218">
        <v>0</v>
      </c>
    </row>
    <row r="1219" spans="1:2">
      <c r="A1219" t="s">
        <v>1653</v>
      </c>
      <c r="B1219">
        <v>0</v>
      </c>
    </row>
    <row r="1220" spans="1:2">
      <c r="A1220" t="s">
        <v>1654</v>
      </c>
      <c r="B1220">
        <v>0</v>
      </c>
    </row>
    <row r="1221" spans="1:2">
      <c r="A1221" t="s">
        <v>1655</v>
      </c>
      <c r="B1221">
        <v>252</v>
      </c>
    </row>
    <row r="1222" spans="1:2">
      <c r="A1222" t="s">
        <v>1656</v>
      </c>
      <c r="B1222">
        <v>0</v>
      </c>
    </row>
    <row r="1223" spans="1:2">
      <c r="A1223" t="s">
        <v>1657</v>
      </c>
      <c r="B1223">
        <v>377</v>
      </c>
    </row>
    <row r="1224" spans="1:2">
      <c r="A1224" t="s">
        <v>1658</v>
      </c>
      <c r="B1224">
        <v>0</v>
      </c>
    </row>
    <row r="1225" spans="1:2">
      <c r="A1225" t="s">
        <v>1659</v>
      </c>
      <c r="B1225">
        <v>0</v>
      </c>
    </row>
    <row r="1226" spans="1:2">
      <c r="A1226" t="s">
        <v>1660</v>
      </c>
      <c r="B1226">
        <v>0</v>
      </c>
    </row>
    <row r="1227" spans="1:2">
      <c r="A1227" t="s">
        <v>1661</v>
      </c>
      <c r="B1227">
        <v>0</v>
      </c>
    </row>
    <row r="1228" spans="1:2">
      <c r="A1228" t="s">
        <v>1662</v>
      </c>
      <c r="B1228">
        <v>0</v>
      </c>
    </row>
    <row r="1229" spans="1:2">
      <c r="A1229" t="s">
        <v>1663</v>
      </c>
      <c r="B1229">
        <v>0</v>
      </c>
    </row>
    <row r="1230" spans="1:2">
      <c r="A1230" t="s">
        <v>1664</v>
      </c>
      <c r="B1230">
        <v>0</v>
      </c>
    </row>
    <row r="1231" spans="1:2">
      <c r="A1231" t="s">
        <v>1665</v>
      </c>
      <c r="B1231">
        <v>0</v>
      </c>
    </row>
    <row r="1232" spans="1:2">
      <c r="A1232" t="s">
        <v>1666</v>
      </c>
      <c r="B1232">
        <v>0</v>
      </c>
    </row>
    <row r="1233" spans="1:2">
      <c r="A1233" t="s">
        <v>1667</v>
      </c>
      <c r="B1233">
        <v>199</v>
      </c>
    </row>
    <row r="1234" spans="1:2">
      <c r="A1234" t="s">
        <v>1668</v>
      </c>
      <c r="B1234">
        <v>0</v>
      </c>
    </row>
    <row r="1235" spans="1:2">
      <c r="A1235" t="s">
        <v>1669</v>
      </c>
      <c r="B1235">
        <v>0</v>
      </c>
    </row>
    <row r="1236" spans="1:2">
      <c r="A1236" t="s">
        <v>1670</v>
      </c>
      <c r="B1236">
        <v>0</v>
      </c>
    </row>
    <row r="1237" spans="1:2">
      <c r="A1237" t="s">
        <v>1671</v>
      </c>
      <c r="B1237">
        <v>0</v>
      </c>
    </row>
    <row r="1238" spans="1:2">
      <c r="A1238" t="s">
        <v>1672</v>
      </c>
      <c r="B1238">
        <v>0</v>
      </c>
    </row>
    <row r="1239" spans="1:2">
      <c r="A1239" t="s">
        <v>1673</v>
      </c>
      <c r="B1239">
        <v>0</v>
      </c>
    </row>
    <row r="1240" spans="1:2">
      <c r="A1240" t="s">
        <v>1674</v>
      </c>
      <c r="B1240">
        <v>286</v>
      </c>
    </row>
    <row r="1241" spans="1:2">
      <c r="A1241" t="s">
        <v>1675</v>
      </c>
      <c r="B1241">
        <v>0</v>
      </c>
    </row>
    <row r="1242" spans="1:2">
      <c r="A1242" t="s">
        <v>1676</v>
      </c>
      <c r="B1242">
        <v>0</v>
      </c>
    </row>
    <row r="1243" spans="1:2">
      <c r="A1243" t="s">
        <v>1677</v>
      </c>
      <c r="B1243">
        <v>0</v>
      </c>
    </row>
    <row r="1244" spans="1:2">
      <c r="A1244" t="s">
        <v>1678</v>
      </c>
      <c r="B1244">
        <v>0</v>
      </c>
    </row>
    <row r="1245" spans="1:2">
      <c r="A1245" t="s">
        <v>1679</v>
      </c>
      <c r="B1245">
        <v>499</v>
      </c>
    </row>
    <row r="1246" spans="1:2">
      <c r="A1246" t="s">
        <v>1680</v>
      </c>
      <c r="B1246">
        <v>0</v>
      </c>
    </row>
    <row r="1247" spans="1:2">
      <c r="A1247" t="s">
        <v>1681</v>
      </c>
      <c r="B1247">
        <v>169</v>
      </c>
    </row>
    <row r="1248" spans="1:2">
      <c r="A1248" t="s">
        <v>1682</v>
      </c>
      <c r="B1248">
        <v>0</v>
      </c>
    </row>
    <row r="1249" spans="1:2">
      <c r="A1249" t="s">
        <v>1683</v>
      </c>
      <c r="B1249">
        <v>0</v>
      </c>
    </row>
    <row r="1250" spans="1:2">
      <c r="A1250" t="s">
        <v>1684</v>
      </c>
      <c r="B1250">
        <v>0</v>
      </c>
    </row>
    <row r="1251" spans="1:2">
      <c r="A1251" t="s">
        <v>1685</v>
      </c>
      <c r="B1251">
        <v>0</v>
      </c>
    </row>
    <row r="1252" spans="1:2">
      <c r="A1252" t="s">
        <v>1686</v>
      </c>
      <c r="B1252">
        <v>0</v>
      </c>
    </row>
    <row r="1253" spans="1:2">
      <c r="A1253" t="s">
        <v>1687</v>
      </c>
      <c r="B1253">
        <v>0</v>
      </c>
    </row>
    <row r="1254" spans="1:2">
      <c r="A1254" t="s">
        <v>1688</v>
      </c>
      <c r="B1254">
        <v>0</v>
      </c>
    </row>
    <row r="1255" spans="1:2">
      <c r="A1255" t="s">
        <v>1689</v>
      </c>
      <c r="B1255">
        <v>0</v>
      </c>
    </row>
    <row r="1256" spans="1:2">
      <c r="A1256" t="s">
        <v>1690</v>
      </c>
      <c r="B1256">
        <v>0</v>
      </c>
    </row>
    <row r="1257" spans="1:2">
      <c r="A1257" t="s">
        <v>1691</v>
      </c>
      <c r="B1257">
        <v>484</v>
      </c>
    </row>
    <row r="1258" spans="1:2">
      <c r="A1258" t="s">
        <v>1692</v>
      </c>
      <c r="B1258">
        <v>0</v>
      </c>
    </row>
    <row r="1259" spans="1:2">
      <c r="A1259" t="s">
        <v>1693</v>
      </c>
      <c r="B1259">
        <v>490</v>
      </c>
    </row>
    <row r="1260" spans="1:2">
      <c r="A1260" t="s">
        <v>1694</v>
      </c>
      <c r="B1260">
        <v>699</v>
      </c>
    </row>
    <row r="1261" spans="1:2">
      <c r="A1261" t="s">
        <v>1695</v>
      </c>
      <c r="B1261">
        <v>0</v>
      </c>
    </row>
    <row r="1262" spans="1:2">
      <c r="A1262" t="s">
        <v>1696</v>
      </c>
      <c r="B1262">
        <v>0</v>
      </c>
    </row>
    <row r="1263" spans="1:2">
      <c r="A1263" t="s">
        <v>1697</v>
      </c>
      <c r="B1263">
        <v>0</v>
      </c>
    </row>
    <row r="1264" spans="1:2">
      <c r="A1264" t="s">
        <v>1698</v>
      </c>
      <c r="B1264">
        <v>890</v>
      </c>
    </row>
    <row r="1265" spans="1:2">
      <c r="A1265" t="s">
        <v>1699</v>
      </c>
      <c r="B1265">
        <v>63</v>
      </c>
    </row>
    <row r="1266" spans="1:2">
      <c r="A1266" t="s">
        <v>1700</v>
      </c>
      <c r="B1266">
        <v>0</v>
      </c>
    </row>
    <row r="1267" spans="1:2">
      <c r="A1267" t="s">
        <v>1701</v>
      </c>
      <c r="B1267">
        <v>406</v>
      </c>
    </row>
    <row r="1268" spans="1:2">
      <c r="A1268" t="s">
        <v>1702</v>
      </c>
      <c r="B1268">
        <v>569</v>
      </c>
    </row>
    <row r="1269" spans="1:2">
      <c r="A1269" t="s">
        <v>1703</v>
      </c>
      <c r="B1269">
        <v>0</v>
      </c>
    </row>
    <row r="1270" spans="1:2">
      <c r="A1270" t="s">
        <v>1704</v>
      </c>
      <c r="B1270">
        <v>0</v>
      </c>
    </row>
    <row r="1271" spans="1:2">
      <c r="A1271" t="s">
        <v>1705</v>
      </c>
      <c r="B1271">
        <v>0</v>
      </c>
    </row>
    <row r="1272" spans="1:2">
      <c r="A1272" t="s">
        <v>1706</v>
      </c>
      <c r="B1272">
        <v>0</v>
      </c>
    </row>
    <row r="1273" spans="1:2">
      <c r="A1273" t="s">
        <v>1707</v>
      </c>
      <c r="B1273">
        <v>0</v>
      </c>
    </row>
    <row r="1274" spans="1:2">
      <c r="A1274" t="s">
        <v>1708</v>
      </c>
      <c r="B1274">
        <v>0</v>
      </c>
    </row>
    <row r="1275" spans="1:2">
      <c r="A1275" t="s">
        <v>1709</v>
      </c>
      <c r="B1275">
        <v>0</v>
      </c>
    </row>
    <row r="1276" spans="1:2">
      <c r="A1276" t="s">
        <v>1710</v>
      </c>
      <c r="B1276">
        <v>0</v>
      </c>
    </row>
    <row r="1277" spans="1:2">
      <c r="A1277" t="s">
        <v>1711</v>
      </c>
      <c r="B1277">
        <v>0</v>
      </c>
    </row>
    <row r="1278" spans="1:2">
      <c r="A1278" t="s">
        <v>1712</v>
      </c>
      <c r="B1278">
        <v>0</v>
      </c>
    </row>
    <row r="1279" spans="1:2">
      <c r="A1279" t="s">
        <v>1713</v>
      </c>
      <c r="B1279">
        <v>0</v>
      </c>
    </row>
    <row r="1280" spans="1:2">
      <c r="A1280" t="s">
        <v>1714</v>
      </c>
      <c r="B1280">
        <v>0</v>
      </c>
    </row>
    <row r="1281" spans="1:2">
      <c r="A1281" t="s">
        <v>1715</v>
      </c>
      <c r="B1281">
        <v>0</v>
      </c>
    </row>
    <row r="1282" spans="1:2">
      <c r="A1282" t="s">
        <v>1716</v>
      </c>
      <c r="B1282">
        <v>0</v>
      </c>
    </row>
    <row r="1283" spans="1:2">
      <c r="A1283" t="s">
        <v>1717</v>
      </c>
      <c r="B1283">
        <v>530</v>
      </c>
    </row>
    <row r="1284" spans="1:2">
      <c r="A1284" t="s">
        <v>1718</v>
      </c>
      <c r="B1284">
        <v>380</v>
      </c>
    </row>
    <row r="1285" spans="1:2">
      <c r="A1285" t="s">
        <v>1719</v>
      </c>
      <c r="B1285">
        <v>0</v>
      </c>
    </row>
    <row r="1286" spans="1:2">
      <c r="A1286" t="s">
        <v>1720</v>
      </c>
      <c r="B1286">
        <v>0</v>
      </c>
    </row>
    <row r="1287" spans="1:2">
      <c r="A1287" t="s">
        <v>1721</v>
      </c>
      <c r="B1287">
        <v>991</v>
      </c>
    </row>
    <row r="1288" spans="1:2">
      <c r="A1288" t="s">
        <v>1722</v>
      </c>
      <c r="B1288">
        <v>63</v>
      </c>
    </row>
    <row r="1289" spans="1:2">
      <c r="A1289" t="s">
        <v>1723</v>
      </c>
      <c r="B1289">
        <v>0</v>
      </c>
    </row>
    <row r="1290" spans="1:2">
      <c r="A1290" t="s">
        <v>1724</v>
      </c>
      <c r="B1290">
        <v>0</v>
      </c>
    </row>
    <row r="1291" spans="1:2">
      <c r="A1291" t="s">
        <v>1725</v>
      </c>
      <c r="B1291">
        <v>701</v>
      </c>
    </row>
    <row r="1292" spans="1:2">
      <c r="A1292" t="s">
        <v>1726</v>
      </c>
      <c r="B1292">
        <v>366</v>
      </c>
    </row>
    <row r="1293" spans="1:2">
      <c r="A1293" t="s">
        <v>1727</v>
      </c>
      <c r="B1293">
        <v>0</v>
      </c>
    </row>
    <row r="1294" spans="1:2">
      <c r="A1294" t="s">
        <v>1728</v>
      </c>
      <c r="B1294">
        <v>852</v>
      </c>
    </row>
    <row r="1295" spans="1:2">
      <c r="A1295" t="s">
        <v>1729</v>
      </c>
      <c r="B1295">
        <v>31</v>
      </c>
    </row>
    <row r="1296" spans="1:2">
      <c r="A1296" t="s">
        <v>1730</v>
      </c>
      <c r="B1296">
        <v>0</v>
      </c>
    </row>
    <row r="1297" spans="1:2">
      <c r="A1297" t="s">
        <v>1731</v>
      </c>
      <c r="B1297">
        <v>0</v>
      </c>
    </row>
    <row r="1298" spans="1:2">
      <c r="A1298" t="s">
        <v>1732</v>
      </c>
      <c r="B1298">
        <v>0</v>
      </c>
    </row>
    <row r="1299" spans="1:2">
      <c r="A1299" t="s">
        <v>1733</v>
      </c>
      <c r="B1299">
        <v>0</v>
      </c>
    </row>
    <row r="1300" spans="1:2">
      <c r="A1300" t="s">
        <v>1734</v>
      </c>
      <c r="B1300">
        <v>0</v>
      </c>
    </row>
    <row r="1301" spans="1:2">
      <c r="A1301" t="s">
        <v>1735</v>
      </c>
      <c r="B1301">
        <v>0</v>
      </c>
    </row>
    <row r="1302" spans="1:2">
      <c r="A1302" t="s">
        <v>1736</v>
      </c>
      <c r="B1302">
        <v>0</v>
      </c>
    </row>
    <row r="1303" spans="1:2">
      <c r="A1303" t="s">
        <v>1737</v>
      </c>
      <c r="B1303">
        <v>0</v>
      </c>
    </row>
    <row r="1304" spans="1:2">
      <c r="A1304" t="s">
        <v>1738</v>
      </c>
      <c r="B1304">
        <v>479</v>
      </c>
    </row>
    <row r="1305" spans="1:2">
      <c r="A1305" t="s">
        <v>1739</v>
      </c>
      <c r="B1305">
        <v>621</v>
      </c>
    </row>
    <row r="1306" spans="1:2">
      <c r="A1306" t="s">
        <v>1740</v>
      </c>
      <c r="B1306">
        <v>223</v>
      </c>
    </row>
    <row r="1307" spans="1:2">
      <c r="A1307" t="s">
        <v>1741</v>
      </c>
      <c r="B1307">
        <v>0</v>
      </c>
    </row>
    <row r="1308" spans="1:2">
      <c r="A1308" t="s">
        <v>1742</v>
      </c>
      <c r="B1308">
        <v>683</v>
      </c>
    </row>
    <row r="1309" spans="1:2">
      <c r="A1309" t="s">
        <v>1743</v>
      </c>
      <c r="B1309">
        <v>426</v>
      </c>
    </row>
    <row r="1310" spans="1:2">
      <c r="A1310" t="s">
        <v>1744</v>
      </c>
      <c r="B1310">
        <v>671</v>
      </c>
    </row>
    <row r="1311" spans="1:2">
      <c r="A1311" t="s">
        <v>1745</v>
      </c>
      <c r="B1311">
        <v>453</v>
      </c>
    </row>
    <row r="1312" spans="1:2">
      <c r="A1312" t="s">
        <v>1746</v>
      </c>
      <c r="B1312">
        <v>611</v>
      </c>
    </row>
    <row r="1313" spans="1:2">
      <c r="A1313" t="s">
        <v>1747</v>
      </c>
      <c r="B1313">
        <v>1329</v>
      </c>
    </row>
    <row r="1314" spans="1:2">
      <c r="A1314" t="s">
        <v>1748</v>
      </c>
      <c r="B1314">
        <v>1009</v>
      </c>
    </row>
    <row r="1315" spans="1:2">
      <c r="A1315" t="s">
        <v>1749</v>
      </c>
      <c r="B1315">
        <v>0</v>
      </c>
    </row>
    <row r="1316" spans="1:2">
      <c r="A1316" t="s">
        <v>1750</v>
      </c>
      <c r="B1316">
        <v>991</v>
      </c>
    </row>
    <row r="1317" spans="1:2">
      <c r="A1317" t="s">
        <v>1751</v>
      </c>
      <c r="B1317">
        <v>425</v>
      </c>
    </row>
    <row r="1318" spans="1:2">
      <c r="A1318" t="s">
        <v>1752</v>
      </c>
      <c r="B1318">
        <v>239</v>
      </c>
    </row>
    <row r="1319" spans="1:2">
      <c r="A1319" t="s">
        <v>1753</v>
      </c>
      <c r="B1319">
        <v>370</v>
      </c>
    </row>
    <row r="1320" spans="1:2">
      <c r="A1320" t="s">
        <v>1754</v>
      </c>
      <c r="B1320">
        <v>0</v>
      </c>
    </row>
    <row r="1321" spans="1:2">
      <c r="A1321" t="s">
        <v>1755</v>
      </c>
      <c r="B1321">
        <v>0</v>
      </c>
    </row>
    <row r="1322" spans="1:2">
      <c r="A1322" t="s">
        <v>1756</v>
      </c>
      <c r="B1322">
        <v>0</v>
      </c>
    </row>
    <row r="1323" spans="1:2">
      <c r="A1323" t="s">
        <v>1757</v>
      </c>
      <c r="B1323">
        <v>0</v>
      </c>
    </row>
    <row r="1324" spans="1:2">
      <c r="A1324" t="s">
        <v>1758</v>
      </c>
      <c r="B1324">
        <v>0</v>
      </c>
    </row>
    <row r="1325" spans="1:2">
      <c r="A1325" t="s">
        <v>1759</v>
      </c>
      <c r="B1325">
        <v>0</v>
      </c>
    </row>
    <row r="1326" spans="1:2">
      <c r="A1326" t="s">
        <v>1760</v>
      </c>
      <c r="B1326">
        <v>0</v>
      </c>
    </row>
    <row r="1327" spans="1:2">
      <c r="A1327" t="s">
        <v>1761</v>
      </c>
      <c r="B1327">
        <v>0</v>
      </c>
    </row>
    <row r="1328" spans="1:2">
      <c r="A1328" t="s">
        <v>1762</v>
      </c>
      <c r="B1328">
        <v>0</v>
      </c>
    </row>
    <row r="1329" spans="1:2">
      <c r="A1329" t="s">
        <v>1763</v>
      </c>
      <c r="B1329">
        <v>414</v>
      </c>
    </row>
    <row r="1330" spans="1:2">
      <c r="A1330" t="s">
        <v>1764</v>
      </c>
      <c r="B1330">
        <v>470</v>
      </c>
    </row>
    <row r="1331" spans="1:2">
      <c r="A1331" t="s">
        <v>1765</v>
      </c>
      <c r="B1331">
        <v>0</v>
      </c>
    </row>
    <row r="1332" spans="1:2">
      <c r="A1332" t="s">
        <v>1766</v>
      </c>
      <c r="B1332">
        <v>305</v>
      </c>
    </row>
    <row r="1333" spans="1:2">
      <c r="A1333" t="s">
        <v>1767</v>
      </c>
      <c r="B1333">
        <v>800</v>
      </c>
    </row>
    <row r="1334" spans="1:2">
      <c r="A1334" t="s">
        <v>1768</v>
      </c>
      <c r="B1334">
        <v>503</v>
      </c>
    </row>
    <row r="1335" spans="1:2">
      <c r="A1335" t="s">
        <v>1769</v>
      </c>
      <c r="B1335">
        <v>648</v>
      </c>
    </row>
    <row r="1336" spans="1:2">
      <c r="A1336" t="s">
        <v>1770</v>
      </c>
      <c r="B1336">
        <v>326</v>
      </c>
    </row>
    <row r="1337" spans="1:2">
      <c r="A1337" t="s">
        <v>1771</v>
      </c>
      <c r="B1337">
        <v>1578</v>
      </c>
    </row>
    <row r="1338" spans="1:2">
      <c r="A1338" t="s">
        <v>1772</v>
      </c>
      <c r="B1338">
        <v>973</v>
      </c>
    </row>
    <row r="1339" spans="1:2">
      <c r="A1339" t="s">
        <v>1773</v>
      </c>
      <c r="B1339">
        <v>0</v>
      </c>
    </row>
    <row r="1340" spans="1:2">
      <c r="A1340" t="s">
        <v>1774</v>
      </c>
      <c r="B1340">
        <v>1033</v>
      </c>
    </row>
    <row r="1341" spans="1:2">
      <c r="A1341" t="s">
        <v>1775</v>
      </c>
      <c r="B1341">
        <v>193</v>
      </c>
    </row>
    <row r="1342" spans="1:2">
      <c r="A1342" t="s">
        <v>1776</v>
      </c>
      <c r="B1342">
        <v>595</v>
      </c>
    </row>
    <row r="1343" spans="1:2">
      <c r="A1343" t="s">
        <v>1777</v>
      </c>
      <c r="B1343">
        <v>359</v>
      </c>
    </row>
    <row r="1344" spans="1:2">
      <c r="A1344" t="s">
        <v>1778</v>
      </c>
      <c r="B1344">
        <v>0</v>
      </c>
    </row>
    <row r="1345" spans="1:2">
      <c r="A1345" t="s">
        <v>1779</v>
      </c>
      <c r="B1345">
        <v>777</v>
      </c>
    </row>
    <row r="1346" spans="1:2">
      <c r="A1346" t="s">
        <v>1780</v>
      </c>
      <c r="B1346">
        <v>0</v>
      </c>
    </row>
    <row r="1347" spans="1:2">
      <c r="A1347" t="s">
        <v>1781</v>
      </c>
      <c r="B1347">
        <v>0</v>
      </c>
    </row>
    <row r="1348" spans="1:2">
      <c r="A1348" t="s">
        <v>1782</v>
      </c>
      <c r="B1348">
        <v>0</v>
      </c>
    </row>
    <row r="1349" spans="1:2">
      <c r="A1349" t="s">
        <v>1783</v>
      </c>
      <c r="B1349">
        <v>0</v>
      </c>
    </row>
    <row r="1350" spans="1:2">
      <c r="A1350" t="s">
        <v>1784</v>
      </c>
      <c r="B1350">
        <v>0</v>
      </c>
    </row>
    <row r="1351" spans="1:2">
      <c r="A1351" t="s">
        <v>1785</v>
      </c>
      <c r="B1351">
        <v>0</v>
      </c>
    </row>
    <row r="1352" spans="1:2">
      <c r="A1352" t="s">
        <v>1786</v>
      </c>
      <c r="B1352">
        <v>0</v>
      </c>
    </row>
    <row r="1353" spans="1:2">
      <c r="A1353" t="s">
        <v>1787</v>
      </c>
      <c r="B1353">
        <v>65</v>
      </c>
    </row>
    <row r="1354" spans="1:2">
      <c r="A1354" t="s">
        <v>1788</v>
      </c>
      <c r="B1354">
        <v>0</v>
      </c>
    </row>
    <row r="1355" spans="1:2">
      <c r="A1355" t="s">
        <v>1789</v>
      </c>
      <c r="B1355">
        <v>0</v>
      </c>
    </row>
    <row r="1356" spans="1:2">
      <c r="A1356" t="s">
        <v>1790</v>
      </c>
      <c r="B1356">
        <v>0</v>
      </c>
    </row>
    <row r="1357" spans="1:2">
      <c r="A1357" t="s">
        <v>1791</v>
      </c>
      <c r="B1357">
        <v>0</v>
      </c>
    </row>
    <row r="1358" spans="1:2">
      <c r="A1358" t="s">
        <v>1792</v>
      </c>
      <c r="B1358">
        <v>0</v>
      </c>
    </row>
    <row r="1359" spans="1:2">
      <c r="A1359" t="s">
        <v>1793</v>
      </c>
      <c r="B1359">
        <v>0</v>
      </c>
    </row>
    <row r="1360" spans="1:2">
      <c r="A1360" t="s">
        <v>1794</v>
      </c>
      <c r="B1360">
        <v>394</v>
      </c>
    </row>
    <row r="1361" spans="1:2">
      <c r="A1361" t="s">
        <v>1795</v>
      </c>
      <c r="B1361">
        <v>0</v>
      </c>
    </row>
    <row r="1362" spans="1:2">
      <c r="A1362" t="s">
        <v>1796</v>
      </c>
      <c r="B1362">
        <v>0</v>
      </c>
    </row>
    <row r="1363" spans="1:2">
      <c r="A1363" t="s">
        <v>1797</v>
      </c>
      <c r="B1363">
        <v>0</v>
      </c>
    </row>
    <row r="1364" spans="1:2">
      <c r="A1364" t="s">
        <v>1798</v>
      </c>
      <c r="B1364">
        <v>0</v>
      </c>
    </row>
    <row r="1365" spans="1:2">
      <c r="A1365" t="s">
        <v>1799</v>
      </c>
      <c r="B1365">
        <v>121</v>
      </c>
    </row>
    <row r="1366" spans="1:2">
      <c r="A1366" t="s">
        <v>1800</v>
      </c>
      <c r="B1366">
        <v>0</v>
      </c>
    </row>
    <row r="1367" spans="1:2">
      <c r="A1367" t="s">
        <v>1801</v>
      </c>
      <c r="B1367">
        <v>229</v>
      </c>
    </row>
    <row r="1368" spans="1:2">
      <c r="A1368" t="s">
        <v>1802</v>
      </c>
      <c r="B1368">
        <v>0</v>
      </c>
    </row>
    <row r="1369" spans="1:2">
      <c r="A1369" t="s">
        <v>1803</v>
      </c>
      <c r="B1369">
        <v>0</v>
      </c>
    </row>
    <row r="1370" spans="1:2">
      <c r="A1370" t="s">
        <v>1804</v>
      </c>
      <c r="B1370">
        <v>0</v>
      </c>
    </row>
    <row r="1371" spans="1:2">
      <c r="A1371" t="s">
        <v>1805</v>
      </c>
      <c r="B1371">
        <v>0</v>
      </c>
    </row>
    <row r="1372" spans="1:2">
      <c r="A1372" t="s">
        <v>1806</v>
      </c>
      <c r="B1372">
        <v>0</v>
      </c>
    </row>
    <row r="1373" spans="1:2">
      <c r="A1373" t="s">
        <v>1807</v>
      </c>
      <c r="B1373">
        <v>0</v>
      </c>
    </row>
    <row r="1374" spans="1:2">
      <c r="A1374" t="s">
        <v>1808</v>
      </c>
      <c r="B1374">
        <v>0</v>
      </c>
    </row>
    <row r="1375" spans="1:2">
      <c r="A1375" t="s">
        <v>1809</v>
      </c>
      <c r="B1375">
        <v>0</v>
      </c>
    </row>
    <row r="1376" spans="1:2">
      <c r="A1376" t="s">
        <v>1810</v>
      </c>
      <c r="B1376">
        <v>0</v>
      </c>
    </row>
    <row r="1377" spans="1:2">
      <c r="A1377" t="s">
        <v>1811</v>
      </c>
      <c r="B1377">
        <v>154</v>
      </c>
    </row>
    <row r="1378" spans="1:2">
      <c r="A1378" t="s">
        <v>1812</v>
      </c>
      <c r="B1378">
        <v>0</v>
      </c>
    </row>
    <row r="1379" spans="1:2">
      <c r="A1379" t="s">
        <v>1813</v>
      </c>
      <c r="B1379">
        <v>0</v>
      </c>
    </row>
    <row r="1380" spans="1:2">
      <c r="A1380" t="s">
        <v>1814</v>
      </c>
      <c r="B1380">
        <v>0</v>
      </c>
    </row>
    <row r="1381" spans="1:2">
      <c r="A1381" t="s">
        <v>1815</v>
      </c>
      <c r="B1381">
        <v>0</v>
      </c>
    </row>
    <row r="1382" spans="1:2">
      <c r="A1382" t="s">
        <v>1816</v>
      </c>
      <c r="B1382">
        <v>0</v>
      </c>
    </row>
    <row r="1383" spans="1:2">
      <c r="A1383" t="s">
        <v>1817</v>
      </c>
      <c r="B1383">
        <v>0</v>
      </c>
    </row>
    <row r="1384" spans="1:2">
      <c r="A1384" t="s">
        <v>1818</v>
      </c>
      <c r="B1384">
        <v>138</v>
      </c>
    </row>
    <row r="1385" spans="1:2">
      <c r="A1385" t="s">
        <v>1819</v>
      </c>
      <c r="B1385">
        <v>0</v>
      </c>
    </row>
    <row r="1386" spans="1:2">
      <c r="A1386" t="s">
        <v>1820</v>
      </c>
      <c r="B1386">
        <v>0</v>
      </c>
    </row>
    <row r="1387" spans="1:2">
      <c r="A1387" t="s">
        <v>1821</v>
      </c>
      <c r="B1387">
        <v>0</v>
      </c>
    </row>
    <row r="1388" spans="1:2">
      <c r="A1388" t="s">
        <v>1822</v>
      </c>
      <c r="B1388">
        <v>0</v>
      </c>
    </row>
    <row r="1389" spans="1:2">
      <c r="A1389" t="s">
        <v>1823</v>
      </c>
      <c r="B1389">
        <v>308</v>
      </c>
    </row>
    <row r="1390" spans="1:2">
      <c r="A1390" t="s">
        <v>1824</v>
      </c>
      <c r="B1390">
        <v>0</v>
      </c>
    </row>
    <row r="1391" spans="1:2">
      <c r="A1391" t="s">
        <v>1825</v>
      </c>
      <c r="B1391">
        <v>56</v>
      </c>
    </row>
    <row r="1392" spans="1:2">
      <c r="A1392" t="s">
        <v>1826</v>
      </c>
      <c r="B1392">
        <v>0</v>
      </c>
    </row>
    <row r="1393" spans="1:2">
      <c r="A1393" t="s">
        <v>1827</v>
      </c>
      <c r="B1393">
        <v>0</v>
      </c>
    </row>
    <row r="1394" spans="1:2">
      <c r="A1394" t="s">
        <v>1828</v>
      </c>
      <c r="B1394">
        <v>0</v>
      </c>
    </row>
    <row r="1395" spans="1:2">
      <c r="A1395" t="s">
        <v>1829</v>
      </c>
      <c r="B1395">
        <v>0</v>
      </c>
    </row>
    <row r="1396" spans="1:2">
      <c r="A1396" t="s">
        <v>1830</v>
      </c>
      <c r="B1396">
        <v>0</v>
      </c>
    </row>
    <row r="1397" spans="1:2">
      <c r="A1397" t="s">
        <v>1831</v>
      </c>
      <c r="B1397">
        <v>0</v>
      </c>
    </row>
    <row r="1398" spans="1:2">
      <c r="A1398" t="s">
        <v>1832</v>
      </c>
      <c r="B1398">
        <v>0</v>
      </c>
    </row>
    <row r="1399" spans="1:2">
      <c r="A1399" t="s">
        <v>1833</v>
      </c>
      <c r="B1399">
        <v>0</v>
      </c>
    </row>
    <row r="1400" spans="1:2">
      <c r="A1400" t="s">
        <v>1834</v>
      </c>
      <c r="B1400">
        <v>0</v>
      </c>
    </row>
    <row r="1401" spans="1:2">
      <c r="A1401" t="s">
        <v>1835</v>
      </c>
      <c r="B1401">
        <v>273</v>
      </c>
    </row>
    <row r="1402" spans="1:2">
      <c r="A1402" t="s">
        <v>1836</v>
      </c>
      <c r="B1402">
        <v>0</v>
      </c>
    </row>
    <row r="1403" spans="1:2">
      <c r="A1403" t="s">
        <v>1837</v>
      </c>
      <c r="B1403">
        <v>233</v>
      </c>
    </row>
    <row r="1404" spans="1:2">
      <c r="A1404" t="s">
        <v>1838</v>
      </c>
      <c r="B1404">
        <v>391</v>
      </c>
    </row>
    <row r="1405" spans="1:2">
      <c r="A1405" t="s">
        <v>1839</v>
      </c>
      <c r="B1405">
        <v>0</v>
      </c>
    </row>
    <row r="1406" spans="1:2">
      <c r="A1406" t="s">
        <v>1840</v>
      </c>
      <c r="B1406">
        <v>0</v>
      </c>
    </row>
    <row r="1407" spans="1:2">
      <c r="A1407" t="s">
        <v>1841</v>
      </c>
      <c r="B1407">
        <v>0</v>
      </c>
    </row>
    <row r="1408" spans="1:2">
      <c r="A1408" t="s">
        <v>1842</v>
      </c>
      <c r="B1408">
        <v>0</v>
      </c>
    </row>
    <row r="1409" spans="1:2">
      <c r="A1409" t="s">
        <v>1843</v>
      </c>
      <c r="B1409">
        <v>651</v>
      </c>
    </row>
    <row r="1410" spans="1:2">
      <c r="A1410" t="s">
        <v>1844</v>
      </c>
      <c r="B1410">
        <v>0</v>
      </c>
    </row>
    <row r="1411" spans="1:2">
      <c r="A1411" t="s">
        <v>1845</v>
      </c>
      <c r="B1411">
        <v>179</v>
      </c>
    </row>
    <row r="1412" spans="1:2">
      <c r="A1412" t="s">
        <v>1846</v>
      </c>
      <c r="B1412">
        <v>317</v>
      </c>
    </row>
    <row r="1413" spans="1:2">
      <c r="A1413" t="s">
        <v>1847</v>
      </c>
      <c r="B1413">
        <v>0</v>
      </c>
    </row>
    <row r="1414" spans="1:2">
      <c r="A1414" t="s">
        <v>1848</v>
      </c>
      <c r="B1414">
        <v>0</v>
      </c>
    </row>
    <row r="1415" spans="1:2">
      <c r="A1415" t="s">
        <v>1849</v>
      </c>
      <c r="B1415">
        <v>0</v>
      </c>
    </row>
    <row r="1416" spans="1:2">
      <c r="A1416" t="s">
        <v>1850</v>
      </c>
      <c r="B1416">
        <v>0</v>
      </c>
    </row>
    <row r="1417" spans="1:2">
      <c r="A1417" t="s">
        <v>1851</v>
      </c>
      <c r="B1417">
        <v>0</v>
      </c>
    </row>
    <row r="1418" spans="1:2">
      <c r="A1418" t="s">
        <v>1852</v>
      </c>
      <c r="B1418">
        <v>0</v>
      </c>
    </row>
    <row r="1419" spans="1:2">
      <c r="A1419" t="s">
        <v>1853</v>
      </c>
      <c r="B1419">
        <v>0</v>
      </c>
    </row>
    <row r="1420" spans="1:2">
      <c r="A1420" t="s">
        <v>1854</v>
      </c>
      <c r="B1420">
        <v>0</v>
      </c>
    </row>
    <row r="1421" spans="1:2">
      <c r="A1421" t="s">
        <v>1855</v>
      </c>
      <c r="B1421">
        <v>0</v>
      </c>
    </row>
    <row r="1422" spans="1:2">
      <c r="A1422" t="s">
        <v>1856</v>
      </c>
      <c r="B1422">
        <v>0</v>
      </c>
    </row>
    <row r="1423" spans="1:2">
      <c r="A1423" t="s">
        <v>1857</v>
      </c>
      <c r="B1423">
        <v>0</v>
      </c>
    </row>
    <row r="1424" spans="1:2">
      <c r="A1424" t="s">
        <v>1858</v>
      </c>
      <c r="B1424">
        <v>0</v>
      </c>
    </row>
    <row r="1425" spans="1:2">
      <c r="A1425" t="s">
        <v>1859</v>
      </c>
      <c r="B1425">
        <v>0</v>
      </c>
    </row>
    <row r="1426" spans="1:2">
      <c r="A1426" t="s">
        <v>1860</v>
      </c>
      <c r="B1426">
        <v>0</v>
      </c>
    </row>
    <row r="1427" spans="1:2">
      <c r="A1427" t="s">
        <v>1861</v>
      </c>
      <c r="B1427">
        <v>333</v>
      </c>
    </row>
    <row r="1428" spans="1:2">
      <c r="A1428" t="s">
        <v>1862</v>
      </c>
      <c r="B1428">
        <v>189</v>
      </c>
    </row>
    <row r="1429" spans="1:2">
      <c r="A1429" t="s">
        <v>1863</v>
      </c>
      <c r="B1429">
        <v>0</v>
      </c>
    </row>
    <row r="1430" spans="1:2">
      <c r="A1430" t="s">
        <v>1864</v>
      </c>
      <c r="B1430">
        <v>0</v>
      </c>
    </row>
    <row r="1431" spans="1:2">
      <c r="A1431" t="s">
        <v>1865</v>
      </c>
      <c r="B1431">
        <v>0</v>
      </c>
    </row>
    <row r="1432" spans="1:2">
      <c r="A1432" t="s">
        <v>1866</v>
      </c>
      <c r="B1432">
        <v>600</v>
      </c>
    </row>
    <row r="1433" spans="1:2">
      <c r="A1433" t="s">
        <v>1867</v>
      </c>
      <c r="B1433">
        <v>0</v>
      </c>
    </row>
    <row r="1434" spans="1:2">
      <c r="A1434" t="s">
        <v>1868</v>
      </c>
      <c r="B1434">
        <v>0</v>
      </c>
    </row>
    <row r="1435" spans="1:2">
      <c r="A1435" t="s">
        <v>1869</v>
      </c>
      <c r="B1435">
        <v>334</v>
      </c>
    </row>
    <row r="1436" spans="1:2">
      <c r="A1436" t="s">
        <v>1870</v>
      </c>
      <c r="B1436">
        <v>191</v>
      </c>
    </row>
    <row r="1437" spans="1:2">
      <c r="A1437" t="s">
        <v>1871</v>
      </c>
      <c r="B1437">
        <v>0</v>
      </c>
    </row>
    <row r="1438" spans="1:2">
      <c r="A1438" t="s">
        <v>1872</v>
      </c>
      <c r="B1438">
        <v>0</v>
      </c>
    </row>
    <row r="1439" spans="1:2">
      <c r="A1439" t="s">
        <v>1873</v>
      </c>
      <c r="B1439">
        <v>533</v>
      </c>
    </row>
    <row r="1440" spans="1:2">
      <c r="A1440" t="s">
        <v>1874</v>
      </c>
      <c r="B1440">
        <v>0</v>
      </c>
    </row>
    <row r="1441" spans="1:2">
      <c r="A1441" t="s">
        <v>1875</v>
      </c>
      <c r="B1441">
        <v>0</v>
      </c>
    </row>
    <row r="1442" spans="1:2">
      <c r="A1442" t="s">
        <v>1876</v>
      </c>
      <c r="B1442">
        <v>0</v>
      </c>
    </row>
    <row r="1443" spans="1:2">
      <c r="A1443" t="s">
        <v>1877</v>
      </c>
      <c r="B1443">
        <v>0</v>
      </c>
    </row>
    <row r="1444" spans="1:2">
      <c r="A1444" t="s">
        <v>1878</v>
      </c>
      <c r="B1444">
        <v>0</v>
      </c>
    </row>
    <row r="1445" spans="1:2">
      <c r="A1445" t="s">
        <v>1879</v>
      </c>
      <c r="B1445">
        <v>0</v>
      </c>
    </row>
    <row r="1446" spans="1:2">
      <c r="A1446" t="s">
        <v>1880</v>
      </c>
      <c r="B1446">
        <v>0</v>
      </c>
    </row>
    <row r="1447" spans="1:2">
      <c r="A1447" t="s">
        <v>1881</v>
      </c>
      <c r="B1447">
        <v>0</v>
      </c>
    </row>
    <row r="1448" spans="1:2">
      <c r="A1448" t="s">
        <v>1882</v>
      </c>
      <c r="B1448">
        <v>5297</v>
      </c>
    </row>
    <row r="1449" spans="1:2">
      <c r="A1449" t="s">
        <v>1883</v>
      </c>
      <c r="B1449">
        <v>8989</v>
      </c>
    </row>
    <row r="1450" spans="1:2">
      <c r="A1450" t="s">
        <v>1884</v>
      </c>
      <c r="B1450">
        <v>3846</v>
      </c>
    </row>
    <row r="1451" spans="1:2">
      <c r="A1451" t="s">
        <v>1885</v>
      </c>
      <c r="B1451">
        <v>0</v>
      </c>
    </row>
    <row r="1452" spans="1:2">
      <c r="A1452" t="s">
        <v>1886</v>
      </c>
      <c r="B1452">
        <v>8709</v>
      </c>
    </row>
    <row r="1453" spans="1:2">
      <c r="A1453" t="s">
        <v>1887</v>
      </c>
      <c r="B1453">
        <v>4638</v>
      </c>
    </row>
    <row r="1454" spans="1:2">
      <c r="A1454" t="s">
        <v>1888</v>
      </c>
      <c r="B1454">
        <v>7289</v>
      </c>
    </row>
    <row r="1455" spans="1:2">
      <c r="A1455" t="s">
        <v>1889</v>
      </c>
      <c r="B1455">
        <v>4325</v>
      </c>
    </row>
    <row r="1456" spans="1:2">
      <c r="A1456" t="s">
        <v>1890</v>
      </c>
      <c r="B1456">
        <v>6295</v>
      </c>
    </row>
    <row r="1457" spans="1:2">
      <c r="A1457" t="s">
        <v>1891</v>
      </c>
      <c r="B1457">
        <v>13638</v>
      </c>
    </row>
    <row r="1458" spans="1:2">
      <c r="A1458" t="s">
        <v>1892</v>
      </c>
      <c r="B1458">
        <v>10803</v>
      </c>
    </row>
    <row r="1459" spans="1:2">
      <c r="A1459" t="s">
        <v>1893</v>
      </c>
      <c r="B1459">
        <v>0</v>
      </c>
    </row>
    <row r="1460" spans="1:2">
      <c r="A1460" t="s">
        <v>1894</v>
      </c>
      <c r="B1460">
        <v>10035</v>
      </c>
    </row>
    <row r="1461" spans="1:2">
      <c r="A1461" t="s">
        <v>1895</v>
      </c>
      <c r="B1461">
        <v>5673</v>
      </c>
    </row>
    <row r="1462" spans="1:2">
      <c r="A1462" t="s">
        <v>1896</v>
      </c>
      <c r="B1462">
        <v>2625</v>
      </c>
    </row>
    <row r="1463" spans="1:2">
      <c r="A1463" t="s">
        <v>1897</v>
      </c>
      <c r="B1463">
        <v>4662</v>
      </c>
    </row>
    <row r="1464" spans="1:2">
      <c r="A1464" t="s">
        <v>1898</v>
      </c>
      <c r="B1464">
        <v>0</v>
      </c>
    </row>
    <row r="1465" spans="1:2">
      <c r="A1465" t="s">
        <v>1899</v>
      </c>
      <c r="B1465">
        <v>0</v>
      </c>
    </row>
    <row r="1466" spans="1:2">
      <c r="A1466" t="s">
        <v>1900</v>
      </c>
      <c r="B1466">
        <v>0</v>
      </c>
    </row>
    <row r="1467" spans="1:2">
      <c r="A1467" t="s">
        <v>1901</v>
      </c>
      <c r="B1467">
        <v>0</v>
      </c>
    </row>
    <row r="1468" spans="1:2">
      <c r="A1468" t="s">
        <v>1902</v>
      </c>
      <c r="B1468">
        <v>0</v>
      </c>
    </row>
    <row r="1469" spans="1:2">
      <c r="A1469" t="s">
        <v>1903</v>
      </c>
      <c r="B1469">
        <v>0</v>
      </c>
    </row>
    <row r="1470" spans="1:2">
      <c r="A1470" t="s">
        <v>1904</v>
      </c>
      <c r="B1470">
        <v>0</v>
      </c>
    </row>
    <row r="1471" spans="1:2">
      <c r="A1471" t="s">
        <v>1905</v>
      </c>
      <c r="B1471">
        <v>0</v>
      </c>
    </row>
    <row r="1472" spans="1:2">
      <c r="A1472" t="s">
        <v>1906</v>
      </c>
      <c r="B1472">
        <v>0</v>
      </c>
    </row>
    <row r="1473" spans="1:2">
      <c r="A1473" t="s">
        <v>1907</v>
      </c>
      <c r="B1473">
        <v>2921</v>
      </c>
    </row>
    <row r="1474" spans="1:2">
      <c r="A1474" t="s">
        <v>1908</v>
      </c>
      <c r="B1474">
        <v>3282</v>
      </c>
    </row>
    <row r="1475" spans="1:2">
      <c r="A1475" t="s">
        <v>1909</v>
      </c>
      <c r="B1475">
        <v>0</v>
      </c>
    </row>
    <row r="1476" spans="1:2">
      <c r="A1476" t="s">
        <v>1910</v>
      </c>
      <c r="B1476">
        <v>4781</v>
      </c>
    </row>
    <row r="1477" spans="1:2">
      <c r="A1477" t="s">
        <v>1911</v>
      </c>
      <c r="B1477">
        <v>9270</v>
      </c>
    </row>
    <row r="1478" spans="1:2">
      <c r="A1478" t="s">
        <v>1912</v>
      </c>
      <c r="B1478">
        <v>4272</v>
      </c>
    </row>
    <row r="1479" spans="1:2">
      <c r="A1479" t="s">
        <v>1913</v>
      </c>
      <c r="B1479">
        <v>5894</v>
      </c>
    </row>
    <row r="1480" spans="1:2">
      <c r="A1480" t="s">
        <v>1914</v>
      </c>
      <c r="B1480">
        <v>2694</v>
      </c>
    </row>
    <row r="1481" spans="1:2">
      <c r="A1481" t="s">
        <v>1915</v>
      </c>
      <c r="B1481">
        <v>15957</v>
      </c>
    </row>
    <row r="1482" spans="1:2">
      <c r="A1482" t="s">
        <v>1916</v>
      </c>
      <c r="B1482">
        <v>10304</v>
      </c>
    </row>
    <row r="1483" spans="1:2">
      <c r="A1483" t="s">
        <v>1917</v>
      </c>
      <c r="B1483">
        <v>0</v>
      </c>
    </row>
    <row r="1484" spans="1:2">
      <c r="A1484" t="s">
        <v>1918</v>
      </c>
      <c r="B1484">
        <v>11970</v>
      </c>
    </row>
    <row r="1485" spans="1:2">
      <c r="A1485" t="s">
        <v>1919</v>
      </c>
      <c r="B1485">
        <v>3950</v>
      </c>
    </row>
    <row r="1486" spans="1:2">
      <c r="A1486" t="s">
        <v>1920</v>
      </c>
      <c r="B1486">
        <v>6794</v>
      </c>
    </row>
    <row r="1487" spans="1:2">
      <c r="A1487" t="s">
        <v>1921</v>
      </c>
      <c r="B1487">
        <v>5168</v>
      </c>
    </row>
    <row r="1488" spans="1:2">
      <c r="A1488" t="s">
        <v>1922</v>
      </c>
      <c r="B1488">
        <v>0</v>
      </c>
    </row>
    <row r="1489" spans="1:2">
      <c r="A1489" t="s">
        <v>1923</v>
      </c>
      <c r="B1489">
        <v>9048</v>
      </c>
    </row>
    <row r="1490" spans="1:2">
      <c r="A1490" t="s">
        <v>1924</v>
      </c>
      <c r="B1490">
        <v>0</v>
      </c>
    </row>
    <row r="1491" spans="1:2">
      <c r="A1491" t="s">
        <v>1925</v>
      </c>
      <c r="B1491">
        <v>0</v>
      </c>
    </row>
    <row r="1492" spans="1:2">
      <c r="A1492" t="s">
        <v>1926</v>
      </c>
      <c r="B1492">
        <v>0</v>
      </c>
    </row>
    <row r="1493" spans="1:2">
      <c r="A1493" t="s">
        <v>1927</v>
      </c>
      <c r="B1493">
        <v>0</v>
      </c>
    </row>
    <row r="1494" spans="1:2">
      <c r="A1494" t="s">
        <v>1928</v>
      </c>
      <c r="B1494">
        <v>0</v>
      </c>
    </row>
    <row r="1495" spans="1:2">
      <c r="A1495" t="s">
        <v>1929</v>
      </c>
      <c r="B1495">
        <v>0</v>
      </c>
    </row>
    <row r="1496" spans="1:2">
      <c r="A1496" t="s">
        <v>1930</v>
      </c>
      <c r="B1496">
        <v>0</v>
      </c>
    </row>
    <row r="1497" spans="1:2">
      <c r="A1497" t="s">
        <v>1931</v>
      </c>
      <c r="B1497">
        <v>826</v>
      </c>
    </row>
    <row r="1498" spans="1:2">
      <c r="A1498" t="s">
        <v>1932</v>
      </c>
      <c r="B1498">
        <v>0</v>
      </c>
    </row>
    <row r="1499" spans="1:2">
      <c r="A1499" t="s">
        <v>1933</v>
      </c>
      <c r="B1499">
        <v>0</v>
      </c>
    </row>
    <row r="1500" spans="1:2">
      <c r="A1500" t="s">
        <v>1934</v>
      </c>
      <c r="B1500">
        <v>0</v>
      </c>
    </row>
    <row r="1501" spans="1:2">
      <c r="A1501" t="s">
        <v>1935</v>
      </c>
      <c r="B1501">
        <v>0</v>
      </c>
    </row>
    <row r="1502" spans="1:2">
      <c r="A1502" t="s">
        <v>1936</v>
      </c>
      <c r="B1502">
        <v>0</v>
      </c>
    </row>
    <row r="1503" spans="1:2">
      <c r="A1503" t="s">
        <v>1937</v>
      </c>
      <c r="B1503">
        <v>0</v>
      </c>
    </row>
    <row r="1504" spans="1:2">
      <c r="A1504" t="s">
        <v>1938</v>
      </c>
      <c r="B1504">
        <v>3763</v>
      </c>
    </row>
    <row r="1505" spans="1:2">
      <c r="A1505" t="s">
        <v>1939</v>
      </c>
      <c r="B1505">
        <v>0</v>
      </c>
    </row>
    <row r="1506" spans="1:2">
      <c r="A1506" t="s">
        <v>1940</v>
      </c>
      <c r="B1506">
        <v>0</v>
      </c>
    </row>
    <row r="1507" spans="1:2">
      <c r="A1507" t="s">
        <v>1941</v>
      </c>
      <c r="B1507">
        <v>0</v>
      </c>
    </row>
    <row r="1508" spans="1:2">
      <c r="A1508" t="s">
        <v>1942</v>
      </c>
      <c r="B1508">
        <v>261</v>
      </c>
    </row>
    <row r="1509" spans="1:2">
      <c r="A1509" t="s">
        <v>1943</v>
      </c>
      <c r="B1509">
        <v>1437</v>
      </c>
    </row>
    <row r="1510" spans="1:2">
      <c r="A1510" t="s">
        <v>1944</v>
      </c>
      <c r="B1510">
        <v>0</v>
      </c>
    </row>
    <row r="1511" spans="1:2">
      <c r="A1511" t="s">
        <v>1945</v>
      </c>
      <c r="B1511">
        <v>2448</v>
      </c>
    </row>
    <row r="1512" spans="1:2">
      <c r="A1512" t="s">
        <v>1946</v>
      </c>
      <c r="B1512">
        <v>0</v>
      </c>
    </row>
    <row r="1513" spans="1:2">
      <c r="A1513" t="s">
        <v>1947</v>
      </c>
      <c r="B1513">
        <v>0</v>
      </c>
    </row>
    <row r="1514" spans="1:2">
      <c r="A1514" t="s">
        <v>1948</v>
      </c>
      <c r="B1514">
        <v>0</v>
      </c>
    </row>
    <row r="1515" spans="1:2">
      <c r="A1515" t="s">
        <v>1949</v>
      </c>
      <c r="B1515">
        <v>0</v>
      </c>
    </row>
    <row r="1516" spans="1:2">
      <c r="A1516" t="s">
        <v>1950</v>
      </c>
      <c r="B1516">
        <v>0</v>
      </c>
    </row>
    <row r="1517" spans="1:2">
      <c r="A1517" t="s">
        <v>1951</v>
      </c>
      <c r="B1517">
        <v>0</v>
      </c>
    </row>
    <row r="1518" spans="1:2">
      <c r="A1518" t="s">
        <v>1952</v>
      </c>
      <c r="B1518">
        <v>0</v>
      </c>
    </row>
    <row r="1519" spans="1:2">
      <c r="A1519" t="s">
        <v>1953</v>
      </c>
      <c r="B1519">
        <v>0</v>
      </c>
    </row>
    <row r="1520" spans="1:2">
      <c r="A1520" t="s">
        <v>1954</v>
      </c>
      <c r="B1520">
        <v>0</v>
      </c>
    </row>
    <row r="1521" spans="1:2">
      <c r="A1521" t="s">
        <v>1955</v>
      </c>
      <c r="B1521">
        <v>1201</v>
      </c>
    </row>
    <row r="1522" spans="1:2">
      <c r="A1522" t="s">
        <v>1956</v>
      </c>
      <c r="B1522">
        <v>0</v>
      </c>
    </row>
    <row r="1523" spans="1:2">
      <c r="A1523" t="s">
        <v>1957</v>
      </c>
      <c r="B1523">
        <v>0</v>
      </c>
    </row>
    <row r="1524" spans="1:2">
      <c r="A1524" t="s">
        <v>1958</v>
      </c>
      <c r="B1524">
        <v>261</v>
      </c>
    </row>
    <row r="1525" spans="1:2">
      <c r="A1525" t="s">
        <v>1959</v>
      </c>
      <c r="B1525">
        <v>0</v>
      </c>
    </row>
    <row r="1526" spans="1:2">
      <c r="A1526" t="s">
        <v>1960</v>
      </c>
      <c r="B1526">
        <v>0</v>
      </c>
    </row>
    <row r="1527" spans="1:2">
      <c r="A1527" t="s">
        <v>1961</v>
      </c>
      <c r="B1527">
        <v>0</v>
      </c>
    </row>
    <row r="1528" spans="1:2">
      <c r="A1528" t="s">
        <v>1962</v>
      </c>
      <c r="B1528">
        <v>1610</v>
      </c>
    </row>
    <row r="1529" spans="1:2">
      <c r="A1529" t="s">
        <v>1963</v>
      </c>
      <c r="B1529">
        <v>0</v>
      </c>
    </row>
    <row r="1530" spans="1:2">
      <c r="A1530" t="s">
        <v>1964</v>
      </c>
      <c r="B1530">
        <v>0</v>
      </c>
    </row>
    <row r="1531" spans="1:2">
      <c r="A1531" t="s">
        <v>1965</v>
      </c>
      <c r="B1531">
        <v>0</v>
      </c>
    </row>
    <row r="1532" spans="1:2">
      <c r="A1532" t="s">
        <v>1966</v>
      </c>
      <c r="B1532">
        <v>0</v>
      </c>
    </row>
    <row r="1533" spans="1:2">
      <c r="A1533" t="s">
        <v>1967</v>
      </c>
      <c r="B1533">
        <v>3012</v>
      </c>
    </row>
    <row r="1534" spans="1:2">
      <c r="A1534" t="s">
        <v>1968</v>
      </c>
      <c r="B1534">
        <v>0</v>
      </c>
    </row>
    <row r="1535" spans="1:2">
      <c r="A1535" t="s">
        <v>1969</v>
      </c>
      <c r="B1535">
        <v>1032</v>
      </c>
    </row>
    <row r="1536" spans="1:2">
      <c r="A1536" t="s">
        <v>1970</v>
      </c>
      <c r="B1536">
        <v>0</v>
      </c>
    </row>
    <row r="1537" spans="1:2">
      <c r="A1537" t="s">
        <v>1971</v>
      </c>
      <c r="B1537">
        <v>0</v>
      </c>
    </row>
    <row r="1538" spans="1:2">
      <c r="A1538" t="s">
        <v>1972</v>
      </c>
      <c r="B1538">
        <v>0</v>
      </c>
    </row>
    <row r="1539" spans="1:2">
      <c r="A1539" t="s">
        <v>1973</v>
      </c>
      <c r="B1539">
        <v>0</v>
      </c>
    </row>
    <row r="1540" spans="1:2">
      <c r="A1540" t="s">
        <v>1974</v>
      </c>
      <c r="B1540">
        <v>0</v>
      </c>
    </row>
    <row r="1541" spans="1:2">
      <c r="A1541" t="s">
        <v>1975</v>
      </c>
      <c r="B1541">
        <v>0</v>
      </c>
    </row>
    <row r="1542" spans="1:2">
      <c r="A1542" t="s">
        <v>1976</v>
      </c>
      <c r="B1542">
        <v>0</v>
      </c>
    </row>
    <row r="1543" spans="1:2">
      <c r="A1543" t="s">
        <v>1977</v>
      </c>
      <c r="B1543">
        <v>0</v>
      </c>
    </row>
    <row r="1544" spans="1:2">
      <c r="A1544" t="s">
        <v>1978</v>
      </c>
      <c r="B1544">
        <v>0</v>
      </c>
    </row>
    <row r="1545" spans="1:2">
      <c r="A1545" t="s">
        <v>1979</v>
      </c>
      <c r="B1545">
        <v>2420</v>
      </c>
    </row>
    <row r="1546" spans="1:2">
      <c r="A1546" t="s">
        <v>1980</v>
      </c>
      <c r="B1546">
        <v>0</v>
      </c>
    </row>
    <row r="1547" spans="1:2">
      <c r="A1547" t="s">
        <v>1981</v>
      </c>
      <c r="B1547">
        <v>2752</v>
      </c>
    </row>
    <row r="1548" spans="1:2">
      <c r="A1548" t="s">
        <v>1982</v>
      </c>
      <c r="B1548">
        <v>3627</v>
      </c>
    </row>
    <row r="1549" spans="1:2">
      <c r="A1549" t="s">
        <v>1983</v>
      </c>
      <c r="B1549">
        <v>0</v>
      </c>
    </row>
    <row r="1550" spans="1:2">
      <c r="A1550" t="s">
        <v>1984</v>
      </c>
      <c r="B1550">
        <v>0</v>
      </c>
    </row>
    <row r="1551" spans="1:2">
      <c r="A1551" t="s">
        <v>1985</v>
      </c>
      <c r="B1551">
        <v>0</v>
      </c>
    </row>
    <row r="1552" spans="1:2">
      <c r="A1552" t="s">
        <v>1986</v>
      </c>
      <c r="B1552">
        <v>3682</v>
      </c>
    </row>
    <row r="1553" spans="1:2">
      <c r="A1553" t="s">
        <v>1987</v>
      </c>
      <c r="B1553">
        <v>1132</v>
      </c>
    </row>
    <row r="1554" spans="1:2">
      <c r="A1554" t="s">
        <v>1988</v>
      </c>
      <c r="B1554">
        <v>0</v>
      </c>
    </row>
    <row r="1555" spans="1:2">
      <c r="A1555" t="s">
        <v>1989</v>
      </c>
      <c r="B1555">
        <v>2217</v>
      </c>
    </row>
    <row r="1556" spans="1:2">
      <c r="A1556" t="s">
        <v>1990</v>
      </c>
      <c r="B1556">
        <v>3158</v>
      </c>
    </row>
    <row r="1557" spans="1:2">
      <c r="A1557" t="s">
        <v>1991</v>
      </c>
      <c r="B1557">
        <v>0</v>
      </c>
    </row>
    <row r="1558" spans="1:2">
      <c r="A1558" t="s">
        <v>1992</v>
      </c>
      <c r="B1558">
        <v>0</v>
      </c>
    </row>
    <row r="1559" spans="1:2">
      <c r="A1559" t="s">
        <v>1993</v>
      </c>
      <c r="B1559">
        <v>0</v>
      </c>
    </row>
    <row r="1560" spans="1:2">
      <c r="A1560" t="s">
        <v>1994</v>
      </c>
      <c r="B1560">
        <v>0</v>
      </c>
    </row>
    <row r="1561" spans="1:2">
      <c r="A1561" t="s">
        <v>1995</v>
      </c>
      <c r="B1561">
        <v>0</v>
      </c>
    </row>
    <row r="1562" spans="1:2">
      <c r="A1562" t="s">
        <v>1996</v>
      </c>
      <c r="B1562">
        <v>0</v>
      </c>
    </row>
    <row r="1563" spans="1:2">
      <c r="A1563" t="s">
        <v>1997</v>
      </c>
      <c r="B1563">
        <v>0</v>
      </c>
    </row>
    <row r="1564" spans="1:2">
      <c r="A1564" t="s">
        <v>1998</v>
      </c>
      <c r="B1564">
        <v>0</v>
      </c>
    </row>
    <row r="1565" spans="1:2">
      <c r="A1565" t="s">
        <v>1999</v>
      </c>
      <c r="B1565">
        <v>0</v>
      </c>
    </row>
    <row r="1566" spans="1:2">
      <c r="A1566" t="s">
        <v>2000</v>
      </c>
      <c r="B1566">
        <v>0</v>
      </c>
    </row>
    <row r="1567" spans="1:2">
      <c r="A1567" t="s">
        <v>2001</v>
      </c>
      <c r="B1567">
        <v>0</v>
      </c>
    </row>
    <row r="1568" spans="1:2">
      <c r="A1568" t="s">
        <v>2002</v>
      </c>
      <c r="B1568">
        <v>0</v>
      </c>
    </row>
    <row r="1569" spans="1:2">
      <c r="A1569" t="s">
        <v>2003</v>
      </c>
      <c r="B1569">
        <v>0</v>
      </c>
    </row>
    <row r="1570" spans="1:2">
      <c r="A1570" t="s">
        <v>2004</v>
      </c>
      <c r="B1570">
        <v>0</v>
      </c>
    </row>
    <row r="1571" spans="1:2">
      <c r="A1571" t="s">
        <v>2005</v>
      </c>
      <c r="B1571">
        <v>3329</v>
      </c>
    </row>
    <row r="1572" spans="1:2">
      <c r="A1572" t="s">
        <v>2006</v>
      </c>
      <c r="B1572">
        <v>1959</v>
      </c>
    </row>
    <row r="1573" spans="1:2">
      <c r="A1573" t="s">
        <v>2007</v>
      </c>
      <c r="B1573">
        <v>0</v>
      </c>
    </row>
    <row r="1574" spans="1:2">
      <c r="A1574" t="s">
        <v>2008</v>
      </c>
      <c r="B1574">
        <v>0</v>
      </c>
    </row>
    <row r="1575" spans="1:2">
      <c r="A1575" t="s">
        <v>2009</v>
      </c>
      <c r="B1575">
        <v>3799</v>
      </c>
    </row>
    <row r="1576" spans="1:2">
      <c r="A1576" t="s">
        <v>2010</v>
      </c>
      <c r="B1576">
        <v>752</v>
      </c>
    </row>
    <row r="1577" spans="1:2">
      <c r="A1577" t="s">
        <v>2011</v>
      </c>
      <c r="B1577">
        <v>0</v>
      </c>
    </row>
    <row r="1578" spans="1:2">
      <c r="A1578" t="s">
        <v>2012</v>
      </c>
      <c r="B1578">
        <v>0</v>
      </c>
    </row>
    <row r="1579" spans="1:2">
      <c r="A1579" t="s">
        <v>2013</v>
      </c>
      <c r="B1579">
        <v>3371</v>
      </c>
    </row>
    <row r="1580" spans="1:2">
      <c r="A1580" t="s">
        <v>2014</v>
      </c>
      <c r="B1580">
        <v>2012</v>
      </c>
    </row>
    <row r="1581" spans="1:2">
      <c r="A1581" t="s">
        <v>2015</v>
      </c>
      <c r="B1581">
        <v>0</v>
      </c>
    </row>
    <row r="1582" spans="1:2">
      <c r="A1582" t="s">
        <v>2016</v>
      </c>
      <c r="B1582">
        <v>4149</v>
      </c>
    </row>
    <row r="1583" spans="1:2">
      <c r="A1583" t="s">
        <v>2017</v>
      </c>
      <c r="B1583">
        <v>887</v>
      </c>
    </row>
    <row r="1584" spans="1:2">
      <c r="A1584" t="s">
        <v>2018</v>
      </c>
      <c r="B1584">
        <v>0</v>
      </c>
    </row>
    <row r="1585" spans="1:2">
      <c r="A1585" t="s">
        <v>2019</v>
      </c>
      <c r="B1585">
        <v>0</v>
      </c>
    </row>
    <row r="1586" spans="1:2">
      <c r="A1586" t="s">
        <v>2020</v>
      </c>
      <c r="B1586">
        <v>0</v>
      </c>
    </row>
    <row r="1587" spans="1:2">
      <c r="A1587" t="s">
        <v>2021</v>
      </c>
      <c r="B1587">
        <v>0</v>
      </c>
    </row>
    <row r="1588" spans="1:2">
      <c r="A1588" t="s">
        <v>2022</v>
      </c>
      <c r="B1588">
        <v>0</v>
      </c>
    </row>
    <row r="1589" spans="1:2">
      <c r="A1589" t="s">
        <v>2023</v>
      </c>
      <c r="B1589">
        <v>0</v>
      </c>
    </row>
    <row r="1590" spans="1:2">
      <c r="A1590" t="s">
        <v>2024</v>
      </c>
      <c r="B1590">
        <v>0</v>
      </c>
    </row>
    <row r="1591" spans="1:2">
      <c r="A1591" t="s">
        <v>2025</v>
      </c>
      <c r="B1591">
        <v>0</v>
      </c>
    </row>
    <row r="1592" spans="1:2">
      <c r="A1592" t="s">
        <v>2026</v>
      </c>
      <c r="B1592">
        <v>13741</v>
      </c>
    </row>
    <row r="1593" spans="1:2">
      <c r="A1593" t="s">
        <v>2027</v>
      </c>
      <c r="B1593">
        <v>19169</v>
      </c>
    </row>
    <row r="1594" spans="1:2">
      <c r="A1594" t="s">
        <v>2028</v>
      </c>
      <c r="B1594">
        <v>5254</v>
      </c>
    </row>
    <row r="1595" spans="1:2">
      <c r="A1595" t="s">
        <v>2029</v>
      </c>
      <c r="B1595">
        <v>0</v>
      </c>
    </row>
    <row r="1596" spans="1:2">
      <c r="A1596" t="s">
        <v>2030</v>
      </c>
      <c r="B1596">
        <v>17823</v>
      </c>
    </row>
    <row r="1597" spans="1:2">
      <c r="A1597" t="s">
        <v>2031</v>
      </c>
      <c r="B1597">
        <v>6290</v>
      </c>
    </row>
    <row r="1598" spans="1:2">
      <c r="A1598" t="s">
        <v>2032</v>
      </c>
      <c r="B1598">
        <v>16369</v>
      </c>
    </row>
    <row r="1599" spans="1:2">
      <c r="A1599" t="s">
        <v>2033</v>
      </c>
      <c r="B1599">
        <v>5658</v>
      </c>
    </row>
    <row r="1600" spans="1:2">
      <c r="A1600" t="s">
        <v>2034</v>
      </c>
      <c r="B1600">
        <v>12810</v>
      </c>
    </row>
    <row r="1601" spans="1:2">
      <c r="A1601" t="s">
        <v>2035</v>
      </c>
      <c r="B1601">
        <v>21001</v>
      </c>
    </row>
    <row r="1602" spans="1:2">
      <c r="A1602" t="s">
        <v>2036</v>
      </c>
      <c r="B1602">
        <v>21780</v>
      </c>
    </row>
    <row r="1603" spans="1:2">
      <c r="A1603" t="s">
        <v>2037</v>
      </c>
      <c r="B1603">
        <v>0</v>
      </c>
    </row>
    <row r="1604" spans="1:2">
      <c r="A1604" t="s">
        <v>2038</v>
      </c>
      <c r="B1604">
        <v>18595</v>
      </c>
    </row>
    <row r="1605" spans="1:2">
      <c r="A1605" t="s">
        <v>2039</v>
      </c>
      <c r="B1605">
        <v>82</v>
      </c>
    </row>
    <row r="1606" spans="1:2">
      <c r="A1606" t="s">
        <v>2040</v>
      </c>
      <c r="B1606">
        <v>3625</v>
      </c>
    </row>
    <row r="1607" spans="1:2">
      <c r="A1607" t="s">
        <v>2041</v>
      </c>
      <c r="B1607">
        <v>8953</v>
      </c>
    </row>
    <row r="1608" spans="1:2">
      <c r="A1608" t="s">
        <v>2042</v>
      </c>
      <c r="B1608">
        <v>0</v>
      </c>
    </row>
    <row r="1609" spans="1:2">
      <c r="A1609" t="s">
        <v>2043</v>
      </c>
      <c r="B1609">
        <v>0</v>
      </c>
    </row>
    <row r="1610" spans="1:2">
      <c r="A1610" t="s">
        <v>2044</v>
      </c>
      <c r="B1610">
        <v>0</v>
      </c>
    </row>
    <row r="1611" spans="1:2">
      <c r="A1611" t="s">
        <v>2045</v>
      </c>
      <c r="B1611">
        <v>0</v>
      </c>
    </row>
    <row r="1612" spans="1:2">
      <c r="A1612" t="s">
        <v>2046</v>
      </c>
      <c r="B1612">
        <v>0</v>
      </c>
    </row>
    <row r="1613" spans="1:2">
      <c r="A1613" t="s">
        <v>2047</v>
      </c>
      <c r="B1613">
        <v>0</v>
      </c>
    </row>
    <row r="1614" spans="1:2">
      <c r="A1614" t="s">
        <v>2048</v>
      </c>
      <c r="B1614">
        <v>0</v>
      </c>
    </row>
    <row r="1615" spans="1:2">
      <c r="A1615" t="s">
        <v>2049</v>
      </c>
      <c r="B1615">
        <v>0</v>
      </c>
    </row>
    <row r="1616" spans="1:2">
      <c r="A1616" t="s">
        <v>2050</v>
      </c>
      <c r="B1616">
        <v>0</v>
      </c>
    </row>
    <row r="1617" spans="1:2">
      <c r="A1617" t="s">
        <v>2051</v>
      </c>
      <c r="B1617">
        <v>7681</v>
      </c>
    </row>
    <row r="1618" spans="1:2">
      <c r="A1618" t="s">
        <v>2052</v>
      </c>
      <c r="B1618">
        <v>8319</v>
      </c>
    </row>
    <row r="1619" spans="1:2">
      <c r="A1619" t="s">
        <v>2053</v>
      </c>
      <c r="B1619">
        <v>0</v>
      </c>
    </row>
    <row r="1620" spans="1:2">
      <c r="A1620" t="s">
        <v>2054</v>
      </c>
      <c r="B1620">
        <v>4764</v>
      </c>
    </row>
    <row r="1621" spans="1:2">
      <c r="A1621" t="s">
        <v>2055</v>
      </c>
      <c r="B1621">
        <v>20235</v>
      </c>
    </row>
    <row r="1622" spans="1:2">
      <c r="A1622" t="s">
        <v>2056</v>
      </c>
      <c r="B1622">
        <v>5449</v>
      </c>
    </row>
    <row r="1623" spans="1:2">
      <c r="A1623" t="s">
        <v>2057</v>
      </c>
      <c r="B1623">
        <v>13652</v>
      </c>
    </row>
    <row r="1624" spans="1:2">
      <c r="A1624" t="s">
        <v>2058</v>
      </c>
      <c r="B1624">
        <v>4247</v>
      </c>
    </row>
    <row r="1625" spans="1:2">
      <c r="A1625" t="s">
        <v>2059</v>
      </c>
      <c r="B1625">
        <v>18437</v>
      </c>
    </row>
    <row r="1626" spans="1:2">
      <c r="A1626" t="s">
        <v>2060</v>
      </c>
      <c r="B1626">
        <v>18952</v>
      </c>
    </row>
    <row r="1627" spans="1:2">
      <c r="A1627" t="s">
        <v>2061</v>
      </c>
      <c r="B1627">
        <v>0</v>
      </c>
    </row>
    <row r="1628" spans="1:2">
      <c r="A1628" t="s">
        <v>2062</v>
      </c>
      <c r="B1628">
        <v>23608</v>
      </c>
    </row>
    <row r="1629" spans="1:2">
      <c r="A1629" t="s">
        <v>2063</v>
      </c>
      <c r="B1629">
        <v>20</v>
      </c>
    </row>
    <row r="1630" spans="1:2">
      <c r="A1630" t="s">
        <v>2064</v>
      </c>
      <c r="B1630">
        <v>13158</v>
      </c>
    </row>
    <row r="1631" spans="1:2">
      <c r="A1631" t="s">
        <v>2065</v>
      </c>
      <c r="B1631">
        <v>7414</v>
      </c>
    </row>
    <row r="1632" spans="1:2">
      <c r="A1632" t="s">
        <v>2066</v>
      </c>
      <c r="B1632">
        <v>0</v>
      </c>
    </row>
    <row r="1633" spans="1:2">
      <c r="A1633" t="s">
        <v>2067</v>
      </c>
      <c r="B1633">
        <v>14060</v>
      </c>
    </row>
    <row r="1634" spans="1:2">
      <c r="A1634" t="s">
        <v>2068</v>
      </c>
      <c r="B1634">
        <v>0</v>
      </c>
    </row>
    <row r="1635" spans="1:2">
      <c r="A1635" t="s">
        <v>2069</v>
      </c>
      <c r="B1635">
        <v>0</v>
      </c>
    </row>
    <row r="1636" spans="1:2">
      <c r="A1636" t="s">
        <v>2070</v>
      </c>
      <c r="B1636">
        <v>0</v>
      </c>
    </row>
    <row r="1637" spans="1:2">
      <c r="A1637" t="s">
        <v>2071</v>
      </c>
      <c r="B1637">
        <v>0</v>
      </c>
    </row>
    <row r="1638" spans="1:2">
      <c r="A1638" t="s">
        <v>2072</v>
      </c>
      <c r="B1638">
        <v>0</v>
      </c>
    </row>
    <row r="1639" spans="1:2">
      <c r="A1639" t="s">
        <v>2073</v>
      </c>
      <c r="B1639">
        <v>0</v>
      </c>
    </row>
    <row r="1640" spans="1:2">
      <c r="A1640" t="s">
        <v>2074</v>
      </c>
      <c r="B1640">
        <v>0</v>
      </c>
    </row>
    <row r="1641" spans="1:2">
      <c r="A1641" t="s">
        <v>2075</v>
      </c>
      <c r="B1641">
        <v>1729</v>
      </c>
    </row>
    <row r="1642" spans="1:2">
      <c r="A1642" t="s">
        <v>2076</v>
      </c>
      <c r="B1642">
        <v>0</v>
      </c>
    </row>
    <row r="1643" spans="1:2">
      <c r="A1643" t="s">
        <v>2077</v>
      </c>
      <c r="B1643">
        <v>0</v>
      </c>
    </row>
    <row r="1644" spans="1:2">
      <c r="A1644" t="s">
        <v>2078</v>
      </c>
      <c r="B1644">
        <v>0</v>
      </c>
    </row>
    <row r="1645" spans="1:2">
      <c r="A1645" t="s">
        <v>2079</v>
      </c>
      <c r="B1645">
        <v>0</v>
      </c>
    </row>
    <row r="1646" spans="1:2">
      <c r="A1646" t="s">
        <v>2080</v>
      </c>
      <c r="B1646">
        <v>0</v>
      </c>
    </row>
    <row r="1647" spans="1:2">
      <c r="A1647" t="s">
        <v>2081</v>
      </c>
      <c r="B1647">
        <v>0</v>
      </c>
    </row>
    <row r="1648" spans="1:2">
      <c r="A1648" t="s">
        <v>2082</v>
      </c>
      <c r="B1648">
        <v>6067</v>
      </c>
    </row>
    <row r="1649" spans="1:2">
      <c r="A1649" t="s">
        <v>2083</v>
      </c>
      <c r="B1649">
        <v>0</v>
      </c>
    </row>
    <row r="1650" spans="1:2">
      <c r="A1650" t="s">
        <v>2084</v>
      </c>
      <c r="B1650">
        <v>0</v>
      </c>
    </row>
    <row r="1651" spans="1:2">
      <c r="A1651" t="s">
        <v>2085</v>
      </c>
      <c r="B1651">
        <v>0</v>
      </c>
    </row>
    <row r="1652" spans="1:2">
      <c r="A1652" t="s">
        <v>2086</v>
      </c>
      <c r="B1652">
        <v>0</v>
      </c>
    </row>
    <row r="1653" spans="1:2">
      <c r="A1653" t="s">
        <v>2087</v>
      </c>
      <c r="B1653">
        <v>2650</v>
      </c>
    </row>
    <row r="1654" spans="1:2">
      <c r="A1654" t="s">
        <v>2088</v>
      </c>
      <c r="B1654">
        <v>0</v>
      </c>
    </row>
    <row r="1655" spans="1:2">
      <c r="A1655" t="s">
        <v>2089</v>
      </c>
      <c r="B1655">
        <v>3365</v>
      </c>
    </row>
    <row r="1656" spans="1:2">
      <c r="A1656" t="s">
        <v>2090</v>
      </c>
      <c r="B1656">
        <v>0</v>
      </c>
    </row>
    <row r="1657" spans="1:2">
      <c r="A1657" t="s">
        <v>2091</v>
      </c>
      <c r="B1657">
        <v>0</v>
      </c>
    </row>
    <row r="1658" spans="1:2">
      <c r="A1658" t="s">
        <v>2092</v>
      </c>
      <c r="B1658">
        <v>0</v>
      </c>
    </row>
    <row r="1659" spans="1:2">
      <c r="A1659" t="s">
        <v>2093</v>
      </c>
      <c r="B1659">
        <v>0</v>
      </c>
    </row>
    <row r="1660" spans="1:2">
      <c r="A1660" t="s">
        <v>2094</v>
      </c>
      <c r="B1660">
        <v>0</v>
      </c>
    </row>
    <row r="1661" spans="1:2">
      <c r="A1661" t="s">
        <v>2095</v>
      </c>
      <c r="B1661">
        <v>0</v>
      </c>
    </row>
    <row r="1662" spans="1:2">
      <c r="A1662" t="s">
        <v>2096</v>
      </c>
      <c r="B1662">
        <v>0</v>
      </c>
    </row>
    <row r="1663" spans="1:2">
      <c r="A1663" t="s">
        <v>2097</v>
      </c>
      <c r="B1663">
        <v>0</v>
      </c>
    </row>
    <row r="1664" spans="1:2">
      <c r="A1664" t="s">
        <v>2098</v>
      </c>
      <c r="B1664">
        <v>0</v>
      </c>
    </row>
    <row r="1665" spans="1:2">
      <c r="A1665" t="s">
        <v>2099</v>
      </c>
      <c r="B1665">
        <v>2913</v>
      </c>
    </row>
    <row r="1666" spans="1:2">
      <c r="A1666" t="s">
        <v>2100</v>
      </c>
      <c r="B1666">
        <v>0</v>
      </c>
    </row>
    <row r="1667" spans="1:2">
      <c r="A1667" t="s">
        <v>2101</v>
      </c>
      <c r="B1667">
        <v>0</v>
      </c>
    </row>
    <row r="1668" spans="1:2">
      <c r="A1668" t="s">
        <v>2102</v>
      </c>
      <c r="B1668">
        <v>0</v>
      </c>
    </row>
    <row r="1669" spans="1:2">
      <c r="A1669" t="s">
        <v>2103</v>
      </c>
      <c r="B1669">
        <v>0</v>
      </c>
    </row>
    <row r="1670" spans="1:2">
      <c r="A1670" t="s">
        <v>2104</v>
      </c>
      <c r="B1670">
        <v>0</v>
      </c>
    </row>
    <row r="1671" spans="1:2">
      <c r="A1671" t="s">
        <v>2105</v>
      </c>
      <c r="B1671">
        <v>0</v>
      </c>
    </row>
    <row r="1672" spans="1:2">
      <c r="A1672" t="s">
        <v>2106</v>
      </c>
      <c r="B1672">
        <v>3170</v>
      </c>
    </row>
    <row r="1673" spans="1:2">
      <c r="A1673" t="s">
        <v>2107</v>
      </c>
      <c r="B1673">
        <v>0</v>
      </c>
    </row>
    <row r="1674" spans="1:2">
      <c r="A1674" t="s">
        <v>2108</v>
      </c>
      <c r="B1674">
        <v>0</v>
      </c>
    </row>
    <row r="1675" spans="1:2">
      <c r="A1675" t="s">
        <v>2109</v>
      </c>
      <c r="B1675">
        <v>0</v>
      </c>
    </row>
    <row r="1676" spans="1:2">
      <c r="A1676" t="s">
        <v>2110</v>
      </c>
      <c r="B1676">
        <v>0</v>
      </c>
    </row>
    <row r="1677" spans="1:2">
      <c r="A1677" t="s">
        <v>2111</v>
      </c>
      <c r="B1677">
        <v>6168</v>
      </c>
    </row>
    <row r="1678" spans="1:2">
      <c r="A1678" t="s">
        <v>2112</v>
      </c>
      <c r="B1678">
        <v>0</v>
      </c>
    </row>
    <row r="1679" spans="1:2">
      <c r="A1679" t="s">
        <v>2113</v>
      </c>
      <c r="B1679">
        <v>1466</v>
      </c>
    </row>
    <row r="1680" spans="1:2">
      <c r="A1680" t="s">
        <v>2114</v>
      </c>
      <c r="B1680">
        <v>0</v>
      </c>
    </row>
    <row r="1681" spans="1:2">
      <c r="A1681" t="s">
        <v>2115</v>
      </c>
      <c r="B1681">
        <v>0</v>
      </c>
    </row>
    <row r="1682" spans="1:2">
      <c r="A1682" t="s">
        <v>2116</v>
      </c>
      <c r="B1682">
        <v>0</v>
      </c>
    </row>
    <row r="1683" spans="1:2">
      <c r="A1683" t="s">
        <v>2117</v>
      </c>
      <c r="B1683">
        <v>0</v>
      </c>
    </row>
    <row r="1684" spans="1:2">
      <c r="A1684" t="s">
        <v>2118</v>
      </c>
      <c r="B1684">
        <v>0</v>
      </c>
    </row>
    <row r="1685" spans="1:2">
      <c r="A1685" t="s">
        <v>2119</v>
      </c>
      <c r="B1685">
        <v>0</v>
      </c>
    </row>
    <row r="1686" spans="1:2">
      <c r="A1686" t="s">
        <v>2120</v>
      </c>
      <c r="B1686">
        <v>0</v>
      </c>
    </row>
    <row r="1687" spans="1:2">
      <c r="A1687" t="s">
        <v>2121</v>
      </c>
      <c r="B1687">
        <v>0</v>
      </c>
    </row>
    <row r="1688" spans="1:2">
      <c r="A1688" t="s">
        <v>2122</v>
      </c>
      <c r="B1688">
        <v>0</v>
      </c>
    </row>
    <row r="1689" spans="1:2">
      <c r="A1689" t="s">
        <v>2123</v>
      </c>
      <c r="B1689">
        <v>4204</v>
      </c>
    </row>
    <row r="1690" spans="1:2">
      <c r="A1690" t="s">
        <v>2124</v>
      </c>
      <c r="B1690">
        <v>0</v>
      </c>
    </row>
    <row r="1691" spans="1:2">
      <c r="A1691" t="s">
        <v>2125</v>
      </c>
      <c r="B1691">
        <v>4326</v>
      </c>
    </row>
    <row r="1692" spans="1:2">
      <c r="A1692" t="s">
        <v>2126</v>
      </c>
      <c r="B1692">
        <v>6112</v>
      </c>
    </row>
    <row r="1693" spans="1:2">
      <c r="A1693" t="s">
        <v>2127</v>
      </c>
      <c r="B1693">
        <v>0</v>
      </c>
    </row>
    <row r="1694" spans="1:2">
      <c r="A1694" t="s">
        <v>2128</v>
      </c>
      <c r="B1694">
        <v>0</v>
      </c>
    </row>
    <row r="1695" spans="1:2">
      <c r="A1695" t="s">
        <v>2129</v>
      </c>
      <c r="B1695">
        <v>0</v>
      </c>
    </row>
    <row r="1696" spans="1:2">
      <c r="A1696" t="s">
        <v>2130</v>
      </c>
      <c r="B1696">
        <v>5289</v>
      </c>
    </row>
    <row r="1697" spans="1:2">
      <c r="A1697" t="s">
        <v>2131</v>
      </c>
      <c r="B1697">
        <v>1752</v>
      </c>
    </row>
    <row r="1698" spans="1:2">
      <c r="A1698" t="s">
        <v>2132</v>
      </c>
      <c r="B1698">
        <v>0</v>
      </c>
    </row>
    <row r="1699" spans="1:2">
      <c r="A1699" t="s">
        <v>2133</v>
      </c>
      <c r="B1699">
        <v>3972</v>
      </c>
    </row>
    <row r="1700" spans="1:2">
      <c r="A1700" t="s">
        <v>2134</v>
      </c>
      <c r="B1700">
        <v>6413</v>
      </c>
    </row>
    <row r="1701" spans="1:2">
      <c r="A1701" t="s">
        <v>2135</v>
      </c>
      <c r="B1701">
        <v>0</v>
      </c>
    </row>
    <row r="1702" spans="1:2">
      <c r="A1702" t="s">
        <v>2136</v>
      </c>
      <c r="B1702">
        <v>0</v>
      </c>
    </row>
    <row r="1703" spans="1:2">
      <c r="A1703" t="s">
        <v>2137</v>
      </c>
      <c r="B1703">
        <v>0</v>
      </c>
    </row>
    <row r="1704" spans="1:2">
      <c r="A1704" t="s">
        <v>2138</v>
      </c>
      <c r="B1704">
        <v>0</v>
      </c>
    </row>
    <row r="1705" spans="1:2">
      <c r="A1705" t="s">
        <v>2139</v>
      </c>
      <c r="B1705">
        <v>0</v>
      </c>
    </row>
    <row r="1706" spans="1:2">
      <c r="A1706" t="s">
        <v>2140</v>
      </c>
      <c r="B1706">
        <v>0</v>
      </c>
    </row>
    <row r="1707" spans="1:2">
      <c r="A1707" t="s">
        <v>2141</v>
      </c>
      <c r="B1707">
        <v>0</v>
      </c>
    </row>
    <row r="1708" spans="1:2">
      <c r="A1708" t="s">
        <v>2142</v>
      </c>
      <c r="B1708">
        <v>0</v>
      </c>
    </row>
    <row r="1709" spans="1:2">
      <c r="A1709" t="s">
        <v>2143</v>
      </c>
      <c r="B1709">
        <v>0</v>
      </c>
    </row>
    <row r="1710" spans="1:2">
      <c r="A1710" t="s">
        <v>2144</v>
      </c>
      <c r="B1710">
        <v>0</v>
      </c>
    </row>
    <row r="1711" spans="1:2">
      <c r="A1711" t="s">
        <v>2145</v>
      </c>
      <c r="B1711">
        <v>0</v>
      </c>
    </row>
    <row r="1712" spans="1:2">
      <c r="A1712" t="s">
        <v>2146</v>
      </c>
      <c r="B1712">
        <v>0</v>
      </c>
    </row>
    <row r="1713" spans="1:2">
      <c r="A1713" t="s">
        <v>2147</v>
      </c>
      <c r="B1713">
        <v>0</v>
      </c>
    </row>
    <row r="1714" spans="1:2">
      <c r="A1714" t="s">
        <v>2148</v>
      </c>
      <c r="B1714">
        <v>0</v>
      </c>
    </row>
    <row r="1715" spans="1:2">
      <c r="A1715" t="s">
        <v>2149</v>
      </c>
      <c r="B1715">
        <v>6861</v>
      </c>
    </row>
    <row r="1716" spans="1:2">
      <c r="A1716" t="s">
        <v>2150</v>
      </c>
      <c r="B1716">
        <v>2671</v>
      </c>
    </row>
    <row r="1717" spans="1:2">
      <c r="A1717" t="s">
        <v>2151</v>
      </c>
      <c r="B1717">
        <v>216</v>
      </c>
    </row>
    <row r="1718" spans="1:2">
      <c r="A1718" t="s">
        <v>2152</v>
      </c>
      <c r="B1718">
        <v>0</v>
      </c>
    </row>
    <row r="1719" spans="1:2">
      <c r="A1719" t="s">
        <v>2153</v>
      </c>
      <c r="B1719">
        <v>7560</v>
      </c>
    </row>
    <row r="1720" spans="1:2">
      <c r="A1720" t="s">
        <v>2154</v>
      </c>
      <c r="B1720">
        <v>1549</v>
      </c>
    </row>
    <row r="1721" spans="1:2">
      <c r="A1721" t="s">
        <v>2155</v>
      </c>
      <c r="B1721">
        <v>0</v>
      </c>
    </row>
    <row r="1722" spans="1:2">
      <c r="A1722" t="s">
        <v>2156</v>
      </c>
      <c r="B1722">
        <v>0</v>
      </c>
    </row>
    <row r="1723" spans="1:2">
      <c r="A1723" t="s">
        <v>2157</v>
      </c>
      <c r="B1723">
        <v>6048</v>
      </c>
    </row>
    <row r="1724" spans="1:2">
      <c r="A1724" t="s">
        <v>2158</v>
      </c>
      <c r="B1724">
        <v>2723</v>
      </c>
    </row>
    <row r="1725" spans="1:2">
      <c r="A1725" t="s">
        <v>2159</v>
      </c>
      <c r="B1725">
        <v>0</v>
      </c>
    </row>
    <row r="1726" spans="1:2">
      <c r="A1726" t="s">
        <v>2160</v>
      </c>
      <c r="B1726">
        <v>6418</v>
      </c>
    </row>
    <row r="1727" spans="1:2">
      <c r="A1727" t="s">
        <v>2161</v>
      </c>
      <c r="B1727">
        <v>1485</v>
      </c>
    </row>
    <row r="1728" spans="1:2">
      <c r="A1728" t="s">
        <v>2162</v>
      </c>
      <c r="B1728">
        <v>0</v>
      </c>
    </row>
    <row r="1729" spans="1:2">
      <c r="A1729" t="s">
        <v>2163</v>
      </c>
      <c r="B1729">
        <v>0</v>
      </c>
    </row>
    <row r="1730" spans="1:2">
      <c r="A1730" t="s">
        <v>2164</v>
      </c>
      <c r="B1730">
        <v>0</v>
      </c>
    </row>
    <row r="1731" spans="1:2">
      <c r="A1731" t="s">
        <v>2165</v>
      </c>
      <c r="B1731">
        <v>0</v>
      </c>
    </row>
    <row r="1732" spans="1:2">
      <c r="A1732" t="s">
        <v>2166</v>
      </c>
      <c r="B1732">
        <v>0</v>
      </c>
    </row>
    <row r="1733" spans="1:2">
      <c r="A1733" t="s">
        <v>2167</v>
      </c>
      <c r="B1733">
        <v>0</v>
      </c>
    </row>
    <row r="1734" spans="1:2">
      <c r="A1734" t="s">
        <v>2168</v>
      </c>
      <c r="B1734">
        <v>0</v>
      </c>
    </row>
    <row r="1735" spans="1:2">
      <c r="A1735" t="s">
        <v>2169</v>
      </c>
      <c r="B1735">
        <v>642</v>
      </c>
    </row>
    <row r="1736" spans="1:2">
      <c r="A1736" t="s">
        <v>2170</v>
      </c>
      <c r="B1736">
        <v>0</v>
      </c>
    </row>
    <row r="1737" spans="1:2">
      <c r="A1737" t="s">
        <v>2171</v>
      </c>
      <c r="B1737">
        <v>122</v>
      </c>
    </row>
    <row r="1738" spans="1:2">
      <c r="A1738" t="s">
        <v>2172</v>
      </c>
      <c r="B1738">
        <v>1815</v>
      </c>
    </row>
    <row r="1739" spans="1:2">
      <c r="A1739" t="s">
        <v>2173</v>
      </c>
      <c r="B1739">
        <v>348</v>
      </c>
    </row>
    <row r="1740" spans="1:2">
      <c r="A1740" t="s">
        <v>2174</v>
      </c>
      <c r="B1740">
        <v>1045</v>
      </c>
    </row>
    <row r="1741" spans="1:2">
      <c r="A1741" t="s">
        <v>2175</v>
      </c>
      <c r="B1741">
        <v>1203</v>
      </c>
    </row>
    <row r="1742" spans="1:2">
      <c r="A1742" t="s">
        <v>2176</v>
      </c>
      <c r="B1742">
        <v>0</v>
      </c>
    </row>
    <row r="1743" spans="1:2">
      <c r="A1743" t="s">
        <v>2177</v>
      </c>
      <c r="B1743">
        <v>986</v>
      </c>
    </row>
    <row r="1744" spans="1:2">
      <c r="A1744" t="s">
        <v>2178</v>
      </c>
      <c r="B1744">
        <v>1389</v>
      </c>
    </row>
    <row r="1745" spans="1:2">
      <c r="A1745" t="s">
        <v>2179</v>
      </c>
      <c r="B1745">
        <v>619</v>
      </c>
    </row>
    <row r="1746" spans="1:2">
      <c r="A1746" t="s">
        <v>2180</v>
      </c>
      <c r="B1746">
        <v>0</v>
      </c>
    </row>
    <row r="1747" spans="1:2">
      <c r="A1747" t="s">
        <v>2181</v>
      </c>
      <c r="B1747">
        <v>1830</v>
      </c>
    </row>
    <row r="1748" spans="1:2">
      <c r="A1748" t="s">
        <v>2182</v>
      </c>
      <c r="B1748">
        <v>596</v>
      </c>
    </row>
    <row r="1749" spans="1:2">
      <c r="A1749" t="s">
        <v>2183</v>
      </c>
      <c r="B1749">
        <v>649</v>
      </c>
    </row>
    <row r="1750" spans="1:2">
      <c r="A1750" t="s">
        <v>2184</v>
      </c>
      <c r="B1750">
        <v>0</v>
      </c>
    </row>
    <row r="1751" spans="1:2">
      <c r="A1751" t="s">
        <v>2185</v>
      </c>
      <c r="B1751">
        <v>1202</v>
      </c>
    </row>
    <row r="1752" spans="1:2">
      <c r="A1752" t="s">
        <v>2186</v>
      </c>
      <c r="B1752">
        <v>0</v>
      </c>
    </row>
    <row r="1753" spans="1:2">
      <c r="A1753" t="s">
        <v>2187</v>
      </c>
      <c r="B1753">
        <v>0</v>
      </c>
    </row>
    <row r="1754" spans="1:2">
      <c r="A1754" t="s">
        <v>2188</v>
      </c>
      <c r="B1754">
        <v>716</v>
      </c>
    </row>
    <row r="1755" spans="1:2">
      <c r="A1755" t="s">
        <v>2189</v>
      </c>
      <c r="B1755">
        <v>0</v>
      </c>
    </row>
    <row r="1756" spans="1:2">
      <c r="A1756" t="s">
        <v>2190</v>
      </c>
      <c r="B1756">
        <v>0</v>
      </c>
    </row>
    <row r="1757" spans="1:2">
      <c r="A1757" t="s">
        <v>2191</v>
      </c>
      <c r="B1757">
        <v>0</v>
      </c>
    </row>
    <row r="1758" spans="1:2">
      <c r="A1758" t="s">
        <v>2192</v>
      </c>
      <c r="B1758">
        <v>0</v>
      </c>
    </row>
    <row r="1759" spans="1:2">
      <c r="A1759" t="s">
        <v>2193</v>
      </c>
      <c r="B1759">
        <v>0</v>
      </c>
    </row>
    <row r="1760" spans="1:2">
      <c r="A1760" t="s">
        <v>2194</v>
      </c>
      <c r="B1760">
        <v>0</v>
      </c>
    </row>
    <row r="1761" spans="1:2">
      <c r="A1761" t="s">
        <v>2195</v>
      </c>
      <c r="B1761">
        <v>401</v>
      </c>
    </row>
    <row r="1762" spans="1:2">
      <c r="A1762" t="s">
        <v>2196</v>
      </c>
      <c r="B1762">
        <v>0</v>
      </c>
    </row>
    <row r="1763" spans="1:2">
      <c r="A1763" t="s">
        <v>2197</v>
      </c>
      <c r="B1763">
        <v>1215</v>
      </c>
    </row>
    <row r="1764" spans="1:2">
      <c r="A1764" t="s">
        <v>2198</v>
      </c>
      <c r="B1764">
        <v>473</v>
      </c>
    </row>
    <row r="1765" spans="1:2">
      <c r="A1765" t="s">
        <v>2199</v>
      </c>
      <c r="B1765">
        <v>1160</v>
      </c>
    </row>
    <row r="1766" spans="1:2">
      <c r="A1766" t="s">
        <v>2200</v>
      </c>
      <c r="B1766">
        <v>544</v>
      </c>
    </row>
    <row r="1767" spans="1:2">
      <c r="A1767" t="s">
        <v>2201</v>
      </c>
      <c r="B1767">
        <v>1976</v>
      </c>
    </row>
    <row r="1768" spans="1:2">
      <c r="A1768" t="s">
        <v>2202</v>
      </c>
      <c r="B1768">
        <v>592</v>
      </c>
    </row>
    <row r="1769" spans="1:2">
      <c r="A1769" t="s">
        <v>2203</v>
      </c>
      <c r="B1769">
        <v>0</v>
      </c>
    </row>
    <row r="1770" spans="1:2">
      <c r="A1770" t="s">
        <v>2204</v>
      </c>
      <c r="B1770">
        <v>0</v>
      </c>
    </row>
    <row r="1771" spans="1:2">
      <c r="A1771" t="s">
        <v>2205</v>
      </c>
      <c r="B1771">
        <v>1503</v>
      </c>
    </row>
    <row r="1772" spans="1:2">
      <c r="A1772" t="s">
        <v>2206</v>
      </c>
      <c r="B1772">
        <v>1231</v>
      </c>
    </row>
    <row r="1773" spans="1:2">
      <c r="A1773" t="s">
        <v>2207</v>
      </c>
      <c r="B1773">
        <v>519</v>
      </c>
    </row>
    <row r="1774" spans="1:2">
      <c r="A1774" t="s">
        <v>2208</v>
      </c>
      <c r="B1774">
        <v>1046</v>
      </c>
    </row>
    <row r="1775" spans="1:2">
      <c r="A1775" t="s">
        <v>2209</v>
      </c>
      <c r="B1775">
        <v>117</v>
      </c>
    </row>
    <row r="1776" spans="1:2">
      <c r="A1776" t="s">
        <v>2210</v>
      </c>
      <c r="B1776">
        <v>0</v>
      </c>
    </row>
    <row r="1777" spans="1:2">
      <c r="A1777" t="s">
        <v>2211</v>
      </c>
      <c r="B1777">
        <v>303</v>
      </c>
    </row>
    <row r="1778" spans="1:2">
      <c r="A1778" t="s">
        <v>2212</v>
      </c>
      <c r="B1778">
        <v>0</v>
      </c>
    </row>
    <row r="1779" spans="1:2">
      <c r="A1779" t="s">
        <v>2213</v>
      </c>
      <c r="B1779">
        <v>0</v>
      </c>
    </row>
    <row r="1780" spans="1:2">
      <c r="A1780" t="s">
        <v>2214</v>
      </c>
      <c r="B1780">
        <v>0</v>
      </c>
    </row>
    <row r="1781" spans="1:2">
      <c r="A1781" t="s">
        <v>2215</v>
      </c>
      <c r="B1781">
        <v>0</v>
      </c>
    </row>
    <row r="1782" spans="1:2">
      <c r="A1782" t="s">
        <v>2216</v>
      </c>
      <c r="B1782">
        <v>0</v>
      </c>
    </row>
    <row r="1783" spans="1:2">
      <c r="A1783" t="s">
        <v>2217</v>
      </c>
      <c r="B1783">
        <v>375</v>
      </c>
    </row>
    <row r="1784" spans="1:2">
      <c r="A1784" t="s">
        <v>2218</v>
      </c>
      <c r="B1784">
        <v>0</v>
      </c>
    </row>
    <row r="1785" spans="1:2">
      <c r="A1785" t="s">
        <v>2219</v>
      </c>
      <c r="B1785">
        <v>53</v>
      </c>
    </row>
    <row r="1786" spans="1:2">
      <c r="A1786" t="s">
        <v>2220</v>
      </c>
      <c r="B1786">
        <v>1073</v>
      </c>
    </row>
    <row r="1787" spans="1:2">
      <c r="A1787" t="s">
        <v>2221</v>
      </c>
      <c r="B1787">
        <v>206</v>
      </c>
    </row>
    <row r="1788" spans="1:2">
      <c r="A1788" t="s">
        <v>2222</v>
      </c>
      <c r="B1788">
        <v>727</v>
      </c>
    </row>
    <row r="1789" spans="1:2">
      <c r="A1789" t="s">
        <v>2223</v>
      </c>
      <c r="B1789">
        <v>937</v>
      </c>
    </row>
    <row r="1790" spans="1:2">
      <c r="A1790" t="s">
        <v>2224</v>
      </c>
      <c r="B1790">
        <v>0</v>
      </c>
    </row>
    <row r="1791" spans="1:2">
      <c r="A1791" t="s">
        <v>2225</v>
      </c>
      <c r="B1791">
        <v>812</v>
      </c>
    </row>
    <row r="1792" spans="1:2">
      <c r="A1792" t="s">
        <v>2226</v>
      </c>
      <c r="B1792">
        <v>1141</v>
      </c>
    </row>
    <row r="1793" spans="1:2">
      <c r="A1793" t="s">
        <v>2227</v>
      </c>
      <c r="B1793">
        <v>567</v>
      </c>
    </row>
    <row r="1794" spans="1:2">
      <c r="A1794" t="s">
        <v>2228</v>
      </c>
      <c r="B1794">
        <v>0</v>
      </c>
    </row>
    <row r="1795" spans="1:2">
      <c r="A1795" t="s">
        <v>2229</v>
      </c>
      <c r="B1795">
        <v>1264</v>
      </c>
    </row>
    <row r="1796" spans="1:2">
      <c r="A1796" t="s">
        <v>2230</v>
      </c>
      <c r="B1796">
        <v>299</v>
      </c>
    </row>
    <row r="1797" spans="1:2">
      <c r="A1797" t="s">
        <v>2231</v>
      </c>
      <c r="B1797">
        <v>1002</v>
      </c>
    </row>
    <row r="1798" spans="1:2">
      <c r="A1798" t="s">
        <v>2232</v>
      </c>
      <c r="B1798">
        <v>0</v>
      </c>
    </row>
    <row r="1799" spans="1:2">
      <c r="A1799" t="s">
        <v>2233</v>
      </c>
      <c r="B1799">
        <v>895</v>
      </c>
    </row>
    <row r="1800" spans="1:2">
      <c r="A1800" t="s">
        <v>2234</v>
      </c>
      <c r="B1800">
        <v>0</v>
      </c>
    </row>
    <row r="1801" spans="1:2">
      <c r="A1801" t="s">
        <v>2235</v>
      </c>
      <c r="B1801">
        <v>0</v>
      </c>
    </row>
    <row r="1802" spans="1:2">
      <c r="A1802" t="s">
        <v>2236</v>
      </c>
      <c r="B1802">
        <v>516</v>
      </c>
    </row>
    <row r="1803" spans="1:2">
      <c r="A1803" t="s">
        <v>2237</v>
      </c>
      <c r="B1803">
        <v>0</v>
      </c>
    </row>
    <row r="1804" spans="1:2">
      <c r="A1804" t="s">
        <v>2238</v>
      </c>
      <c r="B1804">
        <v>0</v>
      </c>
    </row>
    <row r="1805" spans="1:2">
      <c r="A1805" t="s">
        <v>2239</v>
      </c>
      <c r="B1805">
        <v>0</v>
      </c>
    </row>
    <row r="1806" spans="1:2">
      <c r="A1806" t="s">
        <v>2240</v>
      </c>
      <c r="B1806">
        <v>0</v>
      </c>
    </row>
    <row r="1807" spans="1:2">
      <c r="A1807" t="s">
        <v>2241</v>
      </c>
      <c r="B1807">
        <v>0</v>
      </c>
    </row>
    <row r="1808" spans="1:2">
      <c r="A1808" t="s">
        <v>2242</v>
      </c>
      <c r="B1808">
        <v>0</v>
      </c>
    </row>
    <row r="1809" spans="1:2">
      <c r="A1809" t="s">
        <v>2243</v>
      </c>
      <c r="B1809">
        <v>554</v>
      </c>
    </row>
    <row r="1810" spans="1:2">
      <c r="A1810" t="s">
        <v>2244</v>
      </c>
      <c r="B1810">
        <v>0</v>
      </c>
    </row>
    <row r="1811" spans="1:2">
      <c r="A1811" t="s">
        <v>2245</v>
      </c>
      <c r="B1811">
        <v>851</v>
      </c>
    </row>
    <row r="1812" spans="1:2">
      <c r="A1812" t="s">
        <v>2246</v>
      </c>
      <c r="B1812">
        <v>234</v>
      </c>
    </row>
    <row r="1813" spans="1:2">
      <c r="A1813" t="s">
        <v>2247</v>
      </c>
      <c r="B1813">
        <v>888</v>
      </c>
    </row>
    <row r="1814" spans="1:2">
      <c r="A1814" t="s">
        <v>2248</v>
      </c>
      <c r="B1814">
        <v>353</v>
      </c>
    </row>
    <row r="1815" spans="1:2">
      <c r="A1815" t="s">
        <v>2249</v>
      </c>
      <c r="B1815">
        <v>1484</v>
      </c>
    </row>
    <row r="1816" spans="1:2">
      <c r="A1816" t="s">
        <v>2250</v>
      </c>
      <c r="B1816">
        <v>551</v>
      </c>
    </row>
    <row r="1817" spans="1:2">
      <c r="A1817" t="s">
        <v>2251</v>
      </c>
      <c r="B1817">
        <v>0</v>
      </c>
    </row>
    <row r="1818" spans="1:2">
      <c r="A1818" t="s">
        <v>2252</v>
      </c>
      <c r="B1818">
        <v>0</v>
      </c>
    </row>
    <row r="1819" spans="1:2">
      <c r="A1819" t="s">
        <v>2253</v>
      </c>
      <c r="B1819">
        <v>1130</v>
      </c>
    </row>
    <row r="1820" spans="1:2">
      <c r="A1820" t="s">
        <v>2254</v>
      </c>
      <c r="B1820">
        <v>1260</v>
      </c>
    </row>
    <row r="1821" spans="1:2">
      <c r="A1821" t="s">
        <v>2255</v>
      </c>
      <c r="B1821">
        <v>388</v>
      </c>
    </row>
    <row r="1822" spans="1:2">
      <c r="A1822" t="s">
        <v>2256</v>
      </c>
      <c r="B1822">
        <v>680</v>
      </c>
    </row>
    <row r="1823" spans="1:2">
      <c r="A1823" t="s">
        <v>2257</v>
      </c>
      <c r="B1823">
        <v>35</v>
      </c>
    </row>
    <row r="1824" spans="1:2">
      <c r="A1824" t="s">
        <v>2258</v>
      </c>
      <c r="B1824">
        <v>0</v>
      </c>
    </row>
    <row r="1825" spans="1:2">
      <c r="A1825" t="s">
        <v>2259</v>
      </c>
      <c r="B1825">
        <v>302</v>
      </c>
    </row>
    <row r="1826" spans="1:2">
      <c r="A1826" t="s">
        <v>2260</v>
      </c>
      <c r="B1826">
        <v>0</v>
      </c>
    </row>
    <row r="1827" spans="1:2">
      <c r="A1827" t="s">
        <v>2261</v>
      </c>
      <c r="B1827">
        <v>0</v>
      </c>
    </row>
    <row r="1828" spans="1:2">
      <c r="A1828" t="s">
        <v>2262</v>
      </c>
      <c r="B1828">
        <v>0</v>
      </c>
    </row>
    <row r="1829" spans="1:2">
      <c r="A1829" t="s">
        <v>2263</v>
      </c>
      <c r="B1829">
        <v>0</v>
      </c>
    </row>
    <row r="1830" spans="1:2">
      <c r="A1830" t="s">
        <v>2264</v>
      </c>
      <c r="B1830">
        <v>0</v>
      </c>
    </row>
    <row r="1831" spans="1:2">
      <c r="A1831" t="s">
        <v>2265</v>
      </c>
      <c r="B1831">
        <v>5138</v>
      </c>
    </row>
    <row r="1832" spans="1:2">
      <c r="A1832" t="s">
        <v>2266</v>
      </c>
      <c r="B1832">
        <v>0</v>
      </c>
    </row>
    <row r="1833" spans="1:2">
      <c r="A1833" t="s">
        <v>2267</v>
      </c>
      <c r="B1833">
        <v>934</v>
      </c>
    </row>
    <row r="1834" spans="1:2">
      <c r="A1834" t="s">
        <v>2268</v>
      </c>
      <c r="B1834">
        <v>15624</v>
      </c>
    </row>
    <row r="1835" spans="1:2">
      <c r="A1835" t="s">
        <v>2269</v>
      </c>
      <c r="B1835">
        <v>2778</v>
      </c>
    </row>
    <row r="1836" spans="1:2">
      <c r="A1836" t="s">
        <v>2270</v>
      </c>
      <c r="B1836">
        <v>8622</v>
      </c>
    </row>
    <row r="1837" spans="1:2">
      <c r="A1837" t="s">
        <v>2271</v>
      </c>
      <c r="B1837">
        <v>9336</v>
      </c>
    </row>
    <row r="1838" spans="1:2">
      <c r="A1838" t="s">
        <v>2272</v>
      </c>
      <c r="B1838">
        <v>0</v>
      </c>
    </row>
    <row r="1839" spans="1:2">
      <c r="A1839" t="s">
        <v>2273</v>
      </c>
      <c r="B1839">
        <v>8766</v>
      </c>
    </row>
    <row r="1840" spans="1:2">
      <c r="A1840" t="s">
        <v>2274</v>
      </c>
      <c r="B1840">
        <v>12207</v>
      </c>
    </row>
    <row r="1841" spans="1:2">
      <c r="A1841" t="s">
        <v>2275</v>
      </c>
      <c r="B1841">
        <v>4679</v>
      </c>
    </row>
    <row r="1842" spans="1:2">
      <c r="A1842" t="s">
        <v>2276</v>
      </c>
      <c r="B1842">
        <v>0</v>
      </c>
    </row>
    <row r="1843" spans="1:2">
      <c r="A1843" t="s">
        <v>2277</v>
      </c>
      <c r="B1843">
        <v>14118</v>
      </c>
    </row>
    <row r="1844" spans="1:2">
      <c r="A1844" t="s">
        <v>2278</v>
      </c>
      <c r="B1844">
        <v>3826</v>
      </c>
    </row>
    <row r="1845" spans="1:2">
      <c r="A1845" t="s">
        <v>2279</v>
      </c>
      <c r="B1845">
        <v>10682</v>
      </c>
    </row>
    <row r="1846" spans="1:2">
      <c r="A1846" t="s">
        <v>2280</v>
      </c>
      <c r="B1846">
        <v>0</v>
      </c>
    </row>
    <row r="1847" spans="1:2">
      <c r="A1847" t="s">
        <v>2281</v>
      </c>
      <c r="B1847">
        <v>6867</v>
      </c>
    </row>
    <row r="1848" spans="1:2">
      <c r="A1848" t="s">
        <v>2282</v>
      </c>
      <c r="B1848">
        <v>0</v>
      </c>
    </row>
    <row r="1849" spans="1:2">
      <c r="A1849" t="s">
        <v>2283</v>
      </c>
      <c r="B1849">
        <v>0</v>
      </c>
    </row>
    <row r="1850" spans="1:2">
      <c r="A1850" t="s">
        <v>2284</v>
      </c>
      <c r="B1850">
        <v>6744</v>
      </c>
    </row>
    <row r="1851" spans="1:2">
      <c r="A1851" t="s">
        <v>2285</v>
      </c>
      <c r="B1851">
        <v>0</v>
      </c>
    </row>
    <row r="1852" spans="1:2">
      <c r="A1852" t="s">
        <v>2286</v>
      </c>
      <c r="B1852">
        <v>0</v>
      </c>
    </row>
    <row r="1853" spans="1:2">
      <c r="A1853" t="s">
        <v>2287</v>
      </c>
      <c r="B1853">
        <v>0</v>
      </c>
    </row>
    <row r="1854" spans="1:2">
      <c r="A1854" t="s">
        <v>2288</v>
      </c>
      <c r="B1854">
        <v>0</v>
      </c>
    </row>
    <row r="1855" spans="1:2">
      <c r="A1855" t="s">
        <v>2289</v>
      </c>
      <c r="B1855">
        <v>0</v>
      </c>
    </row>
    <row r="1856" spans="1:2">
      <c r="A1856" t="s">
        <v>2290</v>
      </c>
      <c r="B1856">
        <v>0</v>
      </c>
    </row>
    <row r="1857" spans="1:2">
      <c r="A1857" t="s">
        <v>2291</v>
      </c>
      <c r="B1857">
        <v>3389</v>
      </c>
    </row>
    <row r="1858" spans="1:2">
      <c r="A1858" t="s">
        <v>2292</v>
      </c>
      <c r="B1858">
        <v>0</v>
      </c>
    </row>
    <row r="1859" spans="1:2">
      <c r="A1859" t="s">
        <v>2293</v>
      </c>
      <c r="B1859">
        <v>10040</v>
      </c>
    </row>
    <row r="1860" spans="1:2">
      <c r="A1860" t="s">
        <v>2294</v>
      </c>
      <c r="B1860">
        <v>4151</v>
      </c>
    </row>
    <row r="1861" spans="1:2">
      <c r="A1861" t="s">
        <v>2295</v>
      </c>
      <c r="B1861">
        <v>9144</v>
      </c>
    </row>
    <row r="1862" spans="1:2">
      <c r="A1862" t="s">
        <v>2296</v>
      </c>
      <c r="B1862">
        <v>4281</v>
      </c>
    </row>
    <row r="1863" spans="1:2">
      <c r="A1863" t="s">
        <v>2297</v>
      </c>
      <c r="B1863">
        <v>14218</v>
      </c>
    </row>
    <row r="1864" spans="1:2">
      <c r="A1864" t="s">
        <v>2298</v>
      </c>
      <c r="B1864">
        <v>4554</v>
      </c>
    </row>
    <row r="1865" spans="1:2">
      <c r="A1865" t="s">
        <v>2299</v>
      </c>
      <c r="B1865">
        <v>0</v>
      </c>
    </row>
    <row r="1866" spans="1:2">
      <c r="A1866" t="s">
        <v>2300</v>
      </c>
      <c r="B1866">
        <v>0</v>
      </c>
    </row>
    <row r="1867" spans="1:2">
      <c r="A1867" t="s">
        <v>2301</v>
      </c>
      <c r="B1867">
        <v>12738</v>
      </c>
    </row>
    <row r="1868" spans="1:2">
      <c r="A1868" t="s">
        <v>2302</v>
      </c>
      <c r="B1868">
        <v>16220</v>
      </c>
    </row>
    <row r="1869" spans="1:2">
      <c r="A1869" t="s">
        <v>2303</v>
      </c>
      <c r="B1869">
        <v>4500</v>
      </c>
    </row>
    <row r="1870" spans="1:2">
      <c r="A1870" t="s">
        <v>2304</v>
      </c>
      <c r="B1870">
        <v>8880</v>
      </c>
    </row>
    <row r="1871" spans="1:2">
      <c r="A1871" t="s">
        <v>2305</v>
      </c>
      <c r="B1871">
        <v>908</v>
      </c>
    </row>
    <row r="1872" spans="1:2">
      <c r="A1872" t="s">
        <v>2306</v>
      </c>
      <c r="B1872">
        <v>0</v>
      </c>
    </row>
    <row r="1873" spans="1:2">
      <c r="A1873" t="s">
        <v>2307</v>
      </c>
      <c r="B1873">
        <v>3250</v>
      </c>
    </row>
    <row r="1874" spans="1:2">
      <c r="A1874" t="s">
        <v>2308</v>
      </c>
      <c r="B1874">
        <v>0</v>
      </c>
    </row>
    <row r="1875" spans="1:2">
      <c r="A1875" t="s">
        <v>2309</v>
      </c>
      <c r="B1875">
        <v>0</v>
      </c>
    </row>
    <row r="1876" spans="1:2">
      <c r="A1876" t="s">
        <v>2310</v>
      </c>
      <c r="B1876">
        <v>0</v>
      </c>
    </row>
    <row r="1877" spans="1:2">
      <c r="A1877" t="s">
        <v>2311</v>
      </c>
      <c r="B1877">
        <v>0</v>
      </c>
    </row>
    <row r="1878" spans="1:2">
      <c r="A1878" t="s">
        <v>2312</v>
      </c>
      <c r="B1878">
        <v>0</v>
      </c>
    </row>
    <row r="1879" spans="1:2">
      <c r="A1879" t="s">
        <v>2313</v>
      </c>
      <c r="B1879">
        <v>13241</v>
      </c>
    </row>
    <row r="1880" spans="1:2">
      <c r="A1880" t="s">
        <v>2314</v>
      </c>
      <c r="B1880">
        <v>0</v>
      </c>
    </row>
    <row r="1881" spans="1:2">
      <c r="A1881" t="s">
        <v>2315</v>
      </c>
      <c r="B1881">
        <v>2035</v>
      </c>
    </row>
    <row r="1882" spans="1:2">
      <c r="A1882" t="s">
        <v>2316</v>
      </c>
      <c r="B1882">
        <v>29881</v>
      </c>
    </row>
    <row r="1883" spans="1:2">
      <c r="A1883" t="s">
        <v>2317</v>
      </c>
      <c r="B1883">
        <v>5085</v>
      </c>
    </row>
    <row r="1884" spans="1:2">
      <c r="A1884" t="s">
        <v>2318</v>
      </c>
      <c r="B1884">
        <v>14406</v>
      </c>
    </row>
    <row r="1885" spans="1:2">
      <c r="A1885" t="s">
        <v>2319</v>
      </c>
      <c r="B1885">
        <v>17804</v>
      </c>
    </row>
    <row r="1886" spans="1:2">
      <c r="A1886" t="s">
        <v>2320</v>
      </c>
      <c r="B1886">
        <v>0</v>
      </c>
    </row>
    <row r="1887" spans="1:2">
      <c r="A1887" t="s">
        <v>2321</v>
      </c>
      <c r="B1887">
        <v>15340</v>
      </c>
    </row>
    <row r="1888" spans="1:2">
      <c r="A1888" t="s">
        <v>2322</v>
      </c>
      <c r="B1888">
        <v>21747</v>
      </c>
    </row>
    <row r="1889" spans="1:2">
      <c r="A1889" t="s">
        <v>2323</v>
      </c>
      <c r="B1889">
        <v>6879</v>
      </c>
    </row>
    <row r="1890" spans="1:2">
      <c r="A1890" t="s">
        <v>2324</v>
      </c>
      <c r="B1890">
        <v>0</v>
      </c>
    </row>
    <row r="1891" spans="1:2">
      <c r="A1891" t="s">
        <v>2325</v>
      </c>
      <c r="B1891">
        <v>26630</v>
      </c>
    </row>
    <row r="1892" spans="1:2">
      <c r="A1892" t="s">
        <v>2326</v>
      </c>
      <c r="B1892">
        <v>8554</v>
      </c>
    </row>
    <row r="1893" spans="1:2">
      <c r="A1893" t="s">
        <v>2327</v>
      </c>
      <c r="B1893">
        <v>5758</v>
      </c>
    </row>
    <row r="1894" spans="1:2">
      <c r="A1894" t="s">
        <v>2328</v>
      </c>
      <c r="B1894">
        <v>0</v>
      </c>
    </row>
    <row r="1895" spans="1:2">
      <c r="A1895" t="s">
        <v>2329</v>
      </c>
      <c r="B1895">
        <v>11562</v>
      </c>
    </row>
    <row r="1896" spans="1:2">
      <c r="A1896" t="s">
        <v>2330</v>
      </c>
      <c r="B1896">
        <v>0</v>
      </c>
    </row>
    <row r="1897" spans="1:2">
      <c r="A1897" t="s">
        <v>2331</v>
      </c>
      <c r="B1897">
        <v>0</v>
      </c>
    </row>
    <row r="1898" spans="1:2">
      <c r="A1898" t="s">
        <v>2332</v>
      </c>
      <c r="B1898">
        <v>10025</v>
      </c>
    </row>
    <row r="1899" spans="1:2">
      <c r="A1899" t="s">
        <v>2333</v>
      </c>
      <c r="B1899">
        <v>0</v>
      </c>
    </row>
    <row r="1900" spans="1:2">
      <c r="A1900" t="s">
        <v>2334</v>
      </c>
      <c r="B1900">
        <v>0</v>
      </c>
    </row>
    <row r="1901" spans="1:2">
      <c r="A1901" t="s">
        <v>2335</v>
      </c>
      <c r="B1901">
        <v>0</v>
      </c>
    </row>
    <row r="1902" spans="1:2">
      <c r="A1902" t="s">
        <v>2336</v>
      </c>
      <c r="B1902">
        <v>0</v>
      </c>
    </row>
    <row r="1903" spans="1:2">
      <c r="A1903" t="s">
        <v>2337</v>
      </c>
      <c r="B1903">
        <v>0</v>
      </c>
    </row>
    <row r="1904" spans="1:2">
      <c r="A1904" t="s">
        <v>2338</v>
      </c>
      <c r="B1904">
        <v>0</v>
      </c>
    </row>
    <row r="1905" spans="1:2">
      <c r="A1905" t="s">
        <v>2339</v>
      </c>
      <c r="B1905">
        <v>8399</v>
      </c>
    </row>
    <row r="1906" spans="1:2">
      <c r="A1906" t="s">
        <v>2340</v>
      </c>
      <c r="B1906">
        <v>0</v>
      </c>
    </row>
    <row r="1907" spans="1:2">
      <c r="A1907" t="s">
        <v>2341</v>
      </c>
      <c r="B1907">
        <v>17916</v>
      </c>
    </row>
    <row r="1908" spans="1:2">
      <c r="A1908" t="s">
        <v>2342</v>
      </c>
      <c r="B1908">
        <v>4568</v>
      </c>
    </row>
    <row r="1909" spans="1:2">
      <c r="A1909" t="s">
        <v>2343</v>
      </c>
      <c r="B1909">
        <v>21137</v>
      </c>
    </row>
    <row r="1910" spans="1:2">
      <c r="A1910" t="s">
        <v>2344</v>
      </c>
      <c r="B1910">
        <v>5690</v>
      </c>
    </row>
    <row r="1911" spans="1:2">
      <c r="A1911" t="s">
        <v>2345</v>
      </c>
      <c r="B1911">
        <v>26872</v>
      </c>
    </row>
    <row r="1912" spans="1:2">
      <c r="A1912" t="s">
        <v>2346</v>
      </c>
      <c r="B1912">
        <v>6357</v>
      </c>
    </row>
    <row r="1913" spans="1:2">
      <c r="A1913" t="s">
        <v>2347</v>
      </c>
      <c r="B1913">
        <v>0</v>
      </c>
    </row>
    <row r="1914" spans="1:2">
      <c r="A1914" t="s">
        <v>2348</v>
      </c>
      <c r="B1914">
        <v>0</v>
      </c>
    </row>
    <row r="1915" spans="1:2">
      <c r="A1915" t="s">
        <v>2349</v>
      </c>
      <c r="B1915">
        <v>27780</v>
      </c>
    </row>
    <row r="1916" spans="1:2">
      <c r="A1916" t="s">
        <v>2350</v>
      </c>
      <c r="B1916">
        <v>15746</v>
      </c>
    </row>
    <row r="1917" spans="1:2">
      <c r="A1917" t="s">
        <v>2351</v>
      </c>
      <c r="B1917">
        <v>7101</v>
      </c>
    </row>
    <row r="1918" spans="1:2">
      <c r="A1918" t="s">
        <v>2352</v>
      </c>
      <c r="B1918">
        <v>18343</v>
      </c>
    </row>
    <row r="1919" spans="1:2">
      <c r="A1919" t="s">
        <v>2353</v>
      </c>
      <c r="B1919">
        <v>1462</v>
      </c>
    </row>
    <row r="1920" spans="1:2">
      <c r="A1920" t="s">
        <v>2354</v>
      </c>
      <c r="B1920">
        <v>0</v>
      </c>
    </row>
    <row r="1921" spans="1:2">
      <c r="A1921" t="s">
        <v>2355</v>
      </c>
      <c r="B1921">
        <v>5369</v>
      </c>
    </row>
    <row r="1922" spans="1:2">
      <c r="A1922" t="s">
        <v>2356</v>
      </c>
      <c r="B1922">
        <v>0</v>
      </c>
    </row>
    <row r="1923" spans="1:2">
      <c r="A1923" t="s">
        <v>2357</v>
      </c>
      <c r="B1923">
        <v>0</v>
      </c>
    </row>
    <row r="1924" spans="1:2">
      <c r="A1924" t="s">
        <v>2358</v>
      </c>
      <c r="B1924">
        <v>0</v>
      </c>
    </row>
    <row r="1925" spans="1:2">
      <c r="A1925" t="s">
        <v>2359</v>
      </c>
      <c r="B1925">
        <v>0</v>
      </c>
    </row>
    <row r="1926" spans="1:2">
      <c r="A1926" t="s">
        <v>2360</v>
      </c>
      <c r="B1926">
        <v>0</v>
      </c>
    </row>
    <row r="1927" spans="1:2">
      <c r="A1927" t="s">
        <v>2361</v>
      </c>
      <c r="B1927">
        <v>118</v>
      </c>
    </row>
    <row r="1928" spans="1:2">
      <c r="A1928" t="s">
        <v>2362</v>
      </c>
      <c r="B1928">
        <v>689</v>
      </c>
    </row>
    <row r="1929" spans="1:2">
      <c r="A1929" t="s">
        <v>2363</v>
      </c>
      <c r="B1929">
        <v>435</v>
      </c>
    </row>
    <row r="1930" spans="1:2">
      <c r="A1930" t="s">
        <v>2364</v>
      </c>
      <c r="B1930">
        <v>1534</v>
      </c>
    </row>
    <row r="1931" spans="1:2">
      <c r="A1931" t="s">
        <v>2365</v>
      </c>
      <c r="B1931">
        <v>1228</v>
      </c>
    </row>
    <row r="1932" spans="1:2">
      <c r="A1932" t="s">
        <v>2366</v>
      </c>
      <c r="B1932">
        <v>472</v>
      </c>
    </row>
    <row r="1933" spans="1:2">
      <c r="A1933" t="s">
        <v>2367</v>
      </c>
      <c r="B1933">
        <v>0</v>
      </c>
    </row>
    <row r="1934" spans="1:2">
      <c r="A1934" t="s">
        <v>2368</v>
      </c>
      <c r="B1934">
        <v>1636</v>
      </c>
    </row>
    <row r="1935" spans="1:2">
      <c r="A1935" t="s">
        <v>2369</v>
      </c>
      <c r="B1935">
        <v>596</v>
      </c>
    </row>
    <row r="1936" spans="1:2">
      <c r="A1936" t="s">
        <v>2370</v>
      </c>
      <c r="B1936">
        <v>1735</v>
      </c>
    </row>
    <row r="1937" spans="1:2">
      <c r="A1937" t="s">
        <v>2371</v>
      </c>
      <c r="B1937">
        <v>818</v>
      </c>
    </row>
    <row r="1938" spans="1:2">
      <c r="A1938" t="s">
        <v>2372</v>
      </c>
      <c r="B1938">
        <v>614</v>
      </c>
    </row>
    <row r="1939" spans="1:2">
      <c r="A1939" t="s">
        <v>2373</v>
      </c>
      <c r="B1939">
        <v>1968</v>
      </c>
    </row>
    <row r="1940" spans="1:2">
      <c r="A1940" t="s">
        <v>2374</v>
      </c>
      <c r="B1940">
        <v>342</v>
      </c>
    </row>
    <row r="1941" spans="1:2">
      <c r="A1941" t="s">
        <v>2375</v>
      </c>
      <c r="B1941">
        <v>463</v>
      </c>
    </row>
    <row r="1942" spans="1:2">
      <c r="A1942" t="s">
        <v>2376</v>
      </c>
      <c r="B1942">
        <v>383</v>
      </c>
    </row>
    <row r="1943" spans="1:2">
      <c r="A1943" t="s">
        <v>2377</v>
      </c>
      <c r="B1943">
        <v>858</v>
      </c>
    </row>
    <row r="1944" spans="1:2">
      <c r="A1944" t="s">
        <v>2378</v>
      </c>
      <c r="B1944">
        <v>0</v>
      </c>
    </row>
    <row r="1945" spans="1:2">
      <c r="A1945" t="s">
        <v>2379</v>
      </c>
      <c r="B1945">
        <v>0</v>
      </c>
    </row>
    <row r="1946" spans="1:2">
      <c r="A1946" t="s">
        <v>2380</v>
      </c>
      <c r="B1946">
        <v>0</v>
      </c>
    </row>
    <row r="1947" spans="1:2">
      <c r="A1947" t="s">
        <v>2381</v>
      </c>
      <c r="B1947">
        <v>0</v>
      </c>
    </row>
    <row r="1948" spans="1:2">
      <c r="A1948" t="s">
        <v>2382</v>
      </c>
      <c r="B1948">
        <v>0</v>
      </c>
    </row>
    <row r="1949" spans="1:2">
      <c r="A1949" t="s">
        <v>2383</v>
      </c>
      <c r="B1949">
        <v>0</v>
      </c>
    </row>
    <row r="1950" spans="1:2">
      <c r="A1950" t="s">
        <v>2384</v>
      </c>
      <c r="B1950">
        <v>0</v>
      </c>
    </row>
    <row r="1951" spans="1:2">
      <c r="A1951" t="s">
        <v>2385</v>
      </c>
      <c r="B1951">
        <v>0</v>
      </c>
    </row>
    <row r="1952" spans="1:2">
      <c r="A1952" t="s">
        <v>2386</v>
      </c>
      <c r="B1952">
        <v>0</v>
      </c>
    </row>
    <row r="1953" spans="1:2">
      <c r="A1953" t="s">
        <v>2387</v>
      </c>
      <c r="B1953">
        <v>613</v>
      </c>
    </row>
    <row r="1954" spans="1:2">
      <c r="A1954" t="s">
        <v>2388</v>
      </c>
      <c r="B1954">
        <v>300</v>
      </c>
    </row>
    <row r="1955" spans="1:2">
      <c r="A1955" t="s">
        <v>2389</v>
      </c>
      <c r="B1955">
        <v>743</v>
      </c>
    </row>
    <row r="1956" spans="1:2">
      <c r="A1956" t="s">
        <v>2390</v>
      </c>
      <c r="B1956">
        <v>504</v>
      </c>
    </row>
    <row r="1957" spans="1:2">
      <c r="A1957" t="s">
        <v>2391</v>
      </c>
      <c r="B1957">
        <v>1274</v>
      </c>
    </row>
    <row r="1958" spans="1:2">
      <c r="A1958" t="s">
        <v>2392</v>
      </c>
      <c r="B1958">
        <v>157</v>
      </c>
    </row>
    <row r="1959" spans="1:2">
      <c r="A1959" t="s">
        <v>2393</v>
      </c>
      <c r="B1959">
        <v>1824</v>
      </c>
    </row>
    <row r="1960" spans="1:2">
      <c r="A1960" t="s">
        <v>2394</v>
      </c>
      <c r="B1960">
        <v>979</v>
      </c>
    </row>
    <row r="1961" spans="1:2">
      <c r="A1961" t="s">
        <v>2395</v>
      </c>
      <c r="B1961">
        <v>0</v>
      </c>
    </row>
    <row r="1962" spans="1:2">
      <c r="A1962" t="s">
        <v>2396</v>
      </c>
      <c r="B1962">
        <v>689</v>
      </c>
    </row>
    <row r="1963" spans="1:2">
      <c r="A1963" t="s">
        <v>2397</v>
      </c>
      <c r="B1963">
        <v>1575</v>
      </c>
    </row>
    <row r="1964" spans="1:2">
      <c r="A1964" t="s">
        <v>2398</v>
      </c>
      <c r="B1964">
        <v>624</v>
      </c>
    </row>
    <row r="1965" spans="1:2">
      <c r="A1965" t="s">
        <v>2399</v>
      </c>
      <c r="B1965">
        <v>539</v>
      </c>
    </row>
    <row r="1966" spans="1:2">
      <c r="A1966" t="s">
        <v>2400</v>
      </c>
      <c r="B1966">
        <v>1343</v>
      </c>
    </row>
    <row r="1967" spans="1:2">
      <c r="A1967" t="s">
        <v>2401</v>
      </c>
      <c r="B1967">
        <v>674</v>
      </c>
    </row>
    <row r="1968" spans="1:2">
      <c r="A1968" t="s">
        <v>2402</v>
      </c>
      <c r="B1968">
        <v>0</v>
      </c>
    </row>
    <row r="1969" spans="1:2">
      <c r="A1969" t="s">
        <v>2403</v>
      </c>
      <c r="B1969">
        <v>1231</v>
      </c>
    </row>
    <row r="1970" spans="1:2">
      <c r="A1970" t="s">
        <v>2404</v>
      </c>
      <c r="B1970">
        <v>0</v>
      </c>
    </row>
    <row r="1971" spans="1:2">
      <c r="A1971" t="s">
        <v>2405</v>
      </c>
      <c r="B1971">
        <v>0</v>
      </c>
    </row>
    <row r="1972" spans="1:2">
      <c r="A1972" t="s">
        <v>2406</v>
      </c>
      <c r="B1972">
        <v>0</v>
      </c>
    </row>
    <row r="1973" spans="1:2">
      <c r="A1973" t="s">
        <v>2407</v>
      </c>
      <c r="B1973">
        <v>0</v>
      </c>
    </row>
    <row r="1974" spans="1:2">
      <c r="A1974" t="s">
        <v>2408</v>
      </c>
      <c r="B1974">
        <v>0</v>
      </c>
    </row>
    <row r="1975" spans="1:2">
      <c r="A1975" t="s">
        <v>2409</v>
      </c>
      <c r="B1975">
        <v>159</v>
      </c>
    </row>
    <row r="1976" spans="1:2">
      <c r="A1976" t="s">
        <v>2410</v>
      </c>
      <c r="B1976">
        <v>757</v>
      </c>
    </row>
    <row r="1977" spans="1:2">
      <c r="A1977" t="s">
        <v>2411</v>
      </c>
      <c r="B1977">
        <v>514</v>
      </c>
    </row>
    <row r="1978" spans="1:2">
      <c r="A1978" t="s">
        <v>2412</v>
      </c>
      <c r="B1978">
        <v>1776</v>
      </c>
    </row>
    <row r="1979" spans="1:2">
      <c r="A1979" t="s">
        <v>2413</v>
      </c>
      <c r="B1979">
        <v>1111</v>
      </c>
    </row>
    <row r="1980" spans="1:2">
      <c r="A1980" t="s">
        <v>2414</v>
      </c>
      <c r="B1980">
        <v>546</v>
      </c>
    </row>
    <row r="1981" spans="1:2">
      <c r="A1981" t="s">
        <v>2415</v>
      </c>
      <c r="B1981">
        <v>432</v>
      </c>
    </row>
    <row r="1982" spans="1:2">
      <c r="A1982" t="s">
        <v>2416</v>
      </c>
      <c r="B1982">
        <v>1931</v>
      </c>
    </row>
    <row r="1983" spans="1:2">
      <c r="A1983" t="s">
        <v>2417</v>
      </c>
      <c r="B1983">
        <v>771</v>
      </c>
    </row>
    <row r="1984" spans="1:2">
      <c r="A1984" t="s">
        <v>2418</v>
      </c>
      <c r="B1984">
        <v>2267</v>
      </c>
    </row>
    <row r="1985" spans="1:2">
      <c r="A1985" t="s">
        <v>2419</v>
      </c>
      <c r="B1985">
        <v>1214</v>
      </c>
    </row>
    <row r="1986" spans="1:2">
      <c r="A1986" t="s">
        <v>2420</v>
      </c>
      <c r="B1986">
        <v>808</v>
      </c>
    </row>
    <row r="1987" spans="1:2">
      <c r="A1987" t="s">
        <v>2421</v>
      </c>
      <c r="B1987">
        <v>2365</v>
      </c>
    </row>
    <row r="1988" spans="1:2">
      <c r="A1988" t="s">
        <v>2422</v>
      </c>
      <c r="B1988">
        <v>485</v>
      </c>
    </row>
    <row r="1989" spans="1:2">
      <c r="A1989" t="s">
        <v>2423</v>
      </c>
      <c r="B1989">
        <v>539</v>
      </c>
    </row>
    <row r="1990" spans="1:2">
      <c r="A1990" t="s">
        <v>2424</v>
      </c>
      <c r="B1990">
        <v>637</v>
      </c>
    </row>
    <row r="1991" spans="1:2">
      <c r="A1991" t="s">
        <v>2425</v>
      </c>
      <c r="B1991">
        <v>863</v>
      </c>
    </row>
    <row r="1992" spans="1:2">
      <c r="A1992" t="s">
        <v>2426</v>
      </c>
      <c r="B1992">
        <v>0</v>
      </c>
    </row>
    <row r="1993" spans="1:2">
      <c r="A1993" t="s">
        <v>2427</v>
      </c>
      <c r="B1993">
        <v>0</v>
      </c>
    </row>
    <row r="1994" spans="1:2">
      <c r="A1994" t="s">
        <v>2428</v>
      </c>
      <c r="B1994">
        <v>0</v>
      </c>
    </row>
    <row r="1995" spans="1:2">
      <c r="A1995" t="s">
        <v>2429</v>
      </c>
      <c r="B1995">
        <v>0</v>
      </c>
    </row>
    <row r="1996" spans="1:2">
      <c r="A1996" t="s">
        <v>2430</v>
      </c>
      <c r="B1996">
        <v>0</v>
      </c>
    </row>
    <row r="1997" spans="1:2">
      <c r="A1997" t="s">
        <v>2431</v>
      </c>
      <c r="B1997">
        <v>0</v>
      </c>
    </row>
    <row r="1998" spans="1:2">
      <c r="A1998" t="s">
        <v>2432</v>
      </c>
      <c r="B1998">
        <v>0</v>
      </c>
    </row>
    <row r="1999" spans="1:2">
      <c r="A1999" t="s">
        <v>2433</v>
      </c>
      <c r="B1999">
        <v>0</v>
      </c>
    </row>
    <row r="2000" spans="1:2">
      <c r="A2000" t="s">
        <v>2434</v>
      </c>
      <c r="B2000">
        <v>0</v>
      </c>
    </row>
    <row r="2001" spans="1:2">
      <c r="A2001" t="s">
        <v>2435</v>
      </c>
      <c r="B2001">
        <v>874</v>
      </c>
    </row>
    <row r="2002" spans="1:2">
      <c r="A2002" t="s">
        <v>2436</v>
      </c>
      <c r="B2002">
        <v>411</v>
      </c>
    </row>
    <row r="2003" spans="1:2">
      <c r="A2003" t="s">
        <v>2437</v>
      </c>
      <c r="B2003">
        <v>903</v>
      </c>
    </row>
    <row r="2004" spans="1:2">
      <c r="A2004" t="s">
        <v>2438</v>
      </c>
      <c r="B2004">
        <v>537</v>
      </c>
    </row>
    <row r="2005" spans="1:2">
      <c r="A2005" t="s">
        <v>2439</v>
      </c>
      <c r="B2005">
        <v>1631</v>
      </c>
    </row>
    <row r="2006" spans="1:2">
      <c r="A2006" t="s">
        <v>2440</v>
      </c>
      <c r="B2006">
        <v>436</v>
      </c>
    </row>
    <row r="2007" spans="1:2">
      <c r="A2007" t="s">
        <v>2441</v>
      </c>
      <c r="B2007">
        <v>2479</v>
      </c>
    </row>
    <row r="2008" spans="1:2">
      <c r="A2008" t="s">
        <v>2442</v>
      </c>
      <c r="B2008">
        <v>1145</v>
      </c>
    </row>
    <row r="2009" spans="1:2">
      <c r="A2009" t="s">
        <v>2443</v>
      </c>
      <c r="B2009">
        <v>0</v>
      </c>
    </row>
    <row r="2010" spans="1:2">
      <c r="A2010" t="s">
        <v>2444</v>
      </c>
      <c r="B2010">
        <v>752</v>
      </c>
    </row>
    <row r="2011" spans="1:2">
      <c r="A2011" t="s">
        <v>2445</v>
      </c>
      <c r="B2011">
        <v>1919</v>
      </c>
    </row>
    <row r="2012" spans="1:2">
      <c r="A2012" t="s">
        <v>2446</v>
      </c>
      <c r="B2012">
        <v>1164</v>
      </c>
    </row>
    <row r="2013" spans="1:2">
      <c r="A2013" t="s">
        <v>2447</v>
      </c>
      <c r="B2013">
        <v>573</v>
      </c>
    </row>
    <row r="2014" spans="1:2">
      <c r="A2014" t="s">
        <v>2448</v>
      </c>
      <c r="B2014">
        <v>1528</v>
      </c>
    </row>
    <row r="2015" spans="1:2">
      <c r="A2015" t="s">
        <v>2449</v>
      </c>
      <c r="B2015">
        <v>797</v>
      </c>
    </row>
    <row r="2016" spans="1:2">
      <c r="A2016" t="s">
        <v>2450</v>
      </c>
      <c r="B2016">
        <v>0</v>
      </c>
    </row>
    <row r="2017" spans="1:2">
      <c r="A2017" t="s">
        <v>2451</v>
      </c>
      <c r="B2017">
        <v>1735</v>
      </c>
    </row>
    <row r="2018" spans="1:2">
      <c r="A2018" t="s">
        <v>2452</v>
      </c>
      <c r="B2018">
        <v>0</v>
      </c>
    </row>
    <row r="2019" spans="1:2">
      <c r="A2019" t="s">
        <v>2453</v>
      </c>
      <c r="B2019">
        <v>0</v>
      </c>
    </row>
    <row r="2020" spans="1:2">
      <c r="A2020" t="s">
        <v>2454</v>
      </c>
      <c r="B2020">
        <v>0</v>
      </c>
    </row>
    <row r="2021" spans="1:2">
      <c r="A2021" t="s">
        <v>2455</v>
      </c>
      <c r="B2021">
        <v>0</v>
      </c>
    </row>
    <row r="2022" spans="1:2">
      <c r="A2022" t="s">
        <v>2456</v>
      </c>
      <c r="B2022">
        <v>0</v>
      </c>
    </row>
    <row r="2023" spans="1:2">
      <c r="A2023" t="s">
        <v>2457</v>
      </c>
      <c r="B2023">
        <v>616</v>
      </c>
    </row>
    <row r="2024" spans="1:2">
      <c r="A2024" t="s">
        <v>2458</v>
      </c>
      <c r="B2024">
        <v>4547</v>
      </c>
    </row>
    <row r="2025" spans="1:2">
      <c r="A2025" t="s">
        <v>2459</v>
      </c>
      <c r="B2025">
        <v>2786</v>
      </c>
    </row>
    <row r="2026" spans="1:2">
      <c r="A2026" t="s">
        <v>2460</v>
      </c>
      <c r="B2026">
        <v>12037</v>
      </c>
    </row>
    <row r="2027" spans="1:2">
      <c r="A2027" t="s">
        <v>2461</v>
      </c>
      <c r="B2027">
        <v>10664</v>
      </c>
    </row>
    <row r="2028" spans="1:2">
      <c r="A2028" t="s">
        <v>2462</v>
      </c>
      <c r="B2028">
        <v>3628</v>
      </c>
    </row>
    <row r="2029" spans="1:2">
      <c r="A2029" t="s">
        <v>2463</v>
      </c>
      <c r="B2029">
        <v>0</v>
      </c>
    </row>
    <row r="2030" spans="1:2">
      <c r="A2030" t="s">
        <v>2464</v>
      </c>
      <c r="B2030">
        <v>10673</v>
      </c>
    </row>
    <row r="2031" spans="1:2">
      <c r="A2031" t="s">
        <v>2465</v>
      </c>
      <c r="B2031">
        <v>4983</v>
      </c>
    </row>
    <row r="2032" spans="1:2">
      <c r="A2032" t="s">
        <v>2466</v>
      </c>
      <c r="B2032">
        <v>13899</v>
      </c>
    </row>
    <row r="2033" spans="1:2">
      <c r="A2033" t="s">
        <v>2467</v>
      </c>
      <c r="B2033">
        <v>5350</v>
      </c>
    </row>
    <row r="2034" spans="1:2">
      <c r="A2034" t="s">
        <v>2468</v>
      </c>
      <c r="B2034">
        <v>4816</v>
      </c>
    </row>
    <row r="2035" spans="1:2">
      <c r="A2035" t="s">
        <v>2469</v>
      </c>
      <c r="B2035">
        <v>14166</v>
      </c>
    </row>
    <row r="2036" spans="1:2">
      <c r="A2036" t="s">
        <v>2470</v>
      </c>
      <c r="B2036">
        <v>3015</v>
      </c>
    </row>
    <row r="2037" spans="1:2">
      <c r="A2037" t="s">
        <v>2471</v>
      </c>
      <c r="B2037">
        <v>8396</v>
      </c>
    </row>
    <row r="2038" spans="1:2">
      <c r="A2038" t="s">
        <v>2472</v>
      </c>
      <c r="B2038">
        <v>2538</v>
      </c>
    </row>
    <row r="2039" spans="1:2">
      <c r="A2039" t="s">
        <v>2473</v>
      </c>
      <c r="B2039">
        <v>6422</v>
      </c>
    </row>
    <row r="2040" spans="1:2">
      <c r="A2040" t="s">
        <v>2474</v>
      </c>
      <c r="B2040">
        <v>0</v>
      </c>
    </row>
    <row r="2041" spans="1:2">
      <c r="A2041" t="s">
        <v>2475</v>
      </c>
      <c r="B2041">
        <v>0</v>
      </c>
    </row>
    <row r="2042" spans="1:2">
      <c r="A2042" t="s">
        <v>2476</v>
      </c>
      <c r="B2042">
        <v>0</v>
      </c>
    </row>
    <row r="2043" spans="1:2">
      <c r="A2043" t="s">
        <v>2477</v>
      </c>
      <c r="B2043">
        <v>0</v>
      </c>
    </row>
    <row r="2044" spans="1:2">
      <c r="A2044" t="s">
        <v>2478</v>
      </c>
      <c r="B2044">
        <v>0</v>
      </c>
    </row>
    <row r="2045" spans="1:2">
      <c r="A2045" t="s">
        <v>2479</v>
      </c>
      <c r="B2045">
        <v>0</v>
      </c>
    </row>
    <row r="2046" spans="1:2">
      <c r="A2046" t="s">
        <v>2480</v>
      </c>
      <c r="B2046">
        <v>0</v>
      </c>
    </row>
    <row r="2047" spans="1:2">
      <c r="A2047" t="s">
        <v>2481</v>
      </c>
      <c r="B2047">
        <v>0</v>
      </c>
    </row>
    <row r="2048" spans="1:2">
      <c r="A2048" t="s">
        <v>2482</v>
      </c>
      <c r="B2048">
        <v>0</v>
      </c>
    </row>
    <row r="2049" spans="1:2">
      <c r="A2049" t="s">
        <v>2483</v>
      </c>
      <c r="B2049">
        <v>3087</v>
      </c>
    </row>
    <row r="2050" spans="1:2">
      <c r="A2050" t="s">
        <v>2484</v>
      </c>
      <c r="B2050">
        <v>2820</v>
      </c>
    </row>
    <row r="2051" spans="1:2">
      <c r="A2051" t="s">
        <v>2485</v>
      </c>
      <c r="B2051">
        <v>6418</v>
      </c>
    </row>
    <row r="2052" spans="1:2">
      <c r="A2052" t="s">
        <v>2486</v>
      </c>
      <c r="B2052">
        <v>3619</v>
      </c>
    </row>
    <row r="2053" spans="1:2">
      <c r="A2053" t="s">
        <v>2487</v>
      </c>
      <c r="B2053">
        <v>10094</v>
      </c>
    </row>
    <row r="2054" spans="1:2">
      <c r="A2054" t="s">
        <v>2488</v>
      </c>
      <c r="B2054">
        <v>550</v>
      </c>
    </row>
    <row r="2055" spans="1:2">
      <c r="A2055" t="s">
        <v>2489</v>
      </c>
      <c r="B2055">
        <v>13314</v>
      </c>
    </row>
    <row r="2056" spans="1:2">
      <c r="A2056" t="s">
        <v>2490</v>
      </c>
      <c r="B2056">
        <v>5781</v>
      </c>
    </row>
    <row r="2057" spans="1:2">
      <c r="A2057" t="s">
        <v>2491</v>
      </c>
      <c r="B2057">
        <v>0</v>
      </c>
    </row>
    <row r="2058" spans="1:2">
      <c r="A2058" t="s">
        <v>2492</v>
      </c>
      <c r="B2058">
        <v>5597</v>
      </c>
    </row>
    <row r="2059" spans="1:2">
      <c r="A2059" t="s">
        <v>2493</v>
      </c>
      <c r="B2059">
        <v>11175</v>
      </c>
    </row>
    <row r="2060" spans="1:2">
      <c r="A2060" t="s">
        <v>2494</v>
      </c>
      <c r="B2060">
        <v>13622</v>
      </c>
    </row>
    <row r="2061" spans="1:2">
      <c r="A2061" t="s">
        <v>2495</v>
      </c>
      <c r="B2061">
        <v>3727</v>
      </c>
    </row>
    <row r="2062" spans="1:2">
      <c r="A2062" t="s">
        <v>2496</v>
      </c>
      <c r="B2062">
        <v>10144</v>
      </c>
    </row>
    <row r="2063" spans="1:2">
      <c r="A2063" t="s">
        <v>2497</v>
      </c>
      <c r="B2063">
        <v>5831</v>
      </c>
    </row>
    <row r="2064" spans="1:2">
      <c r="A2064" t="s">
        <v>2498</v>
      </c>
      <c r="B2064">
        <v>0</v>
      </c>
    </row>
    <row r="2065" spans="1:2">
      <c r="A2065" t="s">
        <v>2499</v>
      </c>
      <c r="B2065">
        <v>10686</v>
      </c>
    </row>
    <row r="2066" spans="1:2">
      <c r="A2066" t="s">
        <v>2500</v>
      </c>
      <c r="B2066">
        <v>0</v>
      </c>
    </row>
    <row r="2067" spans="1:2">
      <c r="A2067" t="s">
        <v>2501</v>
      </c>
      <c r="B2067">
        <v>0</v>
      </c>
    </row>
    <row r="2068" spans="1:2">
      <c r="A2068" t="s">
        <v>2502</v>
      </c>
      <c r="B2068">
        <v>0</v>
      </c>
    </row>
    <row r="2069" spans="1:2">
      <c r="A2069" t="s">
        <v>2503</v>
      </c>
      <c r="B2069">
        <v>0</v>
      </c>
    </row>
    <row r="2070" spans="1:2">
      <c r="A2070" t="s">
        <v>2504</v>
      </c>
      <c r="B2070">
        <v>0</v>
      </c>
    </row>
    <row r="2071" spans="1:2">
      <c r="A2071" t="s">
        <v>2505</v>
      </c>
      <c r="B2071">
        <v>943</v>
      </c>
    </row>
    <row r="2072" spans="1:2">
      <c r="A2072" t="s">
        <v>2506</v>
      </c>
      <c r="B2072">
        <v>12372</v>
      </c>
    </row>
    <row r="2073" spans="1:2">
      <c r="A2073" t="s">
        <v>2507</v>
      </c>
      <c r="B2073">
        <v>4655</v>
      </c>
    </row>
    <row r="2074" spans="1:2">
      <c r="A2074" t="s">
        <v>2508</v>
      </c>
      <c r="B2074">
        <v>22629</v>
      </c>
    </row>
    <row r="2075" spans="1:2">
      <c r="A2075" t="s">
        <v>2509</v>
      </c>
      <c r="B2075">
        <v>20571</v>
      </c>
    </row>
    <row r="2076" spans="1:2">
      <c r="A2076" t="s">
        <v>2510</v>
      </c>
      <c r="B2076">
        <v>7895</v>
      </c>
    </row>
    <row r="2077" spans="1:2">
      <c r="A2077" t="s">
        <v>2511</v>
      </c>
      <c r="B2077">
        <v>0</v>
      </c>
    </row>
    <row r="2078" spans="1:2">
      <c r="A2078" t="s">
        <v>2512</v>
      </c>
      <c r="B2078">
        <v>17937</v>
      </c>
    </row>
    <row r="2079" spans="1:2">
      <c r="A2079" t="s">
        <v>2513</v>
      </c>
      <c r="B2079">
        <v>10520</v>
      </c>
    </row>
    <row r="2080" spans="1:2">
      <c r="A2080" t="s">
        <v>2514</v>
      </c>
      <c r="B2080">
        <v>24729</v>
      </c>
    </row>
    <row r="2081" spans="1:2">
      <c r="A2081" t="s">
        <v>2515</v>
      </c>
      <c r="B2081">
        <v>7376</v>
      </c>
    </row>
    <row r="2082" spans="1:2">
      <c r="A2082" t="s">
        <v>2516</v>
      </c>
      <c r="B2082">
        <v>7892</v>
      </c>
    </row>
    <row r="2083" spans="1:2">
      <c r="A2083" t="s">
        <v>2517</v>
      </c>
      <c r="B2083">
        <v>24332</v>
      </c>
    </row>
    <row r="2084" spans="1:2">
      <c r="A2084" t="s">
        <v>2518</v>
      </c>
      <c r="B2084">
        <v>7058</v>
      </c>
    </row>
    <row r="2085" spans="1:2">
      <c r="A2085" t="s">
        <v>2519</v>
      </c>
      <c r="B2085">
        <v>2426</v>
      </c>
    </row>
    <row r="2086" spans="1:2">
      <c r="A2086" t="s">
        <v>2520</v>
      </c>
      <c r="B2086">
        <v>3508</v>
      </c>
    </row>
    <row r="2087" spans="1:2">
      <c r="A2087" t="s">
        <v>2521</v>
      </c>
      <c r="B2087">
        <v>10860</v>
      </c>
    </row>
    <row r="2088" spans="1:2">
      <c r="A2088" t="s">
        <v>2522</v>
      </c>
      <c r="B2088">
        <v>0</v>
      </c>
    </row>
    <row r="2089" spans="1:2">
      <c r="A2089" t="s">
        <v>2523</v>
      </c>
      <c r="B2089">
        <v>0</v>
      </c>
    </row>
    <row r="2090" spans="1:2">
      <c r="A2090" t="s">
        <v>2524</v>
      </c>
      <c r="B2090">
        <v>0</v>
      </c>
    </row>
    <row r="2091" spans="1:2">
      <c r="A2091" t="s">
        <v>2525</v>
      </c>
      <c r="B2091">
        <v>0</v>
      </c>
    </row>
    <row r="2092" spans="1:2">
      <c r="A2092" t="s">
        <v>2526</v>
      </c>
      <c r="B2092">
        <v>0</v>
      </c>
    </row>
    <row r="2093" spans="1:2">
      <c r="A2093" t="s">
        <v>2527</v>
      </c>
      <c r="B2093">
        <v>0</v>
      </c>
    </row>
    <row r="2094" spans="1:2">
      <c r="A2094" t="s">
        <v>2528</v>
      </c>
      <c r="B2094">
        <v>0</v>
      </c>
    </row>
    <row r="2095" spans="1:2">
      <c r="A2095" t="s">
        <v>2529</v>
      </c>
      <c r="B2095">
        <v>0</v>
      </c>
    </row>
    <row r="2096" spans="1:2">
      <c r="A2096" t="s">
        <v>2530</v>
      </c>
      <c r="B2096">
        <v>0</v>
      </c>
    </row>
    <row r="2097" spans="1:2">
      <c r="A2097" t="s">
        <v>2531</v>
      </c>
      <c r="B2097">
        <v>7067</v>
      </c>
    </row>
    <row r="2098" spans="1:2">
      <c r="A2098" t="s">
        <v>2532</v>
      </c>
      <c r="B2098">
        <v>6646</v>
      </c>
    </row>
    <row r="2099" spans="1:2">
      <c r="A2099" t="s">
        <v>2533</v>
      </c>
      <c r="B2099">
        <v>12024</v>
      </c>
    </row>
    <row r="2100" spans="1:2">
      <c r="A2100" t="s">
        <v>2534</v>
      </c>
      <c r="B2100">
        <v>4250</v>
      </c>
    </row>
    <row r="2101" spans="1:2">
      <c r="A2101" t="s">
        <v>2535</v>
      </c>
      <c r="B2101">
        <v>21722</v>
      </c>
    </row>
    <row r="2102" spans="1:2">
      <c r="A2102" t="s">
        <v>2536</v>
      </c>
      <c r="B2102">
        <v>0</v>
      </c>
    </row>
    <row r="2103" spans="1:2">
      <c r="A2103" t="s">
        <v>2537</v>
      </c>
      <c r="B2103">
        <v>25560</v>
      </c>
    </row>
    <row r="2104" spans="1:2">
      <c r="A2104" t="s">
        <v>2538</v>
      </c>
      <c r="B2104">
        <v>8730</v>
      </c>
    </row>
    <row r="2105" spans="1:2">
      <c r="A2105" t="s">
        <v>2539</v>
      </c>
      <c r="B2105">
        <v>0</v>
      </c>
    </row>
    <row r="2106" spans="1:2">
      <c r="A2106" t="s">
        <v>2540</v>
      </c>
      <c r="B2106">
        <v>12826</v>
      </c>
    </row>
    <row r="2107" spans="1:2">
      <c r="A2107" t="s">
        <v>2541</v>
      </c>
      <c r="B2107">
        <v>23883</v>
      </c>
    </row>
    <row r="2108" spans="1:2">
      <c r="A2108" t="s">
        <v>2542</v>
      </c>
      <c r="B2108">
        <v>7184</v>
      </c>
    </row>
    <row r="2109" spans="1:2">
      <c r="A2109" t="s">
        <v>2543</v>
      </c>
      <c r="B2109">
        <v>5931</v>
      </c>
    </row>
    <row r="2110" spans="1:2">
      <c r="A2110" t="s">
        <v>2544</v>
      </c>
      <c r="B2110">
        <v>23517</v>
      </c>
    </row>
    <row r="2111" spans="1:2">
      <c r="A2111" t="s">
        <v>2545</v>
      </c>
      <c r="B2111">
        <v>7842</v>
      </c>
    </row>
    <row r="2112" spans="1:2">
      <c r="A2112" t="s">
        <v>2546</v>
      </c>
      <c r="B2112">
        <v>0</v>
      </c>
    </row>
    <row r="2113" spans="1:2">
      <c r="A2113" t="s">
        <v>2547</v>
      </c>
      <c r="B2113">
        <v>16584</v>
      </c>
    </row>
    <row r="2114" spans="1:2">
      <c r="A2114" t="s">
        <v>2548</v>
      </c>
      <c r="B2114">
        <v>0</v>
      </c>
    </row>
    <row r="2115" spans="1:2">
      <c r="A2115" t="s">
        <v>2549</v>
      </c>
      <c r="B2115">
        <v>0</v>
      </c>
    </row>
    <row r="2116" spans="1:2">
      <c r="A2116" t="s">
        <v>2550</v>
      </c>
      <c r="B2116">
        <v>0</v>
      </c>
    </row>
    <row r="2117" spans="1:2">
      <c r="A2117" t="s">
        <v>2551</v>
      </c>
      <c r="B2117">
        <v>0</v>
      </c>
    </row>
    <row r="2118" spans="1:2">
      <c r="A2118" t="s">
        <v>2552</v>
      </c>
      <c r="B2118">
        <v>0</v>
      </c>
    </row>
    <row r="2119" spans="1:2">
      <c r="A2119" t="s">
        <v>2553</v>
      </c>
      <c r="B2119">
        <v>0</v>
      </c>
    </row>
    <row r="2120" spans="1:2">
      <c r="A2120" t="s">
        <v>2554</v>
      </c>
      <c r="B2120">
        <v>898</v>
      </c>
    </row>
    <row r="2121" spans="1:2">
      <c r="A2121" t="s">
        <v>2555</v>
      </c>
      <c r="B2121">
        <v>2058</v>
      </c>
    </row>
    <row r="2122" spans="1:2">
      <c r="A2122" t="s">
        <v>2556</v>
      </c>
      <c r="B2122">
        <v>569</v>
      </c>
    </row>
    <row r="2123" spans="1:2">
      <c r="A2123" t="s">
        <v>2557</v>
      </c>
      <c r="B2123">
        <v>490</v>
      </c>
    </row>
    <row r="2124" spans="1:2">
      <c r="A2124" t="s">
        <v>2558</v>
      </c>
      <c r="B2124">
        <v>2085</v>
      </c>
    </row>
    <row r="2125" spans="1:2">
      <c r="A2125" t="s">
        <v>2559</v>
      </c>
      <c r="B2125">
        <v>904</v>
      </c>
    </row>
    <row r="2126" spans="1:2">
      <c r="A2126" t="s">
        <v>2560</v>
      </c>
      <c r="B2126">
        <v>1201</v>
      </c>
    </row>
    <row r="2127" spans="1:2">
      <c r="A2127" t="s">
        <v>2561</v>
      </c>
      <c r="B2127">
        <v>689</v>
      </c>
    </row>
    <row r="2128" spans="1:2">
      <c r="A2128" t="s">
        <v>2562</v>
      </c>
      <c r="B2128">
        <v>2527</v>
      </c>
    </row>
    <row r="2129" spans="1:2">
      <c r="A2129" t="s">
        <v>2563</v>
      </c>
      <c r="B2129">
        <v>2087</v>
      </c>
    </row>
    <row r="2130" spans="1:2">
      <c r="A2130" t="s">
        <v>2564</v>
      </c>
      <c r="B2130">
        <v>1628</v>
      </c>
    </row>
    <row r="2131" spans="1:2">
      <c r="A2131" t="s">
        <v>2565</v>
      </c>
      <c r="B2131">
        <v>406</v>
      </c>
    </row>
    <row r="2132" spans="1:2">
      <c r="A2132" t="s">
        <v>2566</v>
      </c>
      <c r="B2132">
        <v>2447</v>
      </c>
    </row>
    <row r="2133" spans="1:2">
      <c r="A2133" t="s">
        <v>2567</v>
      </c>
      <c r="B2133">
        <v>446</v>
      </c>
    </row>
    <row r="2134" spans="1:2">
      <c r="A2134" t="s">
        <v>2568</v>
      </c>
      <c r="B2134">
        <v>463</v>
      </c>
    </row>
    <row r="2135" spans="1:2">
      <c r="A2135" t="s">
        <v>2569</v>
      </c>
      <c r="B2135">
        <v>1183</v>
      </c>
    </row>
    <row r="2136" spans="1:2">
      <c r="A2136" t="s">
        <v>2570</v>
      </c>
      <c r="B2136">
        <v>0</v>
      </c>
    </row>
    <row r="2137" spans="1:2">
      <c r="A2137" t="s">
        <v>2571</v>
      </c>
      <c r="B2137">
        <v>0</v>
      </c>
    </row>
    <row r="2138" spans="1:2">
      <c r="A2138" t="s">
        <v>2572</v>
      </c>
      <c r="B2138">
        <v>0</v>
      </c>
    </row>
    <row r="2139" spans="1:2">
      <c r="A2139" t="s">
        <v>2573</v>
      </c>
      <c r="B2139">
        <v>0</v>
      </c>
    </row>
    <row r="2140" spans="1:2">
      <c r="A2140" t="s">
        <v>2574</v>
      </c>
      <c r="B2140">
        <v>0</v>
      </c>
    </row>
    <row r="2141" spans="1:2">
      <c r="A2141" t="s">
        <v>2575</v>
      </c>
      <c r="B2141">
        <v>0</v>
      </c>
    </row>
    <row r="2142" spans="1:2">
      <c r="A2142" t="s">
        <v>2576</v>
      </c>
      <c r="B2142">
        <v>0</v>
      </c>
    </row>
    <row r="2143" spans="1:2">
      <c r="A2143" t="s">
        <v>2577</v>
      </c>
      <c r="B2143">
        <v>0</v>
      </c>
    </row>
    <row r="2144" spans="1:2">
      <c r="A2144" t="s">
        <v>2578</v>
      </c>
      <c r="B2144">
        <v>0</v>
      </c>
    </row>
    <row r="2145" spans="1:2">
      <c r="A2145" t="s">
        <v>2579</v>
      </c>
      <c r="B2145">
        <v>746</v>
      </c>
    </row>
    <row r="2146" spans="1:2">
      <c r="A2146" t="s">
        <v>2580</v>
      </c>
      <c r="B2146">
        <v>465</v>
      </c>
    </row>
    <row r="2147" spans="1:2">
      <c r="A2147" t="s">
        <v>2581</v>
      </c>
      <c r="B2147">
        <v>530</v>
      </c>
    </row>
    <row r="2148" spans="1:2">
      <c r="A2148" t="s">
        <v>2582</v>
      </c>
      <c r="B2148">
        <v>1224</v>
      </c>
    </row>
    <row r="2149" spans="1:2">
      <c r="A2149" t="s">
        <v>2583</v>
      </c>
      <c r="B2149">
        <v>1527</v>
      </c>
    </row>
    <row r="2150" spans="1:2">
      <c r="A2150" t="s">
        <v>2584</v>
      </c>
      <c r="B2150">
        <v>835</v>
      </c>
    </row>
    <row r="2151" spans="1:2">
      <c r="A2151" t="s">
        <v>2585</v>
      </c>
      <c r="B2151">
        <v>1980</v>
      </c>
    </row>
    <row r="2152" spans="1:2">
      <c r="A2152" t="s">
        <v>2586</v>
      </c>
      <c r="B2152">
        <v>920</v>
      </c>
    </row>
    <row r="2153" spans="1:2">
      <c r="A2153" t="s">
        <v>2587</v>
      </c>
      <c r="B2153">
        <v>2129</v>
      </c>
    </row>
    <row r="2154" spans="1:2">
      <c r="A2154" t="s">
        <v>2588</v>
      </c>
      <c r="B2154">
        <v>1706</v>
      </c>
    </row>
    <row r="2155" spans="1:2">
      <c r="A2155" t="s">
        <v>2589</v>
      </c>
      <c r="B2155">
        <v>701</v>
      </c>
    </row>
    <row r="2156" spans="1:2">
      <c r="A2156" t="s">
        <v>2590</v>
      </c>
      <c r="B2156">
        <v>2470</v>
      </c>
    </row>
    <row r="2157" spans="1:2">
      <c r="A2157" t="s">
        <v>2591</v>
      </c>
      <c r="B2157">
        <v>644</v>
      </c>
    </row>
    <row r="2158" spans="1:2">
      <c r="A2158" t="s">
        <v>2592</v>
      </c>
      <c r="B2158">
        <v>1892</v>
      </c>
    </row>
    <row r="2159" spans="1:2">
      <c r="A2159" t="s">
        <v>2593</v>
      </c>
      <c r="B2159">
        <v>1054</v>
      </c>
    </row>
    <row r="2160" spans="1:2">
      <c r="A2160" t="s">
        <v>2594</v>
      </c>
      <c r="B2160">
        <v>0</v>
      </c>
    </row>
    <row r="2161" spans="1:2">
      <c r="A2161" t="s">
        <v>2595</v>
      </c>
      <c r="B2161">
        <v>1342</v>
      </c>
    </row>
    <row r="2162" spans="1:2">
      <c r="A2162" t="s">
        <v>2596</v>
      </c>
      <c r="B2162">
        <v>0</v>
      </c>
    </row>
    <row r="2163" spans="1:2">
      <c r="A2163" t="s">
        <v>2597</v>
      </c>
      <c r="B2163">
        <v>0</v>
      </c>
    </row>
    <row r="2164" spans="1:2">
      <c r="A2164" t="s">
        <v>2598</v>
      </c>
      <c r="B2164">
        <v>0</v>
      </c>
    </row>
    <row r="2165" spans="1:2">
      <c r="A2165" t="s">
        <v>2599</v>
      </c>
      <c r="B2165">
        <v>0</v>
      </c>
    </row>
    <row r="2166" spans="1:2">
      <c r="A2166" t="s">
        <v>2600</v>
      </c>
      <c r="B2166">
        <v>0</v>
      </c>
    </row>
    <row r="2167" spans="1:2">
      <c r="A2167" t="s">
        <v>2601</v>
      </c>
      <c r="B2167">
        <v>0</v>
      </c>
    </row>
    <row r="2168" spans="1:2">
      <c r="A2168" t="s">
        <v>2602</v>
      </c>
      <c r="B2168">
        <v>479</v>
      </c>
    </row>
    <row r="2169" spans="1:2">
      <c r="A2169" t="s">
        <v>2603</v>
      </c>
      <c r="B2169">
        <v>959</v>
      </c>
    </row>
    <row r="2170" spans="1:2">
      <c r="A2170" t="s">
        <v>2604</v>
      </c>
      <c r="B2170">
        <v>223</v>
      </c>
    </row>
    <row r="2171" spans="1:2">
      <c r="A2171" t="s">
        <v>2605</v>
      </c>
      <c r="B2171">
        <v>233</v>
      </c>
    </row>
    <row r="2172" spans="1:2">
      <c r="A2172" t="s">
        <v>2606</v>
      </c>
      <c r="B2172">
        <v>1074</v>
      </c>
    </row>
    <row r="2173" spans="1:2">
      <c r="A2173" t="s">
        <v>2607</v>
      </c>
      <c r="B2173">
        <v>426</v>
      </c>
    </row>
    <row r="2174" spans="1:2">
      <c r="A2174" t="s">
        <v>2608</v>
      </c>
      <c r="B2174">
        <v>671</v>
      </c>
    </row>
    <row r="2175" spans="1:2">
      <c r="A2175" t="s">
        <v>2609</v>
      </c>
      <c r="B2175">
        <v>453</v>
      </c>
    </row>
    <row r="2176" spans="1:2">
      <c r="A2176" t="s">
        <v>2610</v>
      </c>
      <c r="B2176">
        <v>1005</v>
      </c>
    </row>
    <row r="2177" spans="1:2">
      <c r="A2177" t="s">
        <v>2611</v>
      </c>
      <c r="B2177">
        <v>1980</v>
      </c>
    </row>
    <row r="2178" spans="1:2">
      <c r="A2178" t="s">
        <v>2612</v>
      </c>
      <c r="B2178">
        <v>1009</v>
      </c>
    </row>
    <row r="2179" spans="1:2">
      <c r="A2179" t="s">
        <v>2613</v>
      </c>
      <c r="B2179">
        <v>179</v>
      </c>
    </row>
    <row r="2180" spans="1:2">
      <c r="A2180" t="s">
        <v>2614</v>
      </c>
      <c r="B2180">
        <v>1308</v>
      </c>
    </row>
    <row r="2181" spans="1:2">
      <c r="A2181" t="s">
        <v>2615</v>
      </c>
      <c r="B2181">
        <v>546</v>
      </c>
    </row>
    <row r="2182" spans="1:2">
      <c r="A2182" t="s">
        <v>2616</v>
      </c>
      <c r="B2182">
        <v>239</v>
      </c>
    </row>
    <row r="2183" spans="1:2">
      <c r="A2183" t="s">
        <v>2617</v>
      </c>
      <c r="B2183">
        <v>599</v>
      </c>
    </row>
    <row r="2184" spans="1:2">
      <c r="A2184" t="s">
        <v>2618</v>
      </c>
      <c r="B2184">
        <v>0</v>
      </c>
    </row>
    <row r="2185" spans="1:2">
      <c r="A2185" t="s">
        <v>2619</v>
      </c>
      <c r="B2185">
        <v>0</v>
      </c>
    </row>
    <row r="2186" spans="1:2">
      <c r="A2186" t="s">
        <v>2620</v>
      </c>
      <c r="B2186">
        <v>0</v>
      </c>
    </row>
    <row r="2187" spans="1:2">
      <c r="A2187" t="s">
        <v>2621</v>
      </c>
      <c r="B2187">
        <v>0</v>
      </c>
    </row>
    <row r="2188" spans="1:2">
      <c r="A2188" t="s">
        <v>2622</v>
      </c>
      <c r="B2188">
        <v>0</v>
      </c>
    </row>
    <row r="2189" spans="1:2">
      <c r="A2189" t="s">
        <v>2623</v>
      </c>
      <c r="B2189">
        <v>0</v>
      </c>
    </row>
    <row r="2190" spans="1:2">
      <c r="A2190" t="s">
        <v>2624</v>
      </c>
      <c r="B2190">
        <v>0</v>
      </c>
    </row>
    <row r="2191" spans="1:2">
      <c r="A2191" t="s">
        <v>2625</v>
      </c>
      <c r="B2191">
        <v>0</v>
      </c>
    </row>
    <row r="2192" spans="1:2">
      <c r="A2192" t="s">
        <v>2626</v>
      </c>
      <c r="B2192">
        <v>0</v>
      </c>
    </row>
    <row r="2193" spans="1:2">
      <c r="A2193" t="s">
        <v>2627</v>
      </c>
      <c r="B2193">
        <v>568</v>
      </c>
    </row>
    <row r="2194" spans="1:2">
      <c r="A2194" t="s">
        <v>2628</v>
      </c>
      <c r="B2194">
        <v>470</v>
      </c>
    </row>
    <row r="2195" spans="1:2">
      <c r="A2195" t="s">
        <v>2629</v>
      </c>
      <c r="B2195">
        <v>333</v>
      </c>
    </row>
    <row r="2196" spans="1:2">
      <c r="A2196" t="s">
        <v>2630</v>
      </c>
      <c r="B2196">
        <v>494</v>
      </c>
    </row>
    <row r="2197" spans="1:2">
      <c r="A2197" t="s">
        <v>2631</v>
      </c>
      <c r="B2197">
        <v>800</v>
      </c>
    </row>
    <row r="2198" spans="1:2">
      <c r="A2198" t="s">
        <v>2632</v>
      </c>
      <c r="B2198">
        <v>503</v>
      </c>
    </row>
    <row r="2199" spans="1:2">
      <c r="A2199" t="s">
        <v>2633</v>
      </c>
      <c r="B2199">
        <v>648</v>
      </c>
    </row>
    <row r="2200" spans="1:2">
      <c r="A2200" t="s">
        <v>2634</v>
      </c>
      <c r="B2200">
        <v>1064</v>
      </c>
    </row>
    <row r="2201" spans="1:2">
      <c r="A2201" t="s">
        <v>2635</v>
      </c>
      <c r="B2201">
        <v>1578</v>
      </c>
    </row>
    <row r="2202" spans="1:2">
      <c r="A2202" t="s">
        <v>2636</v>
      </c>
      <c r="B2202">
        <v>973</v>
      </c>
    </row>
    <row r="2203" spans="1:2">
      <c r="A2203" t="s">
        <v>2637</v>
      </c>
      <c r="B2203">
        <v>334</v>
      </c>
    </row>
    <row r="2204" spans="1:2">
      <c r="A2204" t="s">
        <v>2638</v>
      </c>
      <c r="B2204">
        <v>1224</v>
      </c>
    </row>
    <row r="2205" spans="1:2">
      <c r="A2205" t="s">
        <v>2639</v>
      </c>
      <c r="B2205">
        <v>501</v>
      </c>
    </row>
    <row r="2206" spans="1:2">
      <c r="A2206" t="s">
        <v>2640</v>
      </c>
      <c r="B2206">
        <v>595</v>
      </c>
    </row>
    <row r="2207" spans="1:2">
      <c r="A2207" t="s">
        <v>2641</v>
      </c>
      <c r="B2207">
        <v>948</v>
      </c>
    </row>
    <row r="2208" spans="1:2">
      <c r="A2208" t="s">
        <v>2642</v>
      </c>
      <c r="B2208">
        <v>0</v>
      </c>
    </row>
    <row r="2209" spans="1:2">
      <c r="A2209" t="s">
        <v>2643</v>
      </c>
      <c r="B2209">
        <v>777</v>
      </c>
    </row>
    <row r="2210" spans="1:2">
      <c r="A2210" t="s">
        <v>2644</v>
      </c>
      <c r="B2210">
        <v>0</v>
      </c>
    </row>
    <row r="2211" spans="1:2">
      <c r="A2211" t="s">
        <v>2645</v>
      </c>
      <c r="B2211">
        <v>0</v>
      </c>
    </row>
    <row r="2212" spans="1:2">
      <c r="A2212" t="s">
        <v>2646</v>
      </c>
      <c r="B2212">
        <v>0</v>
      </c>
    </row>
    <row r="2213" spans="1:2">
      <c r="A2213" t="s">
        <v>2647</v>
      </c>
      <c r="B2213">
        <v>0</v>
      </c>
    </row>
    <row r="2214" spans="1:2">
      <c r="A2214" t="s">
        <v>2648</v>
      </c>
      <c r="B2214">
        <v>0</v>
      </c>
    </row>
    <row r="2215" spans="1:2">
      <c r="A2215" t="s">
        <v>2649</v>
      </c>
      <c r="B2215">
        <v>0</v>
      </c>
    </row>
    <row r="2216" spans="1:2">
      <c r="A2216" t="s">
        <v>2650</v>
      </c>
      <c r="B2216">
        <v>5297</v>
      </c>
    </row>
    <row r="2217" spans="1:2">
      <c r="A2217" t="s">
        <v>2651</v>
      </c>
      <c r="B2217">
        <v>12235</v>
      </c>
    </row>
    <row r="2218" spans="1:2">
      <c r="A2218" t="s">
        <v>2652</v>
      </c>
      <c r="B2218">
        <v>3846</v>
      </c>
    </row>
    <row r="2219" spans="1:2">
      <c r="A2219" t="s">
        <v>2653</v>
      </c>
      <c r="B2219">
        <v>2752</v>
      </c>
    </row>
    <row r="2220" spans="1:2">
      <c r="A2220" t="s">
        <v>2654</v>
      </c>
      <c r="B2220">
        <v>12336</v>
      </c>
    </row>
    <row r="2221" spans="1:2">
      <c r="A2221" t="s">
        <v>2655</v>
      </c>
      <c r="B2221">
        <v>4638</v>
      </c>
    </row>
    <row r="2222" spans="1:2">
      <c r="A2222" t="s">
        <v>2656</v>
      </c>
      <c r="B2222">
        <v>7289</v>
      </c>
    </row>
    <row r="2223" spans="1:2">
      <c r="A2223" t="s">
        <v>2657</v>
      </c>
      <c r="B2223">
        <v>4325</v>
      </c>
    </row>
    <row r="2224" spans="1:2">
      <c r="A2224" t="s">
        <v>2658</v>
      </c>
      <c r="B2224">
        <v>13740</v>
      </c>
    </row>
    <row r="2225" spans="1:2">
      <c r="A2225" t="s">
        <v>2659</v>
      </c>
      <c r="B2225">
        <v>14770</v>
      </c>
    </row>
    <row r="2226" spans="1:2">
      <c r="A2226" t="s">
        <v>2660</v>
      </c>
      <c r="B2226">
        <v>10803</v>
      </c>
    </row>
    <row r="2227" spans="1:2">
      <c r="A2227" t="s">
        <v>2661</v>
      </c>
      <c r="B2227">
        <v>2217</v>
      </c>
    </row>
    <row r="2228" spans="1:2">
      <c r="A2228" t="s">
        <v>2662</v>
      </c>
      <c r="B2228">
        <v>13454</v>
      </c>
    </row>
    <row r="2229" spans="1:2">
      <c r="A2229" t="s">
        <v>2663</v>
      </c>
      <c r="B2229">
        <v>7110</v>
      </c>
    </row>
    <row r="2230" spans="1:2">
      <c r="A2230" t="s">
        <v>2664</v>
      </c>
      <c r="B2230">
        <v>2625</v>
      </c>
    </row>
    <row r="2231" spans="1:2">
      <c r="A2231" t="s">
        <v>2665</v>
      </c>
      <c r="B2231">
        <v>7110</v>
      </c>
    </row>
    <row r="2232" spans="1:2">
      <c r="A2232" t="s">
        <v>2666</v>
      </c>
      <c r="B2232">
        <v>0</v>
      </c>
    </row>
    <row r="2233" spans="1:2">
      <c r="A2233" t="s">
        <v>2667</v>
      </c>
      <c r="B2233">
        <v>0</v>
      </c>
    </row>
    <row r="2234" spans="1:2">
      <c r="A2234" t="s">
        <v>2668</v>
      </c>
      <c r="B2234">
        <v>0</v>
      </c>
    </row>
    <row r="2235" spans="1:2">
      <c r="A2235" t="s">
        <v>2669</v>
      </c>
      <c r="B2235">
        <v>0</v>
      </c>
    </row>
    <row r="2236" spans="1:2">
      <c r="A2236" t="s">
        <v>2670</v>
      </c>
      <c r="B2236">
        <v>0</v>
      </c>
    </row>
    <row r="2237" spans="1:2">
      <c r="A2237" t="s">
        <v>2671</v>
      </c>
      <c r="B2237">
        <v>0</v>
      </c>
    </row>
    <row r="2238" spans="1:2">
      <c r="A2238" t="s">
        <v>2672</v>
      </c>
      <c r="B2238">
        <v>0</v>
      </c>
    </row>
    <row r="2239" spans="1:2">
      <c r="A2239" t="s">
        <v>2673</v>
      </c>
      <c r="B2239">
        <v>0</v>
      </c>
    </row>
    <row r="2240" spans="1:2">
      <c r="A2240" t="s">
        <v>2674</v>
      </c>
      <c r="B2240">
        <v>0</v>
      </c>
    </row>
    <row r="2241" spans="1:2">
      <c r="A2241" t="s">
        <v>2675</v>
      </c>
      <c r="B2241">
        <v>4122</v>
      </c>
    </row>
    <row r="2242" spans="1:2">
      <c r="A2242" t="s">
        <v>2676</v>
      </c>
      <c r="B2242">
        <v>3282</v>
      </c>
    </row>
    <row r="2243" spans="1:2">
      <c r="A2243" t="s">
        <v>2677</v>
      </c>
      <c r="B2243">
        <v>3329</v>
      </c>
    </row>
    <row r="2244" spans="1:2">
      <c r="A2244" t="s">
        <v>2678</v>
      </c>
      <c r="B2244">
        <v>7001</v>
      </c>
    </row>
    <row r="2245" spans="1:2">
      <c r="A2245" t="s">
        <v>2679</v>
      </c>
      <c r="B2245">
        <v>9270</v>
      </c>
    </row>
    <row r="2246" spans="1:2">
      <c r="A2246" t="s">
        <v>2680</v>
      </c>
      <c r="B2246">
        <v>4272</v>
      </c>
    </row>
    <row r="2247" spans="1:2">
      <c r="A2247" t="s">
        <v>2681</v>
      </c>
      <c r="B2247">
        <v>9693</v>
      </c>
    </row>
    <row r="2248" spans="1:2">
      <c r="A2248" t="s">
        <v>2682</v>
      </c>
      <c r="B2248">
        <v>5056</v>
      </c>
    </row>
    <row r="2249" spans="1:2">
      <c r="A2249" t="s">
        <v>2683</v>
      </c>
      <c r="B2249">
        <v>15957</v>
      </c>
    </row>
    <row r="2250" spans="1:2">
      <c r="A2250" t="s">
        <v>2684</v>
      </c>
      <c r="B2250">
        <v>10304</v>
      </c>
    </row>
    <row r="2251" spans="1:2">
      <c r="A2251" t="s">
        <v>2685</v>
      </c>
      <c r="B2251">
        <v>3371</v>
      </c>
    </row>
    <row r="2252" spans="1:2">
      <c r="A2252" t="s">
        <v>2686</v>
      </c>
      <c r="B2252">
        <v>13982</v>
      </c>
    </row>
    <row r="2253" spans="1:2">
      <c r="A2253" t="s">
        <v>2687</v>
      </c>
      <c r="B2253">
        <v>6962</v>
      </c>
    </row>
    <row r="2254" spans="1:2">
      <c r="A2254" t="s">
        <v>2688</v>
      </c>
      <c r="B2254">
        <v>10943</v>
      </c>
    </row>
    <row r="2255" spans="1:2">
      <c r="A2255" t="s">
        <v>2689</v>
      </c>
      <c r="B2255">
        <v>7087</v>
      </c>
    </row>
    <row r="2256" spans="1:2">
      <c r="A2256" t="s">
        <v>2690</v>
      </c>
      <c r="B2256">
        <v>0</v>
      </c>
    </row>
    <row r="2257" spans="1:2">
      <c r="A2257" t="s">
        <v>2691</v>
      </c>
      <c r="B2257">
        <v>9048</v>
      </c>
    </row>
    <row r="2258" spans="1:2">
      <c r="A2258" t="s">
        <v>2692</v>
      </c>
      <c r="B2258">
        <v>0</v>
      </c>
    </row>
    <row r="2259" spans="1:2">
      <c r="A2259" t="s">
        <v>2693</v>
      </c>
      <c r="B2259">
        <v>0</v>
      </c>
    </row>
    <row r="2260" spans="1:2">
      <c r="A2260" t="s">
        <v>2694</v>
      </c>
      <c r="B2260">
        <v>0</v>
      </c>
    </row>
    <row r="2261" spans="1:2">
      <c r="A2261" t="s">
        <v>2695</v>
      </c>
      <c r="B2261">
        <v>0</v>
      </c>
    </row>
    <row r="2262" spans="1:2">
      <c r="A2262" t="s">
        <v>2696</v>
      </c>
      <c r="B2262">
        <v>0</v>
      </c>
    </row>
    <row r="2263" spans="1:2">
      <c r="A2263" t="s">
        <v>2697</v>
      </c>
      <c r="B2263">
        <v>0</v>
      </c>
    </row>
    <row r="2264" spans="1:2">
      <c r="A2264" t="s">
        <v>2698</v>
      </c>
      <c r="B2264">
        <v>13741</v>
      </c>
    </row>
    <row r="2265" spans="1:2">
      <c r="A2265" t="s">
        <v>2699</v>
      </c>
      <c r="B2265">
        <v>25102</v>
      </c>
    </row>
    <row r="2266" spans="1:2">
      <c r="A2266" t="s">
        <v>2700</v>
      </c>
      <c r="B2266">
        <v>5254</v>
      </c>
    </row>
    <row r="2267" spans="1:2">
      <c r="A2267" t="s">
        <v>2701</v>
      </c>
      <c r="B2267">
        <v>4326</v>
      </c>
    </row>
    <row r="2268" spans="1:2">
      <c r="A2268" t="s">
        <v>2702</v>
      </c>
      <c r="B2268">
        <v>23935</v>
      </c>
    </row>
    <row r="2269" spans="1:2">
      <c r="A2269" t="s">
        <v>2703</v>
      </c>
      <c r="B2269">
        <v>6290</v>
      </c>
    </row>
    <row r="2270" spans="1:2">
      <c r="A2270" t="s">
        <v>2704</v>
      </c>
      <c r="B2270">
        <v>16369</v>
      </c>
    </row>
    <row r="2271" spans="1:2">
      <c r="A2271" t="s">
        <v>2705</v>
      </c>
      <c r="B2271">
        <v>5658</v>
      </c>
    </row>
    <row r="2272" spans="1:2">
      <c r="A2272" t="s">
        <v>2706</v>
      </c>
      <c r="B2272">
        <v>24166</v>
      </c>
    </row>
    <row r="2273" spans="1:2">
      <c r="A2273" t="s">
        <v>2707</v>
      </c>
      <c r="B2273">
        <v>22753</v>
      </c>
    </row>
    <row r="2274" spans="1:2">
      <c r="A2274" t="s">
        <v>2708</v>
      </c>
      <c r="B2274">
        <v>21780</v>
      </c>
    </row>
    <row r="2275" spans="1:2">
      <c r="A2275" t="s">
        <v>2709</v>
      </c>
      <c r="B2275">
        <v>3972</v>
      </c>
    </row>
    <row r="2276" spans="1:2">
      <c r="A2276" t="s">
        <v>2710</v>
      </c>
      <c r="B2276">
        <v>25008</v>
      </c>
    </row>
    <row r="2277" spans="1:2">
      <c r="A2277" t="s">
        <v>2711</v>
      </c>
      <c r="B2277">
        <v>2732</v>
      </c>
    </row>
    <row r="2278" spans="1:2">
      <c r="A2278" t="s">
        <v>2712</v>
      </c>
      <c r="B2278">
        <v>3625</v>
      </c>
    </row>
    <row r="2279" spans="1:2">
      <c r="A2279" t="s">
        <v>2713</v>
      </c>
      <c r="B2279">
        <v>12318</v>
      </c>
    </row>
    <row r="2280" spans="1:2">
      <c r="A2280" t="s">
        <v>2714</v>
      </c>
      <c r="B2280">
        <v>0</v>
      </c>
    </row>
    <row r="2281" spans="1:2">
      <c r="A2281" t="s">
        <v>2715</v>
      </c>
      <c r="B2281">
        <v>0</v>
      </c>
    </row>
    <row r="2282" spans="1:2">
      <c r="A2282" t="s">
        <v>2716</v>
      </c>
      <c r="B2282">
        <v>0</v>
      </c>
    </row>
    <row r="2283" spans="1:2">
      <c r="A2283" t="s">
        <v>2717</v>
      </c>
      <c r="B2283">
        <v>0</v>
      </c>
    </row>
    <row r="2284" spans="1:2">
      <c r="A2284" t="s">
        <v>2718</v>
      </c>
      <c r="B2284">
        <v>0</v>
      </c>
    </row>
    <row r="2285" spans="1:2">
      <c r="A2285" t="s">
        <v>2719</v>
      </c>
      <c r="B2285">
        <v>0</v>
      </c>
    </row>
    <row r="2286" spans="1:2">
      <c r="A2286" t="s">
        <v>2720</v>
      </c>
      <c r="B2286">
        <v>0</v>
      </c>
    </row>
    <row r="2287" spans="1:2">
      <c r="A2287" t="s">
        <v>2721</v>
      </c>
      <c r="B2287">
        <v>0</v>
      </c>
    </row>
    <row r="2288" spans="1:2">
      <c r="A2288" t="s">
        <v>2722</v>
      </c>
      <c r="B2288">
        <v>0</v>
      </c>
    </row>
    <row r="2289" spans="1:2">
      <c r="A2289" t="s">
        <v>2723</v>
      </c>
      <c r="B2289">
        <v>10594</v>
      </c>
    </row>
    <row r="2290" spans="1:2">
      <c r="A2290" t="s">
        <v>2724</v>
      </c>
      <c r="B2290">
        <v>8319</v>
      </c>
    </row>
    <row r="2291" spans="1:2">
      <c r="A2291" t="s">
        <v>2725</v>
      </c>
      <c r="B2291">
        <v>6861</v>
      </c>
    </row>
    <row r="2292" spans="1:2">
      <c r="A2292" t="s">
        <v>2726</v>
      </c>
      <c r="B2292">
        <v>7435</v>
      </c>
    </row>
    <row r="2293" spans="1:2">
      <c r="A2293" t="s">
        <v>2727</v>
      </c>
      <c r="B2293">
        <v>20451</v>
      </c>
    </row>
    <row r="2294" spans="1:2">
      <c r="A2294" t="s">
        <v>2728</v>
      </c>
      <c r="B2294">
        <v>5449</v>
      </c>
    </row>
    <row r="2295" spans="1:2">
      <c r="A2295" t="s">
        <v>2729</v>
      </c>
      <c r="B2295">
        <v>21212</v>
      </c>
    </row>
    <row r="2296" spans="1:2">
      <c r="A2296" t="s">
        <v>2730</v>
      </c>
      <c r="B2296">
        <v>8966</v>
      </c>
    </row>
    <row r="2297" spans="1:2">
      <c r="A2297" t="s">
        <v>2731</v>
      </c>
      <c r="B2297">
        <v>18437</v>
      </c>
    </row>
    <row r="2298" spans="1:2">
      <c r="A2298" t="s">
        <v>2732</v>
      </c>
      <c r="B2298">
        <v>18952</v>
      </c>
    </row>
    <row r="2299" spans="1:2">
      <c r="A2299" t="s">
        <v>2733</v>
      </c>
      <c r="B2299">
        <v>6048</v>
      </c>
    </row>
    <row r="2300" spans="1:2">
      <c r="A2300" t="s">
        <v>2734</v>
      </c>
      <c r="B2300">
        <v>26331</v>
      </c>
    </row>
    <row r="2301" spans="1:2">
      <c r="A2301" t="s">
        <v>2735</v>
      </c>
      <c r="B2301">
        <v>6188</v>
      </c>
    </row>
    <row r="2302" spans="1:2">
      <c r="A2302" t="s">
        <v>2736</v>
      </c>
      <c r="B2302">
        <v>19576</v>
      </c>
    </row>
    <row r="2303" spans="1:2">
      <c r="A2303" t="s">
        <v>2737</v>
      </c>
      <c r="B2303">
        <v>10365</v>
      </c>
    </row>
    <row r="2304" spans="1:2">
      <c r="A2304" t="s">
        <v>2738</v>
      </c>
      <c r="B2304">
        <v>0</v>
      </c>
    </row>
    <row r="2305" spans="1:2">
      <c r="A2305" t="s">
        <v>2739</v>
      </c>
      <c r="B2305">
        <v>14060</v>
      </c>
    </row>
  </sheetData>
  <phoneticPr fontId="4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baseColWidth="10" defaultColWidth="8.83203125" defaultRowHeight="17"/>
  <sheetData>
    <row r="1" spans="1:6">
      <c r="A1" t="s">
        <v>128</v>
      </c>
      <c r="B1" t="s">
        <v>2740</v>
      </c>
      <c r="C1" t="s">
        <v>129</v>
      </c>
      <c r="D1" t="s">
        <v>130</v>
      </c>
      <c r="E1" t="s">
        <v>2741</v>
      </c>
      <c r="F1" t="s">
        <v>2742</v>
      </c>
    </row>
    <row r="2" spans="1:6">
      <c r="A2" t="s">
        <v>2743</v>
      </c>
      <c r="B2">
        <v>5</v>
      </c>
      <c r="C2">
        <f>SUMIFS(d_역!$B$2:$B$2305,d_역!$A$2:$A$2305,'운영 시간'!$B$9&amp;"|"&amp;'운영 시간'!$H$9&amp;"|"&amp;'운영 시간'!$O$9&amp;"|승차|05-06")</f>
        <v>0</v>
      </c>
      <c r="D2">
        <f>SUMIFS(d_역!$B$2:$B$2305,d_역!$A$2:$A$2305,'운영 시간'!$B$9&amp;"|"&amp;'운영 시간'!$H$9&amp;"|"&amp;'운영 시간'!$O$9&amp;"|하차|05-06")</f>
        <v>0</v>
      </c>
      <c r="E2" t="e">
        <f>IF(AND(B2+1&gt;'운영 시간'!$V$9,B2&lt;'운영 시간'!$AB$9),C2,NA())</f>
        <v>#N/A</v>
      </c>
      <c r="F2">
        <f>IF(AND(B2+1&gt;'운영 시간'!$V$9,B2&lt;'운영 시간'!$AB$9),NA(),C2)</f>
        <v>0</v>
      </c>
    </row>
    <row r="3" spans="1:6">
      <c r="A3" t="s">
        <v>2744</v>
      </c>
      <c r="B3">
        <v>6</v>
      </c>
      <c r="C3">
        <f>SUMIFS(d_역!$B$2:$B$2305,d_역!$A$2:$A$2305,'운영 시간'!$B$9&amp;"|"&amp;'운영 시간'!$H$9&amp;"|"&amp;'운영 시간'!$O$9&amp;"|승차|06-07")</f>
        <v>5297</v>
      </c>
      <c r="D3">
        <f>SUMIFS(d_역!$B$2:$B$2305,d_역!$A$2:$A$2305,'운영 시간'!$B$9&amp;"|"&amp;'운영 시간'!$H$9&amp;"|"&amp;'운영 시간'!$O$9&amp;"|하차|06-07")</f>
        <v>0</v>
      </c>
      <c r="E3" t="e">
        <f>IF(AND(B3+1&gt;'운영 시간'!$V$9,B3&lt;'운영 시간'!$AB$9),C3,NA())</f>
        <v>#N/A</v>
      </c>
      <c r="F3">
        <f>IF(AND(B3+1&gt;'운영 시간'!$V$9,B3&lt;'운영 시간'!$AB$9),NA(),C3)</f>
        <v>5297</v>
      </c>
    </row>
    <row r="4" spans="1:6">
      <c r="A4" t="s">
        <v>2745</v>
      </c>
      <c r="B4">
        <v>7</v>
      </c>
      <c r="C4">
        <f>SUMIFS(d_역!$B$2:$B$2305,d_역!$A$2:$A$2305,'운영 시간'!$B$9&amp;"|"&amp;'운영 시간'!$H$9&amp;"|"&amp;'운영 시간'!$O$9&amp;"|승차|07-08")</f>
        <v>12235</v>
      </c>
      <c r="D4">
        <f>SUMIFS(d_역!$B$2:$B$2305,d_역!$A$2:$A$2305,'운영 시간'!$B$9&amp;"|"&amp;'운영 시간'!$H$9&amp;"|"&amp;'운영 시간'!$O$9&amp;"|하차|07-08")</f>
        <v>4122</v>
      </c>
      <c r="E4" t="e">
        <f>IF(AND(B4+1&gt;'운영 시간'!$V$9,B4&lt;'운영 시간'!$AB$9),C4,NA())</f>
        <v>#N/A</v>
      </c>
      <c r="F4">
        <f>IF(AND(B4+1&gt;'운영 시간'!$V$9,B4&lt;'운영 시간'!$AB$9),NA(),C4)</f>
        <v>12235</v>
      </c>
    </row>
    <row r="5" spans="1:6">
      <c r="A5" t="s">
        <v>2746</v>
      </c>
      <c r="B5">
        <v>8</v>
      </c>
      <c r="C5">
        <f>SUMIFS(d_역!$B$2:$B$2305,d_역!$A$2:$A$2305,'운영 시간'!$B$9&amp;"|"&amp;'운영 시간'!$H$9&amp;"|"&amp;'운영 시간'!$O$9&amp;"|승차|08-09")</f>
        <v>3846</v>
      </c>
      <c r="D5">
        <f>SUMIFS(d_역!$B$2:$B$2305,d_역!$A$2:$A$2305,'운영 시간'!$B$9&amp;"|"&amp;'운영 시간'!$H$9&amp;"|"&amp;'운영 시간'!$O$9&amp;"|하차|08-09")</f>
        <v>3282</v>
      </c>
      <c r="E5" t="e">
        <f>IF(AND(B5+1&gt;'운영 시간'!$V$9,B5&lt;'운영 시간'!$AB$9),C5,NA())</f>
        <v>#N/A</v>
      </c>
      <c r="F5">
        <f>IF(AND(B5+1&gt;'운영 시간'!$V$9,B5&lt;'운영 시간'!$AB$9),NA(),C5)</f>
        <v>3846</v>
      </c>
    </row>
    <row r="6" spans="1:6">
      <c r="A6" t="s">
        <v>2747</v>
      </c>
      <c r="B6">
        <v>9</v>
      </c>
      <c r="C6">
        <f>SUMIFS(d_역!$B$2:$B$2305,d_역!$A$2:$A$2305,'운영 시간'!$B$9&amp;"|"&amp;'운영 시간'!$H$9&amp;"|"&amp;'운영 시간'!$O$9&amp;"|승차|09-10")</f>
        <v>2752</v>
      </c>
      <c r="D6">
        <f>SUMIFS(d_역!$B$2:$B$2305,d_역!$A$2:$A$2305,'운영 시간'!$B$9&amp;"|"&amp;'운영 시간'!$H$9&amp;"|"&amp;'운영 시간'!$O$9&amp;"|하차|09-10")</f>
        <v>3329</v>
      </c>
      <c r="E6" t="e">
        <f>IF(AND(B6+1&gt;'운영 시간'!$V$9,B6&lt;'운영 시간'!$AB$9),C6,NA())</f>
        <v>#N/A</v>
      </c>
      <c r="F6">
        <f>IF(AND(B6+1&gt;'운영 시간'!$V$9,B6&lt;'운영 시간'!$AB$9),NA(),C6)</f>
        <v>2752</v>
      </c>
    </row>
    <row r="7" spans="1:6">
      <c r="A7" t="s">
        <v>2748</v>
      </c>
      <c r="B7">
        <v>10</v>
      </c>
      <c r="C7">
        <f>SUMIFS(d_역!$B$2:$B$2305,d_역!$A$2:$A$2305,'운영 시간'!$B$9&amp;"|"&amp;'운영 시간'!$H$9&amp;"|"&amp;'운영 시간'!$O$9&amp;"|승차|10-11")</f>
        <v>12336</v>
      </c>
      <c r="D7">
        <f>SUMIFS(d_역!$B$2:$B$2305,d_역!$A$2:$A$2305,'운영 시간'!$B$9&amp;"|"&amp;'운영 시간'!$H$9&amp;"|"&amp;'운영 시간'!$O$9&amp;"|하차|10-11")</f>
        <v>7001</v>
      </c>
      <c r="E7" t="e">
        <f>IF(AND(B7+1&gt;'운영 시간'!$V$9,B7&lt;'운영 시간'!$AB$9),C7,NA())</f>
        <v>#N/A</v>
      </c>
      <c r="F7">
        <f>IF(AND(B7+1&gt;'운영 시간'!$V$9,B7&lt;'운영 시간'!$AB$9),NA(),C7)</f>
        <v>12336</v>
      </c>
    </row>
    <row r="8" spans="1:6">
      <c r="A8" t="s">
        <v>2749</v>
      </c>
      <c r="B8">
        <v>11</v>
      </c>
      <c r="C8">
        <f>SUMIFS(d_역!$B$2:$B$2305,d_역!$A$2:$A$2305,'운영 시간'!$B$9&amp;"|"&amp;'운영 시간'!$H$9&amp;"|"&amp;'운영 시간'!$O$9&amp;"|승차|11-12")</f>
        <v>4638</v>
      </c>
      <c r="D8">
        <f>SUMIFS(d_역!$B$2:$B$2305,d_역!$A$2:$A$2305,'운영 시간'!$B$9&amp;"|"&amp;'운영 시간'!$H$9&amp;"|"&amp;'운영 시간'!$O$9&amp;"|하차|11-12")</f>
        <v>9270</v>
      </c>
      <c r="E8" t="e">
        <f>IF(AND(B8+1&gt;'운영 시간'!$V$9,B8&lt;'운영 시간'!$AB$9),C8,NA())</f>
        <v>#N/A</v>
      </c>
      <c r="F8">
        <f>IF(AND(B8+1&gt;'운영 시간'!$V$9,B8&lt;'운영 시간'!$AB$9),NA(),C8)</f>
        <v>4638</v>
      </c>
    </row>
    <row r="9" spans="1:6">
      <c r="A9" t="s">
        <v>2750</v>
      </c>
      <c r="B9">
        <v>12</v>
      </c>
      <c r="C9">
        <f>SUMIFS(d_역!$B$2:$B$2305,d_역!$A$2:$A$2305,'운영 시간'!$B$9&amp;"|"&amp;'운영 시간'!$H$9&amp;"|"&amp;'운영 시간'!$O$9&amp;"|승차|12-13")</f>
        <v>7289</v>
      </c>
      <c r="D9">
        <f>SUMIFS(d_역!$B$2:$B$2305,d_역!$A$2:$A$2305,'운영 시간'!$B$9&amp;"|"&amp;'운영 시간'!$H$9&amp;"|"&amp;'운영 시간'!$O$9&amp;"|하차|12-13")</f>
        <v>4272</v>
      </c>
      <c r="E9" t="e">
        <f>IF(AND(B9+1&gt;'운영 시간'!$V$9,B9&lt;'운영 시간'!$AB$9),C9,NA())</f>
        <v>#N/A</v>
      </c>
      <c r="F9">
        <f>IF(AND(B9+1&gt;'운영 시간'!$V$9,B9&lt;'운영 시간'!$AB$9),NA(),C9)</f>
        <v>7289</v>
      </c>
    </row>
    <row r="10" spans="1:6">
      <c r="A10" t="s">
        <v>2751</v>
      </c>
      <c r="B10">
        <v>13</v>
      </c>
      <c r="C10">
        <f>SUMIFS(d_역!$B$2:$B$2305,d_역!$A$2:$A$2305,'운영 시간'!$B$9&amp;"|"&amp;'운영 시간'!$H$9&amp;"|"&amp;'운영 시간'!$O$9&amp;"|승차|13-14")</f>
        <v>4325</v>
      </c>
      <c r="D10">
        <f>SUMIFS(d_역!$B$2:$B$2305,d_역!$A$2:$A$2305,'운영 시간'!$B$9&amp;"|"&amp;'운영 시간'!$H$9&amp;"|"&amp;'운영 시간'!$O$9&amp;"|하차|13-14")</f>
        <v>9693</v>
      </c>
      <c r="E10" t="e">
        <f>IF(AND(B10+1&gt;'운영 시간'!$V$9,B10&lt;'운영 시간'!$AB$9),C10,NA())</f>
        <v>#N/A</v>
      </c>
      <c r="F10">
        <f>IF(AND(B10+1&gt;'운영 시간'!$V$9,B10&lt;'운영 시간'!$AB$9),NA(),C10)</f>
        <v>4325</v>
      </c>
    </row>
    <row r="11" spans="1:6">
      <c r="A11" t="s">
        <v>2752</v>
      </c>
      <c r="B11">
        <v>14</v>
      </c>
      <c r="C11">
        <f>SUMIFS(d_역!$B$2:$B$2305,d_역!$A$2:$A$2305,'운영 시간'!$B$9&amp;"|"&amp;'운영 시간'!$H$9&amp;"|"&amp;'운영 시간'!$O$9&amp;"|승차|14-15")</f>
        <v>13740</v>
      </c>
      <c r="D11">
        <f>SUMIFS(d_역!$B$2:$B$2305,d_역!$A$2:$A$2305,'운영 시간'!$B$9&amp;"|"&amp;'운영 시간'!$H$9&amp;"|"&amp;'운영 시간'!$O$9&amp;"|하차|14-15")</f>
        <v>5056</v>
      </c>
      <c r="E11" t="e">
        <f>IF(AND(B11+1&gt;'운영 시간'!$V$9,B11&lt;'운영 시간'!$AB$9),C11,NA())</f>
        <v>#N/A</v>
      </c>
      <c r="F11">
        <f>IF(AND(B11+1&gt;'운영 시간'!$V$9,B11&lt;'운영 시간'!$AB$9),NA(),C11)</f>
        <v>13740</v>
      </c>
    </row>
    <row r="12" spans="1:6">
      <c r="A12" t="s">
        <v>2753</v>
      </c>
      <c r="B12">
        <v>15</v>
      </c>
      <c r="C12">
        <f>SUMIFS(d_역!$B$2:$B$2305,d_역!$A$2:$A$2305,'운영 시간'!$B$9&amp;"|"&amp;'운영 시간'!$H$9&amp;"|"&amp;'운영 시간'!$O$9&amp;"|승차|15-16")</f>
        <v>14770</v>
      </c>
      <c r="D12">
        <f>SUMIFS(d_역!$B$2:$B$2305,d_역!$A$2:$A$2305,'운영 시간'!$B$9&amp;"|"&amp;'운영 시간'!$H$9&amp;"|"&amp;'운영 시간'!$O$9&amp;"|하차|15-16")</f>
        <v>15957</v>
      </c>
      <c r="E12" t="e">
        <f>IF(AND(B12+1&gt;'운영 시간'!$V$9,B12&lt;'운영 시간'!$AB$9),C12,NA())</f>
        <v>#N/A</v>
      </c>
      <c r="F12">
        <f>IF(AND(B12+1&gt;'운영 시간'!$V$9,B12&lt;'운영 시간'!$AB$9),NA(),C12)</f>
        <v>14770</v>
      </c>
    </row>
    <row r="13" spans="1:6">
      <c r="A13" t="s">
        <v>2754</v>
      </c>
      <c r="B13">
        <v>16</v>
      </c>
      <c r="C13">
        <f>SUMIFS(d_역!$B$2:$B$2305,d_역!$A$2:$A$2305,'운영 시간'!$B$9&amp;"|"&amp;'운영 시간'!$H$9&amp;"|"&amp;'운영 시간'!$O$9&amp;"|승차|16-17")</f>
        <v>10803</v>
      </c>
      <c r="D13">
        <f>SUMIFS(d_역!$B$2:$B$2305,d_역!$A$2:$A$2305,'운영 시간'!$B$9&amp;"|"&amp;'운영 시간'!$H$9&amp;"|"&amp;'운영 시간'!$O$9&amp;"|하차|16-17")</f>
        <v>10304</v>
      </c>
      <c r="E13" t="e">
        <f>IF(AND(B13+1&gt;'운영 시간'!$V$9,B13&lt;'운영 시간'!$AB$9),C13,NA())</f>
        <v>#N/A</v>
      </c>
      <c r="F13">
        <f>IF(AND(B13+1&gt;'운영 시간'!$V$9,B13&lt;'운영 시간'!$AB$9),NA(),C13)</f>
        <v>10803</v>
      </c>
    </row>
    <row r="14" spans="1:6">
      <c r="A14" t="s">
        <v>2755</v>
      </c>
      <c r="B14">
        <v>17</v>
      </c>
      <c r="C14">
        <f>SUMIFS(d_역!$B$2:$B$2305,d_역!$A$2:$A$2305,'운영 시간'!$B$9&amp;"|"&amp;'운영 시간'!$H$9&amp;"|"&amp;'운영 시간'!$O$9&amp;"|승차|17-18")</f>
        <v>2217</v>
      </c>
      <c r="D14">
        <f>SUMIFS(d_역!$B$2:$B$2305,d_역!$A$2:$A$2305,'운영 시간'!$B$9&amp;"|"&amp;'운영 시간'!$H$9&amp;"|"&amp;'운영 시간'!$O$9&amp;"|하차|17-18")</f>
        <v>3371</v>
      </c>
      <c r="E14" t="e">
        <f>IF(AND(B14+1&gt;'운영 시간'!$V$9,B14&lt;'운영 시간'!$AB$9),C14,NA())</f>
        <v>#N/A</v>
      </c>
      <c r="F14">
        <f>IF(AND(B14+1&gt;'운영 시간'!$V$9,B14&lt;'운영 시간'!$AB$9),NA(),C14)</f>
        <v>2217</v>
      </c>
    </row>
    <row r="15" spans="1:6">
      <c r="A15" t="s">
        <v>2756</v>
      </c>
      <c r="B15">
        <v>18</v>
      </c>
      <c r="C15">
        <f>SUMIFS(d_역!$B$2:$B$2305,d_역!$A$2:$A$2305,'운영 시간'!$B$9&amp;"|"&amp;'운영 시간'!$H$9&amp;"|"&amp;'운영 시간'!$O$9&amp;"|승차|18-19")</f>
        <v>13454</v>
      </c>
      <c r="D15">
        <f>SUMIFS(d_역!$B$2:$B$2305,d_역!$A$2:$A$2305,'운영 시간'!$B$9&amp;"|"&amp;'운영 시간'!$H$9&amp;"|"&amp;'운영 시간'!$O$9&amp;"|하차|18-19")</f>
        <v>13982</v>
      </c>
      <c r="E15">
        <f>IF(AND(B15+1&gt;'운영 시간'!$V$9,B15&lt;'운영 시간'!$AB$9),C15,NA())</f>
        <v>13454</v>
      </c>
      <c r="F15" t="e">
        <f>IF(AND(B15+1&gt;'운영 시간'!$V$9,B15&lt;'운영 시간'!$AB$9),NA(),C15)</f>
        <v>#N/A</v>
      </c>
    </row>
    <row r="16" spans="1:6">
      <c r="A16" t="s">
        <v>2757</v>
      </c>
      <c r="B16">
        <v>19</v>
      </c>
      <c r="C16">
        <f>SUMIFS(d_역!$B$2:$B$2305,d_역!$A$2:$A$2305,'운영 시간'!$B$9&amp;"|"&amp;'운영 시간'!$H$9&amp;"|"&amp;'운영 시간'!$O$9&amp;"|승차|19-20")</f>
        <v>7110</v>
      </c>
      <c r="D16">
        <f>SUMIFS(d_역!$B$2:$B$2305,d_역!$A$2:$A$2305,'운영 시간'!$B$9&amp;"|"&amp;'운영 시간'!$H$9&amp;"|"&amp;'운영 시간'!$O$9&amp;"|하차|19-20")</f>
        <v>6962</v>
      </c>
      <c r="E16">
        <f>IF(AND(B16+1&gt;'운영 시간'!$V$9,B16&lt;'운영 시간'!$AB$9),C16,NA())</f>
        <v>7110</v>
      </c>
      <c r="F16" t="e">
        <f>IF(AND(B16+1&gt;'운영 시간'!$V$9,B16&lt;'운영 시간'!$AB$9),NA(),C16)</f>
        <v>#N/A</v>
      </c>
    </row>
    <row r="17" spans="1:6">
      <c r="A17" t="s">
        <v>2758</v>
      </c>
      <c r="B17">
        <v>20</v>
      </c>
      <c r="C17">
        <f>SUMIFS(d_역!$B$2:$B$2305,d_역!$A$2:$A$2305,'운영 시간'!$B$9&amp;"|"&amp;'운영 시간'!$H$9&amp;"|"&amp;'운영 시간'!$O$9&amp;"|승차|20-21")</f>
        <v>2625</v>
      </c>
      <c r="D17">
        <f>SUMIFS(d_역!$B$2:$B$2305,d_역!$A$2:$A$2305,'운영 시간'!$B$9&amp;"|"&amp;'운영 시간'!$H$9&amp;"|"&amp;'운영 시간'!$O$9&amp;"|하차|20-21")</f>
        <v>10943</v>
      </c>
      <c r="E17">
        <f>IF(AND(B17+1&gt;'운영 시간'!$V$9,B17&lt;'운영 시간'!$AB$9),C17,NA())</f>
        <v>2625</v>
      </c>
      <c r="F17" t="e">
        <f>IF(AND(B17+1&gt;'운영 시간'!$V$9,B17&lt;'운영 시간'!$AB$9),NA(),C17)</f>
        <v>#N/A</v>
      </c>
    </row>
    <row r="18" spans="1:6">
      <c r="A18" t="s">
        <v>2759</v>
      </c>
      <c r="B18">
        <v>21</v>
      </c>
      <c r="C18">
        <f>SUMIFS(d_역!$B$2:$B$2305,d_역!$A$2:$A$2305,'운영 시간'!$B$9&amp;"|"&amp;'운영 시간'!$H$9&amp;"|"&amp;'운영 시간'!$O$9&amp;"|승차|21-22")</f>
        <v>7110</v>
      </c>
      <c r="D18">
        <f>SUMIFS(d_역!$B$2:$B$2305,d_역!$A$2:$A$2305,'운영 시간'!$B$9&amp;"|"&amp;'운영 시간'!$H$9&amp;"|"&amp;'운영 시간'!$O$9&amp;"|하차|21-22")</f>
        <v>7087</v>
      </c>
      <c r="E18" t="e">
        <f>IF(AND(B18+1&gt;'운영 시간'!$V$9,B18&lt;'운영 시간'!$AB$9),C18,NA())</f>
        <v>#N/A</v>
      </c>
      <c r="F18">
        <f>IF(AND(B18+1&gt;'운영 시간'!$V$9,B18&lt;'운영 시간'!$AB$9),NA(),C18)</f>
        <v>7110</v>
      </c>
    </row>
    <row r="19" spans="1:6">
      <c r="A19" t="s">
        <v>2760</v>
      </c>
      <c r="B19">
        <v>22</v>
      </c>
      <c r="C19">
        <f>SUMIFS(d_역!$B$2:$B$2305,d_역!$A$2:$A$2305,'운영 시간'!$B$9&amp;"|"&amp;'운영 시간'!$H$9&amp;"|"&amp;'운영 시간'!$O$9&amp;"|승차|22-23")</f>
        <v>0</v>
      </c>
      <c r="D19">
        <f>SUMIFS(d_역!$B$2:$B$2305,d_역!$A$2:$A$2305,'운영 시간'!$B$9&amp;"|"&amp;'운영 시간'!$H$9&amp;"|"&amp;'운영 시간'!$O$9&amp;"|하차|22-23")</f>
        <v>0</v>
      </c>
      <c r="E19" t="e">
        <f>IF(AND(B19+1&gt;'운영 시간'!$V$9,B19&lt;'운영 시간'!$AB$9),C19,NA())</f>
        <v>#N/A</v>
      </c>
      <c r="F19">
        <f>IF(AND(B19+1&gt;'운영 시간'!$V$9,B19&lt;'운영 시간'!$AB$9),NA(),C19)</f>
        <v>0</v>
      </c>
    </row>
    <row r="20" spans="1:6">
      <c r="A20" t="s">
        <v>2761</v>
      </c>
      <c r="B20">
        <v>23</v>
      </c>
      <c r="C20">
        <f>SUMIFS(d_역!$B$2:$B$2305,d_역!$A$2:$A$2305,'운영 시간'!$B$9&amp;"|"&amp;'운영 시간'!$H$9&amp;"|"&amp;'운영 시간'!$O$9&amp;"|승차|23-24")</f>
        <v>0</v>
      </c>
      <c r="D20">
        <f>SUMIFS(d_역!$B$2:$B$2305,d_역!$A$2:$A$2305,'운영 시간'!$B$9&amp;"|"&amp;'운영 시간'!$H$9&amp;"|"&amp;'운영 시간'!$O$9&amp;"|하차|23-24")</f>
        <v>9048</v>
      </c>
      <c r="E20" t="e">
        <f>IF(AND(B20+1&gt;'운영 시간'!$V$9,B20&lt;'운영 시간'!$AB$9),C20,NA())</f>
        <v>#N/A</v>
      </c>
      <c r="F20">
        <f>IF(AND(B20+1&gt;'운영 시간'!$V$9,B20&lt;'운영 시간'!$AB$9),NA(),C20)</f>
        <v>0</v>
      </c>
    </row>
  </sheetData>
  <phoneticPr fontId="4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29"/>
  <sheetViews>
    <sheetView workbookViewId="0"/>
  </sheetViews>
  <sheetFormatPr baseColWidth="10" defaultColWidth="8.83203125" defaultRowHeight="17"/>
  <sheetData>
    <row r="1" spans="1:2">
      <c r="A1" t="s">
        <v>434</v>
      </c>
      <c r="B1" t="s">
        <v>2762</v>
      </c>
    </row>
    <row r="2" spans="1:2">
      <c r="A2" t="s">
        <v>2763</v>
      </c>
      <c r="B2">
        <v>7</v>
      </c>
    </row>
    <row r="3" spans="1:2">
      <c r="A3" t="s">
        <v>2764</v>
      </c>
      <c r="B3">
        <v>10</v>
      </c>
    </row>
    <row r="4" spans="1:2">
      <c r="A4" t="s">
        <v>2765</v>
      </c>
      <c r="B4">
        <v>10</v>
      </c>
    </row>
    <row r="5" spans="1:2">
      <c r="A5" t="s">
        <v>2766</v>
      </c>
      <c r="B5">
        <v>10</v>
      </c>
    </row>
    <row r="6" spans="1:2">
      <c r="A6" t="s">
        <v>2767</v>
      </c>
      <c r="B6">
        <v>9</v>
      </c>
    </row>
    <row r="7" spans="1:2">
      <c r="A7" t="s">
        <v>2768</v>
      </c>
      <c r="B7">
        <v>9</v>
      </c>
    </row>
    <row r="8" spans="1:2">
      <c r="A8" t="s">
        <v>2769</v>
      </c>
      <c r="B8">
        <v>10</v>
      </c>
    </row>
    <row r="9" spans="1:2">
      <c r="A9" t="s">
        <v>2770</v>
      </c>
      <c r="B9">
        <v>8</v>
      </c>
    </row>
    <row r="10" spans="1:2">
      <c r="A10" t="s">
        <v>2771</v>
      </c>
      <c r="B10">
        <v>9</v>
      </c>
    </row>
    <row r="11" spans="1:2">
      <c r="A11" t="s">
        <v>2772</v>
      </c>
      <c r="B11">
        <v>8</v>
      </c>
    </row>
    <row r="12" spans="1:2">
      <c r="A12" t="s">
        <v>2773</v>
      </c>
      <c r="B12">
        <v>9</v>
      </c>
    </row>
    <row r="13" spans="1:2">
      <c r="A13" t="s">
        <v>2774</v>
      </c>
      <c r="B13">
        <v>9</v>
      </c>
    </row>
    <row r="14" spans="1:2">
      <c r="A14" t="s">
        <v>2775</v>
      </c>
      <c r="B14">
        <v>10</v>
      </c>
    </row>
    <row r="15" spans="1:2">
      <c r="A15" t="s">
        <v>2776</v>
      </c>
      <c r="B15">
        <v>8</v>
      </c>
    </row>
    <row r="16" spans="1:2">
      <c r="A16" t="s">
        <v>2777</v>
      </c>
      <c r="B16">
        <v>9</v>
      </c>
    </row>
    <row r="17" spans="1:2">
      <c r="A17" t="s">
        <v>2778</v>
      </c>
      <c r="B17">
        <v>7</v>
      </c>
    </row>
    <row r="18" spans="1:2">
      <c r="A18" t="s">
        <v>2779</v>
      </c>
      <c r="B18">
        <v>2</v>
      </c>
    </row>
    <row r="19" spans="1:2">
      <c r="A19" t="s">
        <v>2780</v>
      </c>
      <c r="B19">
        <v>4</v>
      </c>
    </row>
    <row r="20" spans="1:2">
      <c r="A20" t="s">
        <v>2781</v>
      </c>
      <c r="B20">
        <v>6</v>
      </c>
    </row>
    <row r="21" spans="1:2">
      <c r="A21" t="s">
        <v>2782</v>
      </c>
      <c r="B21">
        <v>6</v>
      </c>
    </row>
    <row r="22" spans="1:2">
      <c r="A22" t="s">
        <v>2783</v>
      </c>
      <c r="B22">
        <v>6</v>
      </c>
    </row>
    <row r="23" spans="1:2">
      <c r="A23" t="s">
        <v>2784</v>
      </c>
      <c r="B23">
        <v>6</v>
      </c>
    </row>
    <row r="24" spans="1:2">
      <c r="A24" t="s">
        <v>2785</v>
      </c>
      <c r="B24">
        <v>6</v>
      </c>
    </row>
    <row r="25" spans="1:2">
      <c r="A25" t="s">
        <v>2786</v>
      </c>
      <c r="B25">
        <v>6</v>
      </c>
    </row>
    <row r="26" spans="1:2">
      <c r="A26" t="s">
        <v>2787</v>
      </c>
      <c r="B26">
        <v>6</v>
      </c>
    </row>
    <row r="27" spans="1:2">
      <c r="A27" t="s">
        <v>2788</v>
      </c>
      <c r="B27">
        <v>6</v>
      </c>
    </row>
    <row r="28" spans="1:2">
      <c r="A28" t="s">
        <v>2789</v>
      </c>
      <c r="B28">
        <v>6</v>
      </c>
    </row>
    <row r="29" spans="1:2">
      <c r="A29" t="s">
        <v>2790</v>
      </c>
      <c r="B29">
        <v>6</v>
      </c>
    </row>
    <row r="30" spans="1:2">
      <c r="A30" t="s">
        <v>2791</v>
      </c>
      <c r="B30">
        <v>6</v>
      </c>
    </row>
    <row r="31" spans="1:2">
      <c r="A31" t="s">
        <v>2792</v>
      </c>
      <c r="B31">
        <v>6</v>
      </c>
    </row>
    <row r="32" spans="1:2">
      <c r="A32" t="s">
        <v>2793</v>
      </c>
      <c r="B32">
        <v>6</v>
      </c>
    </row>
    <row r="33" spans="1:2">
      <c r="A33" t="s">
        <v>2794</v>
      </c>
      <c r="B33">
        <v>6</v>
      </c>
    </row>
    <row r="34" spans="1:2">
      <c r="A34" t="s">
        <v>2795</v>
      </c>
      <c r="B34">
        <v>6</v>
      </c>
    </row>
    <row r="35" spans="1:2">
      <c r="A35" t="s">
        <v>2796</v>
      </c>
      <c r="B35">
        <v>4</v>
      </c>
    </row>
    <row r="36" spans="1:2">
      <c r="A36" t="s">
        <v>2797</v>
      </c>
      <c r="B36">
        <v>6</v>
      </c>
    </row>
    <row r="37" spans="1:2">
      <c r="A37" t="s">
        <v>2798</v>
      </c>
      <c r="B37">
        <v>8</v>
      </c>
    </row>
    <row r="38" spans="1:2">
      <c r="A38" t="s">
        <v>2799</v>
      </c>
      <c r="B38">
        <v>8</v>
      </c>
    </row>
    <row r="39" spans="1:2">
      <c r="A39" t="s">
        <v>2800</v>
      </c>
      <c r="B39">
        <v>8</v>
      </c>
    </row>
    <row r="40" spans="1:2">
      <c r="A40" t="s">
        <v>2801</v>
      </c>
      <c r="B40">
        <v>8</v>
      </c>
    </row>
    <row r="41" spans="1:2">
      <c r="A41" t="s">
        <v>2802</v>
      </c>
      <c r="B41">
        <v>8</v>
      </c>
    </row>
    <row r="42" spans="1:2">
      <c r="A42" t="s">
        <v>2803</v>
      </c>
      <c r="B42">
        <v>8</v>
      </c>
    </row>
    <row r="43" spans="1:2">
      <c r="A43" t="s">
        <v>2804</v>
      </c>
      <c r="B43">
        <v>8</v>
      </c>
    </row>
    <row r="44" spans="1:2">
      <c r="A44" t="s">
        <v>2805</v>
      </c>
      <c r="B44">
        <v>8</v>
      </c>
    </row>
    <row r="45" spans="1:2">
      <c r="A45" t="s">
        <v>2806</v>
      </c>
      <c r="B45">
        <v>8</v>
      </c>
    </row>
    <row r="46" spans="1:2">
      <c r="A46" t="s">
        <v>2807</v>
      </c>
      <c r="B46">
        <v>8</v>
      </c>
    </row>
    <row r="47" spans="1:2">
      <c r="A47" t="s">
        <v>2808</v>
      </c>
      <c r="B47">
        <v>8</v>
      </c>
    </row>
    <row r="48" spans="1:2">
      <c r="A48" t="s">
        <v>2809</v>
      </c>
      <c r="B48">
        <v>8</v>
      </c>
    </row>
    <row r="49" spans="1:2">
      <c r="A49" t="s">
        <v>2810</v>
      </c>
      <c r="B49">
        <v>8</v>
      </c>
    </row>
    <row r="50" spans="1:2">
      <c r="A50" t="s">
        <v>2811</v>
      </c>
      <c r="B50">
        <v>7</v>
      </c>
    </row>
    <row r="51" spans="1:2">
      <c r="A51" t="s">
        <v>2812</v>
      </c>
      <c r="B51">
        <v>6</v>
      </c>
    </row>
    <row r="52" spans="1:2">
      <c r="A52" t="s">
        <v>2813</v>
      </c>
      <c r="B52">
        <v>4</v>
      </c>
    </row>
    <row r="53" spans="1:2">
      <c r="A53" t="s">
        <v>2814</v>
      </c>
      <c r="B53">
        <v>1</v>
      </c>
    </row>
    <row r="54" spans="1:2">
      <c r="A54" t="s">
        <v>2815</v>
      </c>
      <c r="B54">
        <v>1</v>
      </c>
    </row>
    <row r="55" spans="1:2">
      <c r="A55" t="s">
        <v>2816</v>
      </c>
      <c r="B55">
        <v>1</v>
      </c>
    </row>
    <row r="56" spans="1:2">
      <c r="A56" t="s">
        <v>2817</v>
      </c>
      <c r="B56">
        <v>1</v>
      </c>
    </row>
    <row r="57" spans="1:2">
      <c r="A57" t="s">
        <v>2818</v>
      </c>
      <c r="B57">
        <v>1</v>
      </c>
    </row>
    <row r="58" spans="1:2">
      <c r="A58" t="s">
        <v>2819</v>
      </c>
      <c r="B58">
        <v>1</v>
      </c>
    </row>
    <row r="59" spans="1:2">
      <c r="A59" t="s">
        <v>2820</v>
      </c>
      <c r="B59">
        <v>2</v>
      </c>
    </row>
    <row r="60" spans="1:2">
      <c r="A60" t="s">
        <v>2821</v>
      </c>
      <c r="B60">
        <v>1</v>
      </c>
    </row>
    <row r="61" spans="1:2">
      <c r="A61" t="s">
        <v>2822</v>
      </c>
      <c r="B61">
        <v>1</v>
      </c>
    </row>
    <row r="62" spans="1:2">
      <c r="A62" t="s">
        <v>2823</v>
      </c>
      <c r="B62">
        <v>1</v>
      </c>
    </row>
    <row r="63" spans="1:2">
      <c r="A63" t="s">
        <v>2824</v>
      </c>
      <c r="B63">
        <v>1</v>
      </c>
    </row>
    <row r="64" spans="1:2">
      <c r="A64" t="s">
        <v>2825</v>
      </c>
      <c r="B64">
        <v>1</v>
      </c>
    </row>
    <row r="65" spans="1:2">
      <c r="A65" t="s">
        <v>2826</v>
      </c>
      <c r="B65">
        <v>1</v>
      </c>
    </row>
    <row r="66" spans="1:2">
      <c r="A66" t="s">
        <v>2827</v>
      </c>
      <c r="B66">
        <v>1</v>
      </c>
    </row>
    <row r="67" spans="1:2">
      <c r="A67" t="s">
        <v>2828</v>
      </c>
      <c r="B67">
        <v>1</v>
      </c>
    </row>
    <row r="68" spans="1:2">
      <c r="A68" t="s">
        <v>2829</v>
      </c>
      <c r="B68">
        <v>1</v>
      </c>
    </row>
    <row r="69" spans="1:2">
      <c r="A69" t="s">
        <v>2830</v>
      </c>
      <c r="B69">
        <v>1</v>
      </c>
    </row>
    <row r="70" spans="1:2">
      <c r="A70" t="s">
        <v>2831</v>
      </c>
      <c r="B70">
        <v>1</v>
      </c>
    </row>
    <row r="71" spans="1:2">
      <c r="A71" t="s">
        <v>2832</v>
      </c>
      <c r="B71">
        <v>1</v>
      </c>
    </row>
    <row r="72" spans="1:2">
      <c r="A72" t="s">
        <v>2833</v>
      </c>
      <c r="B72">
        <v>1</v>
      </c>
    </row>
    <row r="73" spans="1:2">
      <c r="A73" t="s">
        <v>2834</v>
      </c>
      <c r="B73">
        <v>1</v>
      </c>
    </row>
    <row r="74" spans="1:2">
      <c r="A74" t="s">
        <v>2835</v>
      </c>
      <c r="B74">
        <v>1</v>
      </c>
    </row>
    <row r="75" spans="1:2">
      <c r="A75" t="s">
        <v>2836</v>
      </c>
      <c r="B75">
        <v>1</v>
      </c>
    </row>
    <row r="76" spans="1:2">
      <c r="A76" t="s">
        <v>2837</v>
      </c>
      <c r="B76">
        <v>1</v>
      </c>
    </row>
    <row r="77" spans="1:2">
      <c r="A77" t="s">
        <v>2838</v>
      </c>
      <c r="B77">
        <v>1</v>
      </c>
    </row>
    <row r="78" spans="1:2">
      <c r="A78" t="s">
        <v>2839</v>
      </c>
      <c r="B78">
        <v>1</v>
      </c>
    </row>
    <row r="79" spans="1:2">
      <c r="A79" t="s">
        <v>2840</v>
      </c>
      <c r="B79">
        <v>1</v>
      </c>
    </row>
    <row r="80" spans="1:2">
      <c r="A80" t="s">
        <v>2841</v>
      </c>
      <c r="B80">
        <v>1</v>
      </c>
    </row>
    <row r="81" spans="1:2">
      <c r="A81" t="s">
        <v>2842</v>
      </c>
      <c r="B81">
        <v>1</v>
      </c>
    </row>
    <row r="82" spans="1:2">
      <c r="A82" t="s">
        <v>2843</v>
      </c>
      <c r="B82">
        <v>1</v>
      </c>
    </row>
    <row r="83" spans="1:2">
      <c r="A83" t="s">
        <v>2844</v>
      </c>
      <c r="B83">
        <v>1</v>
      </c>
    </row>
    <row r="84" spans="1:2">
      <c r="A84" t="s">
        <v>2845</v>
      </c>
      <c r="B84">
        <v>1</v>
      </c>
    </row>
    <row r="85" spans="1:2">
      <c r="A85" t="s">
        <v>2846</v>
      </c>
      <c r="B85">
        <v>1</v>
      </c>
    </row>
    <row r="86" spans="1:2">
      <c r="A86" t="s">
        <v>2847</v>
      </c>
      <c r="B86">
        <v>1</v>
      </c>
    </row>
    <row r="87" spans="1:2">
      <c r="A87" t="s">
        <v>2848</v>
      </c>
      <c r="B87">
        <v>1</v>
      </c>
    </row>
    <row r="88" spans="1:2">
      <c r="A88" t="s">
        <v>2849</v>
      </c>
      <c r="B88">
        <v>1</v>
      </c>
    </row>
    <row r="89" spans="1:2">
      <c r="A89" t="s">
        <v>2850</v>
      </c>
      <c r="B89">
        <v>5</v>
      </c>
    </row>
    <row r="90" spans="1:2">
      <c r="A90" t="s">
        <v>2851</v>
      </c>
      <c r="B90">
        <v>3</v>
      </c>
    </row>
    <row r="91" spans="1:2">
      <c r="A91" t="s">
        <v>2852</v>
      </c>
      <c r="B91">
        <v>2</v>
      </c>
    </row>
    <row r="92" spans="1:2">
      <c r="A92" t="s">
        <v>2853</v>
      </c>
      <c r="B92">
        <v>2</v>
      </c>
    </row>
    <row r="93" spans="1:2">
      <c r="A93" t="s">
        <v>2854</v>
      </c>
      <c r="B93">
        <v>4</v>
      </c>
    </row>
    <row r="94" spans="1:2">
      <c r="A94" t="s">
        <v>2855</v>
      </c>
      <c r="B94">
        <v>4</v>
      </c>
    </row>
    <row r="95" spans="1:2">
      <c r="A95" t="s">
        <v>2856</v>
      </c>
      <c r="B95">
        <v>3</v>
      </c>
    </row>
    <row r="96" spans="1:2">
      <c r="A96" t="s">
        <v>2857</v>
      </c>
      <c r="B96">
        <v>2</v>
      </c>
    </row>
    <row r="97" spans="1:2">
      <c r="A97" t="s">
        <v>2858</v>
      </c>
      <c r="B97">
        <v>4</v>
      </c>
    </row>
    <row r="98" spans="1:2">
      <c r="A98" t="s">
        <v>2859</v>
      </c>
      <c r="B98">
        <v>1</v>
      </c>
    </row>
    <row r="99" spans="1:2">
      <c r="A99" t="s">
        <v>2860</v>
      </c>
      <c r="B99">
        <v>4</v>
      </c>
    </row>
    <row r="100" spans="1:2">
      <c r="A100" t="s">
        <v>2861</v>
      </c>
      <c r="B100">
        <v>2</v>
      </c>
    </row>
    <row r="101" spans="1:2">
      <c r="A101" t="s">
        <v>2862</v>
      </c>
      <c r="B101">
        <v>4</v>
      </c>
    </row>
    <row r="102" spans="1:2">
      <c r="A102" t="s">
        <v>2863</v>
      </c>
      <c r="B102">
        <v>3</v>
      </c>
    </row>
    <row r="103" spans="1:2">
      <c r="A103" t="s">
        <v>2864</v>
      </c>
      <c r="B103">
        <v>1</v>
      </c>
    </row>
    <row r="104" spans="1:2">
      <c r="A104" t="s">
        <v>2865</v>
      </c>
      <c r="B104">
        <v>7</v>
      </c>
    </row>
    <row r="105" spans="1:2">
      <c r="A105" t="s">
        <v>2866</v>
      </c>
      <c r="B105">
        <v>11</v>
      </c>
    </row>
    <row r="106" spans="1:2">
      <c r="A106" t="s">
        <v>2867</v>
      </c>
      <c r="B106">
        <v>9</v>
      </c>
    </row>
    <row r="107" spans="1:2">
      <c r="A107" t="s">
        <v>2868</v>
      </c>
      <c r="B107">
        <v>9</v>
      </c>
    </row>
    <row r="108" spans="1:2">
      <c r="A108" t="s">
        <v>2869</v>
      </c>
      <c r="B108">
        <v>8</v>
      </c>
    </row>
    <row r="109" spans="1:2">
      <c r="A109" t="s">
        <v>2870</v>
      </c>
      <c r="B109">
        <v>8</v>
      </c>
    </row>
    <row r="110" spans="1:2">
      <c r="A110" t="s">
        <v>2871</v>
      </c>
      <c r="B110">
        <v>8</v>
      </c>
    </row>
    <row r="111" spans="1:2">
      <c r="A111" t="s">
        <v>2872</v>
      </c>
      <c r="B111">
        <v>9</v>
      </c>
    </row>
    <row r="112" spans="1:2">
      <c r="A112" t="s">
        <v>2873</v>
      </c>
      <c r="B112">
        <v>8</v>
      </c>
    </row>
    <row r="113" spans="1:2">
      <c r="A113" t="s">
        <v>2874</v>
      </c>
      <c r="B113">
        <v>8</v>
      </c>
    </row>
    <row r="114" spans="1:2">
      <c r="A114" t="s">
        <v>2875</v>
      </c>
      <c r="B114">
        <v>9</v>
      </c>
    </row>
    <row r="115" spans="1:2">
      <c r="A115" t="s">
        <v>2876</v>
      </c>
      <c r="B115">
        <v>9</v>
      </c>
    </row>
    <row r="116" spans="1:2">
      <c r="A116" t="s">
        <v>2877</v>
      </c>
      <c r="B116">
        <v>9</v>
      </c>
    </row>
    <row r="117" spans="1:2">
      <c r="A117" t="s">
        <v>2878</v>
      </c>
      <c r="B117">
        <v>7</v>
      </c>
    </row>
    <row r="118" spans="1:2">
      <c r="A118" t="s">
        <v>2879</v>
      </c>
      <c r="B118">
        <v>3</v>
      </c>
    </row>
    <row r="119" spans="1:2">
      <c r="A119" t="s">
        <v>2880</v>
      </c>
      <c r="B119">
        <v>7</v>
      </c>
    </row>
    <row r="120" spans="1:2">
      <c r="A120" t="s">
        <v>2881</v>
      </c>
      <c r="B120">
        <v>2</v>
      </c>
    </row>
    <row r="121" spans="1:2">
      <c r="A121" t="s">
        <v>2882</v>
      </c>
      <c r="B121">
        <v>1</v>
      </c>
    </row>
    <row r="122" spans="1:2">
      <c r="A122" t="s">
        <v>2883</v>
      </c>
      <c r="B122">
        <v>1</v>
      </c>
    </row>
    <row r="123" spans="1:2">
      <c r="A123" t="s">
        <v>2884</v>
      </c>
      <c r="B123">
        <v>1</v>
      </c>
    </row>
    <row r="124" spans="1:2">
      <c r="A124" t="s">
        <v>2885</v>
      </c>
      <c r="B124">
        <v>2</v>
      </c>
    </row>
    <row r="125" spans="1:2">
      <c r="A125" t="s">
        <v>2886</v>
      </c>
      <c r="B125">
        <v>2</v>
      </c>
    </row>
    <row r="126" spans="1:2">
      <c r="A126" t="s">
        <v>2887</v>
      </c>
      <c r="B126">
        <v>1</v>
      </c>
    </row>
    <row r="127" spans="1:2">
      <c r="A127" t="s">
        <v>2888</v>
      </c>
      <c r="B127">
        <v>2</v>
      </c>
    </row>
    <row r="128" spans="1:2">
      <c r="A128" t="s">
        <v>2889</v>
      </c>
      <c r="B128">
        <v>1</v>
      </c>
    </row>
    <row r="129" spans="1:2">
      <c r="A129" t="s">
        <v>2890</v>
      </c>
      <c r="B129">
        <v>1</v>
      </c>
    </row>
    <row r="130" spans="1:2">
      <c r="A130" t="s">
        <v>2891</v>
      </c>
      <c r="B130">
        <v>1</v>
      </c>
    </row>
    <row r="131" spans="1:2">
      <c r="A131" t="s">
        <v>2892</v>
      </c>
      <c r="B131">
        <v>1</v>
      </c>
    </row>
    <row r="132" spans="1:2">
      <c r="A132" t="s">
        <v>2893</v>
      </c>
      <c r="B132">
        <v>1</v>
      </c>
    </row>
    <row r="133" spans="1:2">
      <c r="A133" t="s">
        <v>2894</v>
      </c>
      <c r="B133">
        <v>1</v>
      </c>
    </row>
    <row r="134" spans="1:2">
      <c r="A134" t="s">
        <v>2895</v>
      </c>
      <c r="B134">
        <v>1</v>
      </c>
    </row>
    <row r="135" spans="1:2">
      <c r="A135" t="s">
        <v>2896</v>
      </c>
      <c r="B135">
        <v>1</v>
      </c>
    </row>
    <row r="136" spans="1:2">
      <c r="A136" t="s">
        <v>2897</v>
      </c>
      <c r="B136">
        <v>1</v>
      </c>
    </row>
    <row r="137" spans="1:2">
      <c r="A137" t="s">
        <v>2898</v>
      </c>
      <c r="B137">
        <v>1</v>
      </c>
    </row>
    <row r="138" spans="1:2">
      <c r="A138" t="s">
        <v>2899</v>
      </c>
      <c r="B138">
        <v>4</v>
      </c>
    </row>
    <row r="139" spans="1:2">
      <c r="A139" t="s">
        <v>2900</v>
      </c>
      <c r="B139">
        <v>2</v>
      </c>
    </row>
    <row r="140" spans="1:2">
      <c r="A140" t="s">
        <v>2901</v>
      </c>
      <c r="B140">
        <v>3</v>
      </c>
    </row>
    <row r="141" spans="1:2">
      <c r="A141" t="s">
        <v>2902</v>
      </c>
      <c r="B141">
        <v>2</v>
      </c>
    </row>
    <row r="142" spans="1:2">
      <c r="A142" t="s">
        <v>2903</v>
      </c>
      <c r="B142">
        <v>4</v>
      </c>
    </row>
    <row r="143" spans="1:2">
      <c r="A143" t="s">
        <v>2904</v>
      </c>
      <c r="B143">
        <v>3</v>
      </c>
    </row>
    <row r="144" spans="1:2">
      <c r="A144" t="s">
        <v>2905</v>
      </c>
      <c r="B144">
        <v>3</v>
      </c>
    </row>
    <row r="145" spans="1:2">
      <c r="A145" t="s">
        <v>2906</v>
      </c>
      <c r="B145">
        <v>3</v>
      </c>
    </row>
    <row r="146" spans="1:2">
      <c r="A146" t="s">
        <v>2907</v>
      </c>
      <c r="B146">
        <v>2</v>
      </c>
    </row>
    <row r="147" spans="1:2">
      <c r="A147" t="s">
        <v>2908</v>
      </c>
      <c r="B147">
        <v>3</v>
      </c>
    </row>
    <row r="148" spans="1:2">
      <c r="A148" t="s">
        <v>2909</v>
      </c>
      <c r="B148">
        <v>3</v>
      </c>
    </row>
    <row r="149" spans="1:2">
      <c r="A149" t="s">
        <v>2910</v>
      </c>
      <c r="B149">
        <v>2</v>
      </c>
    </row>
    <row r="150" spans="1:2">
      <c r="A150" t="s">
        <v>2911</v>
      </c>
      <c r="B150">
        <v>3</v>
      </c>
    </row>
    <row r="151" spans="1:2">
      <c r="A151" t="s">
        <v>2912</v>
      </c>
      <c r="B151">
        <v>1</v>
      </c>
    </row>
    <row r="152" spans="1:2">
      <c r="A152" t="s">
        <v>2913</v>
      </c>
      <c r="B152">
        <v>2</v>
      </c>
    </row>
    <row r="153" spans="1:2">
      <c r="A153" t="s">
        <v>2914</v>
      </c>
      <c r="B153">
        <v>2</v>
      </c>
    </row>
    <row r="154" spans="1:2">
      <c r="A154" t="s">
        <v>2915</v>
      </c>
      <c r="B154">
        <v>1</v>
      </c>
    </row>
    <row r="155" spans="1:2">
      <c r="A155" t="s">
        <v>2916</v>
      </c>
      <c r="B155">
        <v>1</v>
      </c>
    </row>
    <row r="156" spans="1:2">
      <c r="A156" t="s">
        <v>2917</v>
      </c>
      <c r="B156">
        <v>1</v>
      </c>
    </row>
    <row r="157" spans="1:2">
      <c r="A157" t="s">
        <v>2918</v>
      </c>
      <c r="B157">
        <v>2</v>
      </c>
    </row>
    <row r="158" spans="1:2">
      <c r="A158" t="s">
        <v>2919</v>
      </c>
      <c r="B158">
        <v>1</v>
      </c>
    </row>
    <row r="159" spans="1:2">
      <c r="A159" t="s">
        <v>2920</v>
      </c>
      <c r="B159">
        <v>1</v>
      </c>
    </row>
    <row r="160" spans="1:2">
      <c r="A160" t="s">
        <v>2921</v>
      </c>
      <c r="B160">
        <v>2</v>
      </c>
    </row>
    <row r="161" spans="1:2">
      <c r="A161" t="s">
        <v>2922</v>
      </c>
      <c r="B161">
        <v>1</v>
      </c>
    </row>
    <row r="162" spans="1:2">
      <c r="A162" t="s">
        <v>2923</v>
      </c>
      <c r="B162">
        <v>1</v>
      </c>
    </row>
    <row r="163" spans="1:2">
      <c r="A163" t="s">
        <v>2924</v>
      </c>
      <c r="B163">
        <v>11</v>
      </c>
    </row>
    <row r="164" spans="1:2">
      <c r="A164" t="s">
        <v>2925</v>
      </c>
      <c r="B164">
        <v>2</v>
      </c>
    </row>
    <row r="165" spans="1:2">
      <c r="A165" t="s">
        <v>2926</v>
      </c>
      <c r="B165">
        <v>2</v>
      </c>
    </row>
    <row r="166" spans="1:2">
      <c r="A166" t="s">
        <v>2927</v>
      </c>
      <c r="B166">
        <v>3</v>
      </c>
    </row>
    <row r="167" spans="1:2">
      <c r="A167" t="s">
        <v>2928</v>
      </c>
      <c r="B167">
        <v>5</v>
      </c>
    </row>
    <row r="168" spans="1:2">
      <c r="A168" t="s">
        <v>2929</v>
      </c>
      <c r="B168">
        <v>3</v>
      </c>
    </row>
    <row r="169" spans="1:2">
      <c r="A169" t="s">
        <v>2930</v>
      </c>
      <c r="B169">
        <v>3</v>
      </c>
    </row>
    <row r="170" spans="1:2">
      <c r="A170" t="s">
        <v>2931</v>
      </c>
      <c r="B170">
        <v>3</v>
      </c>
    </row>
    <row r="171" spans="1:2">
      <c r="A171" t="s">
        <v>2932</v>
      </c>
      <c r="B171">
        <v>5</v>
      </c>
    </row>
    <row r="172" spans="1:2">
      <c r="A172" t="s">
        <v>2933</v>
      </c>
      <c r="B172">
        <v>3</v>
      </c>
    </row>
    <row r="173" spans="1:2">
      <c r="A173" t="s">
        <v>2934</v>
      </c>
      <c r="B173">
        <v>4</v>
      </c>
    </row>
    <row r="174" spans="1:2">
      <c r="A174" t="s">
        <v>2935</v>
      </c>
      <c r="B174">
        <v>5</v>
      </c>
    </row>
    <row r="175" spans="1:2">
      <c r="A175" t="s">
        <v>2936</v>
      </c>
      <c r="B175">
        <v>4</v>
      </c>
    </row>
    <row r="176" spans="1:2">
      <c r="A176" t="s">
        <v>2937</v>
      </c>
      <c r="B176">
        <v>3</v>
      </c>
    </row>
    <row r="177" spans="1:2">
      <c r="A177" t="s">
        <v>2938</v>
      </c>
      <c r="B177">
        <v>2</v>
      </c>
    </row>
    <row r="178" spans="1:2">
      <c r="A178" t="s">
        <v>2939</v>
      </c>
      <c r="B178">
        <v>2</v>
      </c>
    </row>
    <row r="179" spans="1:2">
      <c r="A179" t="s">
        <v>2940</v>
      </c>
      <c r="B179">
        <v>1</v>
      </c>
    </row>
    <row r="180" spans="1:2">
      <c r="A180" t="s">
        <v>2941</v>
      </c>
      <c r="B180">
        <v>2</v>
      </c>
    </row>
    <row r="181" spans="1:2">
      <c r="A181" t="s">
        <v>2942</v>
      </c>
      <c r="B181">
        <v>1</v>
      </c>
    </row>
    <row r="182" spans="1:2">
      <c r="A182" t="s">
        <v>2943</v>
      </c>
      <c r="B182">
        <v>2</v>
      </c>
    </row>
    <row r="183" spans="1:2">
      <c r="A183" t="s">
        <v>2944</v>
      </c>
      <c r="B183">
        <v>1</v>
      </c>
    </row>
    <row r="184" spans="1:2">
      <c r="A184" t="s">
        <v>2945</v>
      </c>
      <c r="B184">
        <v>1</v>
      </c>
    </row>
    <row r="185" spans="1:2">
      <c r="A185" t="s">
        <v>2946</v>
      </c>
      <c r="B185">
        <v>1</v>
      </c>
    </row>
    <row r="186" spans="1:2">
      <c r="A186" t="s">
        <v>2947</v>
      </c>
      <c r="B186">
        <v>1</v>
      </c>
    </row>
    <row r="187" spans="1:2">
      <c r="A187" t="s">
        <v>2948</v>
      </c>
      <c r="B187">
        <v>3</v>
      </c>
    </row>
    <row r="188" spans="1:2">
      <c r="A188" t="s">
        <v>2949</v>
      </c>
      <c r="B188">
        <v>1</v>
      </c>
    </row>
    <row r="189" spans="1:2">
      <c r="A189" t="s">
        <v>2950</v>
      </c>
      <c r="B189">
        <v>2</v>
      </c>
    </row>
    <row r="190" spans="1:2">
      <c r="A190" t="s">
        <v>2951</v>
      </c>
      <c r="B190">
        <v>1</v>
      </c>
    </row>
    <row r="191" spans="1:2">
      <c r="A191" t="s">
        <v>2952</v>
      </c>
      <c r="B191">
        <v>1</v>
      </c>
    </row>
    <row r="192" spans="1:2">
      <c r="A192" t="s">
        <v>2953</v>
      </c>
      <c r="B192">
        <v>1</v>
      </c>
    </row>
    <row r="193" spans="1:2">
      <c r="A193" t="s">
        <v>2954</v>
      </c>
      <c r="B193">
        <v>2</v>
      </c>
    </row>
    <row r="194" spans="1:2">
      <c r="A194" t="s">
        <v>2955</v>
      </c>
      <c r="B194">
        <v>1</v>
      </c>
    </row>
    <row r="195" spans="1:2">
      <c r="A195" t="s">
        <v>2956</v>
      </c>
      <c r="B195">
        <v>1</v>
      </c>
    </row>
    <row r="196" spans="1:2">
      <c r="A196" t="s">
        <v>2957</v>
      </c>
      <c r="B196">
        <v>1</v>
      </c>
    </row>
    <row r="197" spans="1:2">
      <c r="A197" t="s">
        <v>2958</v>
      </c>
      <c r="B197">
        <v>1</v>
      </c>
    </row>
    <row r="198" spans="1:2">
      <c r="A198" t="s">
        <v>2959</v>
      </c>
      <c r="B198">
        <v>2</v>
      </c>
    </row>
    <row r="199" spans="1:2">
      <c r="A199" t="s">
        <v>2960</v>
      </c>
      <c r="B199">
        <v>1</v>
      </c>
    </row>
    <row r="200" spans="1:2">
      <c r="A200" t="s">
        <v>2961</v>
      </c>
      <c r="B200">
        <v>1</v>
      </c>
    </row>
    <row r="201" spans="1:2">
      <c r="A201" t="s">
        <v>2962</v>
      </c>
      <c r="B201">
        <v>1</v>
      </c>
    </row>
    <row r="202" spans="1:2">
      <c r="A202" t="s">
        <v>2963</v>
      </c>
      <c r="B202">
        <v>1</v>
      </c>
    </row>
    <row r="203" spans="1:2">
      <c r="A203" t="s">
        <v>2964</v>
      </c>
      <c r="B203">
        <v>2</v>
      </c>
    </row>
    <row r="204" spans="1:2">
      <c r="A204" t="s">
        <v>2965</v>
      </c>
      <c r="B204">
        <v>2</v>
      </c>
    </row>
    <row r="205" spans="1:2">
      <c r="A205" t="s">
        <v>2966</v>
      </c>
      <c r="B205">
        <v>2</v>
      </c>
    </row>
    <row r="206" spans="1:2">
      <c r="A206" t="s">
        <v>2967</v>
      </c>
      <c r="B206">
        <v>2</v>
      </c>
    </row>
    <row r="207" spans="1:2">
      <c r="A207" t="s">
        <v>2968</v>
      </c>
      <c r="B207">
        <v>2</v>
      </c>
    </row>
    <row r="208" spans="1:2">
      <c r="A208" t="s">
        <v>2969</v>
      </c>
      <c r="B208">
        <v>4</v>
      </c>
    </row>
    <row r="209" spans="1:2">
      <c r="A209" t="s">
        <v>2970</v>
      </c>
      <c r="B209">
        <v>2</v>
      </c>
    </row>
    <row r="210" spans="1:2">
      <c r="A210" t="s">
        <v>2971</v>
      </c>
      <c r="B210">
        <v>1</v>
      </c>
    </row>
    <row r="211" spans="1:2">
      <c r="A211" t="s">
        <v>2972</v>
      </c>
      <c r="B211">
        <v>2</v>
      </c>
    </row>
    <row r="212" spans="1:2">
      <c r="A212" t="s">
        <v>2973</v>
      </c>
      <c r="B212">
        <v>1</v>
      </c>
    </row>
    <row r="213" spans="1:2">
      <c r="A213" t="s">
        <v>2974</v>
      </c>
      <c r="B213">
        <v>4</v>
      </c>
    </row>
    <row r="214" spans="1:2">
      <c r="A214" t="s">
        <v>2975</v>
      </c>
      <c r="B214">
        <v>2</v>
      </c>
    </row>
    <row r="215" spans="1:2">
      <c r="A215" t="s">
        <v>2976</v>
      </c>
      <c r="B215">
        <v>3</v>
      </c>
    </row>
    <row r="216" spans="1:2">
      <c r="A216" t="s">
        <v>2977</v>
      </c>
      <c r="B216">
        <v>2</v>
      </c>
    </row>
    <row r="217" spans="1:2">
      <c r="A217" t="s">
        <v>2978</v>
      </c>
      <c r="B217">
        <v>1</v>
      </c>
    </row>
    <row r="218" spans="1:2">
      <c r="A218" t="s">
        <v>2979</v>
      </c>
      <c r="B218">
        <v>1</v>
      </c>
    </row>
    <row r="219" spans="1:2">
      <c r="A219" t="s">
        <v>2980</v>
      </c>
      <c r="B219">
        <v>1</v>
      </c>
    </row>
    <row r="220" spans="1:2">
      <c r="A220" t="s">
        <v>2981</v>
      </c>
      <c r="B220">
        <v>2</v>
      </c>
    </row>
    <row r="221" spans="1:2">
      <c r="A221" t="s">
        <v>2982</v>
      </c>
      <c r="B221">
        <v>2</v>
      </c>
    </row>
    <row r="222" spans="1:2">
      <c r="A222" t="s">
        <v>2983</v>
      </c>
      <c r="B222">
        <v>2</v>
      </c>
    </row>
    <row r="223" spans="1:2">
      <c r="A223" t="s">
        <v>2984</v>
      </c>
      <c r="B223">
        <v>2</v>
      </c>
    </row>
    <row r="224" spans="1:2">
      <c r="A224" t="s">
        <v>2985</v>
      </c>
      <c r="B224">
        <v>1</v>
      </c>
    </row>
    <row r="225" spans="1:2">
      <c r="A225" t="s">
        <v>2986</v>
      </c>
      <c r="B225">
        <v>1</v>
      </c>
    </row>
    <row r="226" spans="1:2">
      <c r="A226" t="s">
        <v>2987</v>
      </c>
      <c r="B226">
        <v>4</v>
      </c>
    </row>
    <row r="227" spans="1:2">
      <c r="A227" t="s">
        <v>2988</v>
      </c>
      <c r="B227">
        <v>1</v>
      </c>
    </row>
    <row r="228" spans="1:2">
      <c r="A228" t="s">
        <v>2989</v>
      </c>
      <c r="B228">
        <v>2</v>
      </c>
    </row>
    <row r="229" spans="1:2">
      <c r="A229" t="s">
        <v>2990</v>
      </c>
      <c r="B229">
        <v>1</v>
      </c>
    </row>
    <row r="230" spans="1:2">
      <c r="A230" t="s">
        <v>2991</v>
      </c>
      <c r="B230">
        <v>1</v>
      </c>
    </row>
    <row r="231" spans="1:2">
      <c r="A231" t="s">
        <v>2992</v>
      </c>
      <c r="B231">
        <v>1</v>
      </c>
    </row>
    <row r="232" spans="1:2">
      <c r="A232" t="s">
        <v>2993</v>
      </c>
      <c r="B232">
        <v>1</v>
      </c>
    </row>
    <row r="233" spans="1:2">
      <c r="A233" t="s">
        <v>2994</v>
      </c>
      <c r="B233">
        <v>1</v>
      </c>
    </row>
    <row r="234" spans="1:2">
      <c r="A234" t="s">
        <v>2995</v>
      </c>
      <c r="B234">
        <v>1</v>
      </c>
    </row>
    <row r="235" spans="1:2">
      <c r="A235" t="s">
        <v>2996</v>
      </c>
      <c r="B235">
        <v>2</v>
      </c>
    </row>
    <row r="236" spans="1:2">
      <c r="A236" t="s">
        <v>2997</v>
      </c>
      <c r="B236">
        <v>3</v>
      </c>
    </row>
    <row r="237" spans="1:2">
      <c r="A237" t="s">
        <v>2998</v>
      </c>
      <c r="B237">
        <v>2</v>
      </c>
    </row>
    <row r="238" spans="1:2">
      <c r="A238" t="s">
        <v>2999</v>
      </c>
      <c r="B238">
        <v>1</v>
      </c>
    </row>
    <row r="239" spans="1:2">
      <c r="A239" t="s">
        <v>3000</v>
      </c>
      <c r="B239">
        <v>1</v>
      </c>
    </row>
    <row r="240" spans="1:2">
      <c r="A240" t="s">
        <v>3001</v>
      </c>
      <c r="B240">
        <v>1</v>
      </c>
    </row>
    <row r="241" spans="1:2">
      <c r="A241" t="s">
        <v>3002</v>
      </c>
      <c r="B241">
        <v>1</v>
      </c>
    </row>
    <row r="242" spans="1:2">
      <c r="A242" t="s">
        <v>3003</v>
      </c>
      <c r="B242">
        <v>3</v>
      </c>
    </row>
    <row r="243" spans="1:2">
      <c r="A243" t="s">
        <v>3004</v>
      </c>
      <c r="B243">
        <v>2</v>
      </c>
    </row>
    <row r="244" spans="1:2">
      <c r="A244" t="s">
        <v>3005</v>
      </c>
      <c r="B244">
        <v>1</v>
      </c>
    </row>
    <row r="245" spans="1:2">
      <c r="A245" t="s">
        <v>3006</v>
      </c>
      <c r="B245">
        <v>2</v>
      </c>
    </row>
    <row r="246" spans="1:2">
      <c r="A246" t="s">
        <v>3007</v>
      </c>
      <c r="B246">
        <v>1</v>
      </c>
    </row>
    <row r="247" spans="1:2">
      <c r="A247" t="s">
        <v>3008</v>
      </c>
      <c r="B247">
        <v>2</v>
      </c>
    </row>
    <row r="248" spans="1:2">
      <c r="A248" t="s">
        <v>3009</v>
      </c>
      <c r="B248">
        <v>1</v>
      </c>
    </row>
    <row r="249" spans="1:2">
      <c r="A249" t="s">
        <v>3010</v>
      </c>
      <c r="B249">
        <v>1</v>
      </c>
    </row>
    <row r="250" spans="1:2">
      <c r="A250" t="s">
        <v>3011</v>
      </c>
      <c r="B250">
        <v>1</v>
      </c>
    </row>
    <row r="251" spans="1:2">
      <c r="A251" t="s">
        <v>3012</v>
      </c>
      <c r="B251">
        <v>2</v>
      </c>
    </row>
    <row r="252" spans="1:2">
      <c r="A252" t="s">
        <v>3013</v>
      </c>
      <c r="B252">
        <v>1</v>
      </c>
    </row>
    <row r="253" spans="1:2">
      <c r="A253" t="s">
        <v>3014</v>
      </c>
      <c r="B253">
        <v>1</v>
      </c>
    </row>
    <row r="254" spans="1:2">
      <c r="A254" t="s">
        <v>3015</v>
      </c>
      <c r="B254">
        <v>2</v>
      </c>
    </row>
    <row r="255" spans="1:2">
      <c r="A255" t="s">
        <v>3016</v>
      </c>
      <c r="B255">
        <v>2</v>
      </c>
    </row>
    <row r="256" spans="1:2">
      <c r="A256" t="s">
        <v>3017</v>
      </c>
      <c r="B256">
        <v>2</v>
      </c>
    </row>
    <row r="257" spans="1:2">
      <c r="A257" t="s">
        <v>3018</v>
      </c>
      <c r="B257">
        <v>1</v>
      </c>
    </row>
    <row r="258" spans="1:2">
      <c r="A258" t="s">
        <v>3019</v>
      </c>
      <c r="B258">
        <v>3</v>
      </c>
    </row>
    <row r="259" spans="1:2">
      <c r="A259" t="s">
        <v>3020</v>
      </c>
      <c r="B259">
        <v>3</v>
      </c>
    </row>
    <row r="260" spans="1:2">
      <c r="A260" t="s">
        <v>3021</v>
      </c>
      <c r="B260">
        <v>3</v>
      </c>
    </row>
    <row r="261" spans="1:2">
      <c r="A261" t="s">
        <v>3022</v>
      </c>
      <c r="B261">
        <v>2</v>
      </c>
    </row>
    <row r="262" spans="1:2">
      <c r="A262" t="s">
        <v>3023</v>
      </c>
      <c r="B262">
        <v>4</v>
      </c>
    </row>
    <row r="263" spans="1:2">
      <c r="A263" t="s">
        <v>3024</v>
      </c>
      <c r="B263">
        <v>2</v>
      </c>
    </row>
    <row r="264" spans="1:2">
      <c r="A264" t="s">
        <v>3025</v>
      </c>
      <c r="B264">
        <v>4</v>
      </c>
    </row>
    <row r="265" spans="1:2">
      <c r="A265" t="s">
        <v>3026</v>
      </c>
      <c r="B265">
        <v>3</v>
      </c>
    </row>
    <row r="266" spans="1:2">
      <c r="A266" t="s">
        <v>3027</v>
      </c>
      <c r="B266">
        <v>3</v>
      </c>
    </row>
    <row r="267" spans="1:2">
      <c r="A267" t="s">
        <v>3028</v>
      </c>
      <c r="B267">
        <v>3</v>
      </c>
    </row>
    <row r="268" spans="1:2">
      <c r="A268" t="s">
        <v>3029</v>
      </c>
      <c r="B268">
        <v>3</v>
      </c>
    </row>
    <row r="269" spans="1:2">
      <c r="A269" t="s">
        <v>3030</v>
      </c>
      <c r="B269">
        <v>2</v>
      </c>
    </row>
    <row r="270" spans="1:2">
      <c r="A270" t="s">
        <v>3031</v>
      </c>
      <c r="B270">
        <v>3</v>
      </c>
    </row>
    <row r="271" spans="1:2">
      <c r="A271" t="s">
        <v>3032</v>
      </c>
      <c r="B271">
        <v>3</v>
      </c>
    </row>
    <row r="272" spans="1:2">
      <c r="A272" t="s">
        <v>3033</v>
      </c>
      <c r="B272">
        <v>1</v>
      </c>
    </row>
    <row r="273" spans="1:2">
      <c r="A273" t="s">
        <v>3034</v>
      </c>
      <c r="B273">
        <v>4</v>
      </c>
    </row>
    <row r="274" spans="1:2">
      <c r="A274" t="s">
        <v>3035</v>
      </c>
      <c r="B274">
        <v>2</v>
      </c>
    </row>
    <row r="275" spans="1:2">
      <c r="A275" t="s">
        <v>3036</v>
      </c>
      <c r="B275">
        <v>1</v>
      </c>
    </row>
    <row r="276" spans="1:2">
      <c r="A276" t="s">
        <v>3037</v>
      </c>
      <c r="B276">
        <v>2</v>
      </c>
    </row>
    <row r="277" spans="1:2">
      <c r="A277" t="s">
        <v>3038</v>
      </c>
      <c r="B277">
        <v>2</v>
      </c>
    </row>
    <row r="278" spans="1:2">
      <c r="A278" t="s">
        <v>3039</v>
      </c>
      <c r="B278">
        <v>2</v>
      </c>
    </row>
    <row r="279" spans="1:2">
      <c r="A279" t="s">
        <v>3040</v>
      </c>
      <c r="B279">
        <v>2</v>
      </c>
    </row>
    <row r="280" spans="1:2">
      <c r="A280" t="s">
        <v>3041</v>
      </c>
      <c r="B280">
        <v>1</v>
      </c>
    </row>
    <row r="281" spans="1:2">
      <c r="A281" t="s">
        <v>3042</v>
      </c>
      <c r="B281">
        <v>1</v>
      </c>
    </row>
    <row r="282" spans="1:2">
      <c r="A282" t="s">
        <v>3043</v>
      </c>
      <c r="B282">
        <v>3</v>
      </c>
    </row>
    <row r="283" spans="1:2">
      <c r="A283" t="s">
        <v>3044</v>
      </c>
      <c r="B283">
        <v>3</v>
      </c>
    </row>
    <row r="284" spans="1:2">
      <c r="A284" t="s">
        <v>3045</v>
      </c>
      <c r="B284">
        <v>2</v>
      </c>
    </row>
    <row r="285" spans="1:2">
      <c r="A285" t="s">
        <v>3046</v>
      </c>
      <c r="B285">
        <v>3</v>
      </c>
    </row>
    <row r="286" spans="1:2">
      <c r="A286" t="s">
        <v>3047</v>
      </c>
      <c r="B286">
        <v>2</v>
      </c>
    </row>
    <row r="287" spans="1:2">
      <c r="A287" t="s">
        <v>3048</v>
      </c>
      <c r="B287">
        <v>1</v>
      </c>
    </row>
    <row r="288" spans="1:2">
      <c r="A288" t="s">
        <v>3049</v>
      </c>
      <c r="B288">
        <v>1</v>
      </c>
    </row>
    <row r="289" spans="1:2">
      <c r="A289" t="s">
        <v>3050</v>
      </c>
      <c r="B289">
        <v>2</v>
      </c>
    </row>
    <row r="290" spans="1:2">
      <c r="A290" t="s">
        <v>3051</v>
      </c>
      <c r="B290">
        <v>2</v>
      </c>
    </row>
    <row r="291" spans="1:2">
      <c r="A291" t="s">
        <v>3052</v>
      </c>
      <c r="B291">
        <v>2</v>
      </c>
    </row>
    <row r="292" spans="1:2">
      <c r="A292" t="s">
        <v>3053</v>
      </c>
      <c r="B292">
        <v>1</v>
      </c>
    </row>
    <row r="293" spans="1:2">
      <c r="A293" t="s">
        <v>3054</v>
      </c>
      <c r="B293">
        <v>2</v>
      </c>
    </row>
    <row r="294" spans="1:2">
      <c r="A294" t="s">
        <v>3055</v>
      </c>
      <c r="B294">
        <v>2</v>
      </c>
    </row>
    <row r="295" spans="1:2">
      <c r="A295" t="s">
        <v>3056</v>
      </c>
      <c r="B295">
        <v>1</v>
      </c>
    </row>
    <row r="296" spans="1:2">
      <c r="A296" t="s">
        <v>3057</v>
      </c>
      <c r="B296">
        <v>3</v>
      </c>
    </row>
    <row r="297" spans="1:2">
      <c r="A297" t="s">
        <v>3058</v>
      </c>
      <c r="B297">
        <v>2</v>
      </c>
    </row>
    <row r="298" spans="1:2">
      <c r="A298" t="s">
        <v>3059</v>
      </c>
      <c r="B298">
        <v>1</v>
      </c>
    </row>
    <row r="299" spans="1:2">
      <c r="A299" t="s">
        <v>3060</v>
      </c>
      <c r="B299">
        <v>3</v>
      </c>
    </row>
    <row r="300" spans="1:2">
      <c r="A300" t="s">
        <v>3061</v>
      </c>
      <c r="B300">
        <v>2</v>
      </c>
    </row>
    <row r="301" spans="1:2">
      <c r="A301" t="s">
        <v>3062</v>
      </c>
      <c r="B301">
        <v>3</v>
      </c>
    </row>
    <row r="302" spans="1:2">
      <c r="A302" t="s">
        <v>3063</v>
      </c>
      <c r="B302">
        <v>4</v>
      </c>
    </row>
    <row r="303" spans="1:2">
      <c r="A303" t="s">
        <v>3064</v>
      </c>
      <c r="B303">
        <v>2</v>
      </c>
    </row>
    <row r="304" spans="1:2">
      <c r="A304" t="s">
        <v>3065</v>
      </c>
      <c r="B304">
        <v>3</v>
      </c>
    </row>
    <row r="305" spans="1:2">
      <c r="A305" t="s">
        <v>3066</v>
      </c>
      <c r="B305">
        <v>3</v>
      </c>
    </row>
    <row r="306" spans="1:2">
      <c r="A306" t="s">
        <v>3067</v>
      </c>
      <c r="B306">
        <v>3</v>
      </c>
    </row>
    <row r="307" spans="1:2">
      <c r="A307" t="s">
        <v>3068</v>
      </c>
      <c r="B307">
        <v>3</v>
      </c>
    </row>
    <row r="308" spans="1:2">
      <c r="A308" t="s">
        <v>3069</v>
      </c>
      <c r="B308">
        <v>4</v>
      </c>
    </row>
    <row r="309" spans="1:2">
      <c r="A309" t="s">
        <v>3070</v>
      </c>
      <c r="B309">
        <v>3</v>
      </c>
    </row>
    <row r="310" spans="1:2">
      <c r="A310" t="s">
        <v>3071</v>
      </c>
      <c r="B310">
        <v>3</v>
      </c>
    </row>
    <row r="311" spans="1:2">
      <c r="A311" t="s">
        <v>3072</v>
      </c>
      <c r="B311">
        <v>3</v>
      </c>
    </row>
    <row r="312" spans="1:2">
      <c r="A312" t="s">
        <v>3073</v>
      </c>
      <c r="B312">
        <v>4</v>
      </c>
    </row>
    <row r="313" spans="1:2">
      <c r="A313" t="s">
        <v>3074</v>
      </c>
      <c r="B313">
        <v>1</v>
      </c>
    </row>
    <row r="314" spans="1:2">
      <c r="A314" t="s">
        <v>3075</v>
      </c>
      <c r="B314">
        <v>2</v>
      </c>
    </row>
    <row r="315" spans="1:2">
      <c r="A315" t="s">
        <v>3076</v>
      </c>
      <c r="B315">
        <v>1</v>
      </c>
    </row>
    <row r="316" spans="1:2">
      <c r="A316" t="s">
        <v>3077</v>
      </c>
      <c r="B316">
        <v>1</v>
      </c>
    </row>
    <row r="317" spans="1:2">
      <c r="A317" t="s">
        <v>3078</v>
      </c>
      <c r="B317">
        <v>1</v>
      </c>
    </row>
    <row r="318" spans="1:2">
      <c r="A318" t="s">
        <v>3079</v>
      </c>
      <c r="B318">
        <v>1</v>
      </c>
    </row>
    <row r="319" spans="1:2">
      <c r="A319" t="s">
        <v>3080</v>
      </c>
      <c r="B319">
        <v>1</v>
      </c>
    </row>
    <row r="320" spans="1:2">
      <c r="A320" t="s">
        <v>3081</v>
      </c>
      <c r="B320">
        <v>1</v>
      </c>
    </row>
    <row r="321" spans="1:2">
      <c r="A321" t="s">
        <v>3082</v>
      </c>
      <c r="B321">
        <v>2</v>
      </c>
    </row>
    <row r="322" spans="1:2">
      <c r="A322" t="s">
        <v>3083</v>
      </c>
      <c r="B322">
        <v>1</v>
      </c>
    </row>
    <row r="323" spans="1:2">
      <c r="A323" t="s">
        <v>3084</v>
      </c>
      <c r="B323">
        <v>1</v>
      </c>
    </row>
    <row r="324" spans="1:2">
      <c r="A324" t="s">
        <v>3085</v>
      </c>
      <c r="B324">
        <v>2</v>
      </c>
    </row>
    <row r="325" spans="1:2">
      <c r="A325" t="s">
        <v>3086</v>
      </c>
      <c r="B325">
        <v>1</v>
      </c>
    </row>
    <row r="326" spans="1:2">
      <c r="A326" t="s">
        <v>3087</v>
      </c>
      <c r="B326">
        <v>1</v>
      </c>
    </row>
    <row r="327" spans="1:2">
      <c r="A327" t="s">
        <v>3088</v>
      </c>
      <c r="B327">
        <v>1</v>
      </c>
    </row>
    <row r="328" spans="1:2">
      <c r="A328" t="s">
        <v>3089</v>
      </c>
      <c r="B328">
        <v>2</v>
      </c>
    </row>
    <row r="329" spans="1:2">
      <c r="A329" t="s">
        <v>3090</v>
      </c>
      <c r="B329">
        <v>1</v>
      </c>
    </row>
    <row r="330" spans="1:2">
      <c r="A330" t="s">
        <v>3091</v>
      </c>
      <c r="B330">
        <v>1</v>
      </c>
    </row>
    <row r="331" spans="1:2">
      <c r="A331" t="s">
        <v>3092</v>
      </c>
      <c r="B331">
        <v>2</v>
      </c>
    </row>
    <row r="332" spans="1:2">
      <c r="A332" t="s">
        <v>3093</v>
      </c>
      <c r="B332">
        <v>1</v>
      </c>
    </row>
    <row r="333" spans="1:2">
      <c r="A333" t="s">
        <v>3094</v>
      </c>
      <c r="B333">
        <v>1</v>
      </c>
    </row>
    <row r="334" spans="1:2">
      <c r="A334" t="s">
        <v>3095</v>
      </c>
      <c r="B334">
        <v>1</v>
      </c>
    </row>
    <row r="335" spans="1:2">
      <c r="A335" t="s">
        <v>3096</v>
      </c>
      <c r="B335">
        <v>1</v>
      </c>
    </row>
    <row r="336" spans="1:2">
      <c r="A336" t="s">
        <v>3097</v>
      </c>
      <c r="B336">
        <v>2</v>
      </c>
    </row>
    <row r="337" spans="1:2">
      <c r="A337" t="s">
        <v>3098</v>
      </c>
      <c r="B337">
        <v>2</v>
      </c>
    </row>
    <row r="338" spans="1:2">
      <c r="A338" t="s">
        <v>3099</v>
      </c>
      <c r="B338">
        <v>2</v>
      </c>
    </row>
    <row r="339" spans="1:2">
      <c r="A339" t="s">
        <v>3100</v>
      </c>
      <c r="B339">
        <v>2</v>
      </c>
    </row>
    <row r="340" spans="1:2">
      <c r="A340" t="s">
        <v>3101</v>
      </c>
      <c r="B340">
        <v>1</v>
      </c>
    </row>
    <row r="341" spans="1:2">
      <c r="A341" t="s">
        <v>3102</v>
      </c>
      <c r="B341">
        <v>2</v>
      </c>
    </row>
    <row r="342" spans="1:2">
      <c r="A342" t="s">
        <v>3103</v>
      </c>
      <c r="B342">
        <v>2</v>
      </c>
    </row>
    <row r="343" spans="1:2">
      <c r="A343" t="s">
        <v>3104</v>
      </c>
      <c r="B343">
        <v>1</v>
      </c>
    </row>
    <row r="344" spans="1:2">
      <c r="A344" t="s">
        <v>3105</v>
      </c>
      <c r="B344">
        <v>3</v>
      </c>
    </row>
    <row r="345" spans="1:2">
      <c r="A345" t="s">
        <v>3106</v>
      </c>
      <c r="B345">
        <v>1</v>
      </c>
    </row>
    <row r="346" spans="1:2">
      <c r="A346" t="s">
        <v>3107</v>
      </c>
      <c r="B346">
        <v>1</v>
      </c>
    </row>
    <row r="347" spans="1:2">
      <c r="A347" t="s">
        <v>3108</v>
      </c>
      <c r="B347">
        <v>1</v>
      </c>
    </row>
    <row r="348" spans="1:2">
      <c r="A348" t="s">
        <v>3109</v>
      </c>
      <c r="B348">
        <v>2</v>
      </c>
    </row>
    <row r="349" spans="1:2">
      <c r="A349" t="s">
        <v>3110</v>
      </c>
      <c r="B349">
        <v>1</v>
      </c>
    </row>
    <row r="350" spans="1:2">
      <c r="A350" t="s">
        <v>3111</v>
      </c>
      <c r="B350">
        <v>2</v>
      </c>
    </row>
    <row r="351" spans="1:2">
      <c r="A351" t="s">
        <v>3112</v>
      </c>
      <c r="B351">
        <v>1</v>
      </c>
    </row>
    <row r="352" spans="1:2">
      <c r="A352" t="s">
        <v>3113</v>
      </c>
      <c r="B352">
        <v>2</v>
      </c>
    </row>
    <row r="353" spans="1:2">
      <c r="A353" t="s">
        <v>3114</v>
      </c>
      <c r="B353">
        <v>1</v>
      </c>
    </row>
    <row r="354" spans="1:2">
      <c r="A354" t="s">
        <v>3115</v>
      </c>
      <c r="B354">
        <v>5</v>
      </c>
    </row>
    <row r="355" spans="1:2">
      <c r="A355" t="s">
        <v>3116</v>
      </c>
      <c r="B355">
        <v>3</v>
      </c>
    </row>
    <row r="356" spans="1:2">
      <c r="A356" t="s">
        <v>3117</v>
      </c>
      <c r="B356">
        <v>3</v>
      </c>
    </row>
    <row r="357" spans="1:2">
      <c r="A357" t="s">
        <v>3118</v>
      </c>
      <c r="B357">
        <v>3</v>
      </c>
    </row>
    <row r="358" spans="1:2">
      <c r="A358" t="s">
        <v>3119</v>
      </c>
      <c r="B358">
        <v>3</v>
      </c>
    </row>
    <row r="359" spans="1:2">
      <c r="A359" t="s">
        <v>3120</v>
      </c>
      <c r="B359">
        <v>3</v>
      </c>
    </row>
    <row r="360" spans="1:2">
      <c r="A360" t="s">
        <v>3121</v>
      </c>
      <c r="B360">
        <v>3</v>
      </c>
    </row>
    <row r="361" spans="1:2">
      <c r="A361" t="s">
        <v>3122</v>
      </c>
      <c r="B361">
        <v>3</v>
      </c>
    </row>
    <row r="362" spans="1:2">
      <c r="A362" t="s">
        <v>3123</v>
      </c>
      <c r="B362">
        <v>3</v>
      </c>
    </row>
    <row r="363" spans="1:2">
      <c r="A363" t="s">
        <v>3124</v>
      </c>
      <c r="B363">
        <v>3</v>
      </c>
    </row>
    <row r="364" spans="1:2">
      <c r="A364" t="s">
        <v>3125</v>
      </c>
      <c r="B364">
        <v>3</v>
      </c>
    </row>
    <row r="365" spans="1:2">
      <c r="A365" t="s">
        <v>3126</v>
      </c>
      <c r="B365">
        <v>3</v>
      </c>
    </row>
    <row r="366" spans="1:2">
      <c r="A366" t="s">
        <v>3127</v>
      </c>
      <c r="B366">
        <v>3</v>
      </c>
    </row>
    <row r="367" spans="1:2">
      <c r="A367" t="s">
        <v>3128</v>
      </c>
      <c r="B367">
        <v>3</v>
      </c>
    </row>
    <row r="368" spans="1:2">
      <c r="A368" t="s">
        <v>3129</v>
      </c>
      <c r="B368">
        <v>3</v>
      </c>
    </row>
    <row r="369" spans="1:2">
      <c r="A369" t="s">
        <v>3130</v>
      </c>
      <c r="B369">
        <v>2</v>
      </c>
    </row>
    <row r="370" spans="1:2">
      <c r="A370" t="s">
        <v>3131</v>
      </c>
      <c r="B370">
        <v>3</v>
      </c>
    </row>
    <row r="371" spans="1:2">
      <c r="A371" t="s">
        <v>3132</v>
      </c>
      <c r="B371">
        <v>4</v>
      </c>
    </row>
    <row r="372" spans="1:2">
      <c r="A372" t="s">
        <v>3133</v>
      </c>
      <c r="B372">
        <v>3</v>
      </c>
    </row>
    <row r="373" spans="1:2">
      <c r="A373" t="s">
        <v>3134</v>
      </c>
      <c r="B373">
        <v>3</v>
      </c>
    </row>
    <row r="374" spans="1:2">
      <c r="A374" t="s">
        <v>3135</v>
      </c>
      <c r="B374">
        <v>3</v>
      </c>
    </row>
    <row r="375" spans="1:2">
      <c r="A375" t="s">
        <v>3136</v>
      </c>
      <c r="B375">
        <v>3</v>
      </c>
    </row>
    <row r="376" spans="1:2">
      <c r="A376" t="s">
        <v>3137</v>
      </c>
      <c r="B376">
        <v>3</v>
      </c>
    </row>
    <row r="377" spans="1:2">
      <c r="A377" t="s">
        <v>3138</v>
      </c>
      <c r="B377">
        <v>3</v>
      </c>
    </row>
    <row r="378" spans="1:2">
      <c r="A378" t="s">
        <v>3139</v>
      </c>
      <c r="B378">
        <v>3</v>
      </c>
    </row>
    <row r="379" spans="1:2">
      <c r="A379" t="s">
        <v>3140</v>
      </c>
      <c r="B379">
        <v>3</v>
      </c>
    </row>
    <row r="380" spans="1:2">
      <c r="A380" t="s">
        <v>3141</v>
      </c>
      <c r="B380">
        <v>3</v>
      </c>
    </row>
    <row r="381" spans="1:2">
      <c r="A381" t="s">
        <v>3142</v>
      </c>
      <c r="B381">
        <v>3</v>
      </c>
    </row>
    <row r="382" spans="1:2">
      <c r="A382" t="s">
        <v>3143</v>
      </c>
      <c r="B382">
        <v>3</v>
      </c>
    </row>
    <row r="383" spans="1:2">
      <c r="A383" t="s">
        <v>3144</v>
      </c>
      <c r="B383">
        <v>3</v>
      </c>
    </row>
    <row r="384" spans="1:2">
      <c r="A384" t="s">
        <v>3145</v>
      </c>
      <c r="B384">
        <v>3</v>
      </c>
    </row>
    <row r="385" spans="1:2">
      <c r="A385" t="s">
        <v>3146</v>
      </c>
      <c r="B385">
        <v>2</v>
      </c>
    </row>
    <row r="386" spans="1:2">
      <c r="A386" t="s">
        <v>3147</v>
      </c>
      <c r="B386">
        <v>2</v>
      </c>
    </row>
    <row r="387" spans="1:2">
      <c r="A387" t="s">
        <v>3148</v>
      </c>
      <c r="B387">
        <v>3</v>
      </c>
    </row>
    <row r="388" spans="1:2">
      <c r="A388" t="s">
        <v>3149</v>
      </c>
      <c r="B388">
        <v>3</v>
      </c>
    </row>
    <row r="389" spans="1:2">
      <c r="A389" t="s">
        <v>3150</v>
      </c>
      <c r="B389">
        <v>2</v>
      </c>
    </row>
    <row r="390" spans="1:2">
      <c r="A390" t="s">
        <v>3151</v>
      </c>
      <c r="B390">
        <v>2</v>
      </c>
    </row>
    <row r="391" spans="1:2">
      <c r="A391" t="s">
        <v>3152</v>
      </c>
      <c r="B391">
        <v>2</v>
      </c>
    </row>
    <row r="392" spans="1:2">
      <c r="A392" t="s">
        <v>3153</v>
      </c>
      <c r="B392">
        <v>2</v>
      </c>
    </row>
    <row r="393" spans="1:2">
      <c r="A393" t="s">
        <v>3154</v>
      </c>
      <c r="B393">
        <v>3</v>
      </c>
    </row>
    <row r="394" spans="1:2">
      <c r="A394" t="s">
        <v>3155</v>
      </c>
      <c r="B394">
        <v>2</v>
      </c>
    </row>
    <row r="395" spans="1:2">
      <c r="A395" t="s">
        <v>3156</v>
      </c>
      <c r="B395">
        <v>3</v>
      </c>
    </row>
    <row r="396" spans="1:2">
      <c r="A396" t="s">
        <v>3157</v>
      </c>
      <c r="B396">
        <v>3</v>
      </c>
    </row>
    <row r="397" spans="1:2">
      <c r="A397" t="s">
        <v>3158</v>
      </c>
      <c r="B397">
        <v>2</v>
      </c>
    </row>
    <row r="398" spans="1:2">
      <c r="A398" t="s">
        <v>3159</v>
      </c>
      <c r="B398">
        <v>3</v>
      </c>
    </row>
    <row r="399" spans="1:2">
      <c r="A399" t="s">
        <v>3160</v>
      </c>
      <c r="B399">
        <v>2</v>
      </c>
    </row>
    <row r="400" spans="1:2">
      <c r="A400" t="s">
        <v>3161</v>
      </c>
      <c r="B400">
        <v>1</v>
      </c>
    </row>
    <row r="401" spans="1:2">
      <c r="A401" t="s">
        <v>3162</v>
      </c>
      <c r="B401">
        <v>2</v>
      </c>
    </row>
    <row r="402" spans="1:2">
      <c r="A402" t="s">
        <v>3163</v>
      </c>
      <c r="B402">
        <v>1</v>
      </c>
    </row>
    <row r="403" spans="1:2">
      <c r="A403" t="s">
        <v>3164</v>
      </c>
      <c r="B403">
        <v>3</v>
      </c>
    </row>
    <row r="404" spans="1:2">
      <c r="A404" t="s">
        <v>3165</v>
      </c>
      <c r="B404">
        <v>5</v>
      </c>
    </row>
    <row r="405" spans="1:2">
      <c r="A405" t="s">
        <v>3166</v>
      </c>
      <c r="B405">
        <v>3</v>
      </c>
    </row>
    <row r="406" spans="1:2">
      <c r="A406" t="s">
        <v>3167</v>
      </c>
      <c r="B406">
        <v>3</v>
      </c>
    </row>
    <row r="407" spans="1:2">
      <c r="A407" t="s">
        <v>3168</v>
      </c>
      <c r="B407">
        <v>3</v>
      </c>
    </row>
    <row r="408" spans="1:2">
      <c r="A408" t="s">
        <v>3169</v>
      </c>
      <c r="B408">
        <v>2</v>
      </c>
    </row>
    <row r="409" spans="1:2">
      <c r="A409" t="s">
        <v>3170</v>
      </c>
      <c r="B409">
        <v>4</v>
      </c>
    </row>
    <row r="410" spans="1:2">
      <c r="A410" t="s">
        <v>3171</v>
      </c>
      <c r="B410">
        <v>3</v>
      </c>
    </row>
    <row r="411" spans="1:2">
      <c r="A411" t="s">
        <v>3172</v>
      </c>
      <c r="B411">
        <v>3</v>
      </c>
    </row>
    <row r="412" spans="1:2">
      <c r="A412" t="s">
        <v>3173</v>
      </c>
      <c r="B412">
        <v>4</v>
      </c>
    </row>
    <row r="413" spans="1:2">
      <c r="A413" t="s">
        <v>3174</v>
      </c>
      <c r="B413">
        <v>3</v>
      </c>
    </row>
    <row r="414" spans="1:2">
      <c r="A414" t="s">
        <v>3175</v>
      </c>
      <c r="B414">
        <v>4</v>
      </c>
    </row>
    <row r="415" spans="1:2">
      <c r="A415" t="s">
        <v>3176</v>
      </c>
      <c r="B415">
        <v>3</v>
      </c>
    </row>
    <row r="416" spans="1:2">
      <c r="A416" t="s">
        <v>3177</v>
      </c>
      <c r="B416">
        <v>2</v>
      </c>
    </row>
    <row r="417" spans="1:2">
      <c r="A417" t="s">
        <v>3178</v>
      </c>
      <c r="B417">
        <v>1</v>
      </c>
    </row>
    <row r="418" spans="1:2">
      <c r="A418" t="s">
        <v>3179</v>
      </c>
      <c r="B418">
        <v>2</v>
      </c>
    </row>
    <row r="419" spans="1:2">
      <c r="A419" t="s">
        <v>3180</v>
      </c>
      <c r="B419">
        <v>1</v>
      </c>
    </row>
    <row r="420" spans="1:2">
      <c r="A420" t="s">
        <v>3181</v>
      </c>
      <c r="B420">
        <v>3</v>
      </c>
    </row>
    <row r="421" spans="1:2">
      <c r="A421" t="s">
        <v>3182</v>
      </c>
      <c r="B421">
        <v>3</v>
      </c>
    </row>
    <row r="422" spans="1:2">
      <c r="A422" t="s">
        <v>3183</v>
      </c>
      <c r="B422">
        <v>3</v>
      </c>
    </row>
    <row r="423" spans="1:2">
      <c r="A423" t="s">
        <v>3184</v>
      </c>
      <c r="B423">
        <v>3</v>
      </c>
    </row>
    <row r="424" spans="1:2">
      <c r="A424" t="s">
        <v>3185</v>
      </c>
      <c r="B424">
        <v>2</v>
      </c>
    </row>
    <row r="425" spans="1:2">
      <c r="A425" t="s">
        <v>3186</v>
      </c>
      <c r="B425">
        <v>3</v>
      </c>
    </row>
    <row r="426" spans="1:2">
      <c r="A426" t="s">
        <v>3187</v>
      </c>
      <c r="B426">
        <v>2</v>
      </c>
    </row>
    <row r="427" spans="1:2">
      <c r="A427" t="s">
        <v>3188</v>
      </c>
      <c r="B427">
        <v>3</v>
      </c>
    </row>
    <row r="428" spans="1:2">
      <c r="A428" t="s">
        <v>3189</v>
      </c>
      <c r="B428">
        <v>2</v>
      </c>
    </row>
    <row r="429" spans="1:2">
      <c r="A429" t="s">
        <v>3190</v>
      </c>
      <c r="B429">
        <v>2</v>
      </c>
    </row>
    <row r="430" spans="1:2">
      <c r="A430" t="s">
        <v>3191</v>
      </c>
      <c r="B430">
        <v>4</v>
      </c>
    </row>
    <row r="431" spans="1:2">
      <c r="A431" t="s">
        <v>3192</v>
      </c>
      <c r="B431">
        <v>2</v>
      </c>
    </row>
    <row r="432" spans="1:2">
      <c r="A432" t="s">
        <v>3193</v>
      </c>
      <c r="B432">
        <v>2</v>
      </c>
    </row>
    <row r="433" spans="1:2">
      <c r="A433" t="s">
        <v>3194</v>
      </c>
      <c r="B433">
        <v>1</v>
      </c>
    </row>
    <row r="434" spans="1:2">
      <c r="A434" t="s">
        <v>3195</v>
      </c>
      <c r="B434">
        <v>2</v>
      </c>
    </row>
    <row r="435" spans="1:2">
      <c r="A435" t="s">
        <v>3196</v>
      </c>
      <c r="B435">
        <v>1</v>
      </c>
    </row>
    <row r="436" spans="1:2">
      <c r="A436" t="s">
        <v>3197</v>
      </c>
      <c r="B436">
        <v>1</v>
      </c>
    </row>
    <row r="437" spans="1:2">
      <c r="A437" t="s">
        <v>3198</v>
      </c>
      <c r="B437">
        <v>4</v>
      </c>
    </row>
    <row r="438" spans="1:2">
      <c r="A438" t="s">
        <v>3199</v>
      </c>
      <c r="B438">
        <v>3</v>
      </c>
    </row>
    <row r="439" spans="1:2">
      <c r="A439" t="s">
        <v>3200</v>
      </c>
      <c r="B439">
        <v>3</v>
      </c>
    </row>
    <row r="440" spans="1:2">
      <c r="A440" t="s">
        <v>3201</v>
      </c>
      <c r="B440">
        <v>4</v>
      </c>
    </row>
    <row r="441" spans="1:2">
      <c r="A441" t="s">
        <v>3202</v>
      </c>
      <c r="B441">
        <v>3</v>
      </c>
    </row>
    <row r="442" spans="1:2">
      <c r="A442" t="s">
        <v>3203</v>
      </c>
      <c r="B442">
        <v>4</v>
      </c>
    </row>
    <row r="443" spans="1:2">
      <c r="A443" t="s">
        <v>3204</v>
      </c>
      <c r="B443">
        <v>2</v>
      </c>
    </row>
    <row r="444" spans="1:2">
      <c r="A444" t="s">
        <v>3205</v>
      </c>
      <c r="B444">
        <v>3</v>
      </c>
    </row>
    <row r="445" spans="1:2">
      <c r="A445" t="s">
        <v>3206</v>
      </c>
      <c r="B445">
        <v>3</v>
      </c>
    </row>
    <row r="446" spans="1:2">
      <c r="A446" t="s">
        <v>3207</v>
      </c>
      <c r="B446">
        <v>3</v>
      </c>
    </row>
    <row r="447" spans="1:2">
      <c r="A447" t="s">
        <v>3208</v>
      </c>
      <c r="B447">
        <v>4</v>
      </c>
    </row>
    <row r="448" spans="1:2">
      <c r="A448" t="s">
        <v>3209</v>
      </c>
      <c r="B448">
        <v>3</v>
      </c>
    </row>
    <row r="449" spans="1:2">
      <c r="A449" t="s">
        <v>3210</v>
      </c>
      <c r="B449">
        <v>2</v>
      </c>
    </row>
    <row r="450" spans="1:2">
      <c r="A450" t="s">
        <v>3211</v>
      </c>
      <c r="B450">
        <v>2</v>
      </c>
    </row>
    <row r="451" spans="1:2">
      <c r="A451" t="s">
        <v>3212</v>
      </c>
      <c r="B451">
        <v>2</v>
      </c>
    </row>
    <row r="452" spans="1:2">
      <c r="A452" t="s">
        <v>3213</v>
      </c>
      <c r="B452">
        <v>1</v>
      </c>
    </row>
    <row r="453" spans="1:2">
      <c r="A453" t="s">
        <v>3214</v>
      </c>
      <c r="B453">
        <v>1</v>
      </c>
    </row>
    <row r="454" spans="1:2">
      <c r="A454" t="s">
        <v>3215</v>
      </c>
      <c r="B454">
        <v>1</v>
      </c>
    </row>
    <row r="455" spans="1:2">
      <c r="A455" t="s">
        <v>3216</v>
      </c>
      <c r="B455">
        <v>2</v>
      </c>
    </row>
    <row r="456" spans="1:2">
      <c r="A456" t="s">
        <v>3217</v>
      </c>
      <c r="B456">
        <v>1</v>
      </c>
    </row>
    <row r="457" spans="1:2">
      <c r="A457" t="s">
        <v>3218</v>
      </c>
      <c r="B457">
        <v>1</v>
      </c>
    </row>
    <row r="458" spans="1:2">
      <c r="A458" t="s">
        <v>3219</v>
      </c>
      <c r="B458">
        <v>1</v>
      </c>
    </row>
    <row r="459" spans="1:2">
      <c r="A459" t="s">
        <v>3220</v>
      </c>
      <c r="B459">
        <v>1</v>
      </c>
    </row>
    <row r="460" spans="1:2">
      <c r="A460" t="s">
        <v>3221</v>
      </c>
      <c r="B460">
        <v>1</v>
      </c>
    </row>
    <row r="461" spans="1:2">
      <c r="A461" t="s">
        <v>3222</v>
      </c>
      <c r="B461">
        <v>1</v>
      </c>
    </row>
    <row r="462" spans="1:2">
      <c r="A462" t="s">
        <v>3223</v>
      </c>
      <c r="B462">
        <v>1</v>
      </c>
    </row>
    <row r="463" spans="1:2">
      <c r="A463" t="s">
        <v>3224</v>
      </c>
      <c r="B463">
        <v>1</v>
      </c>
    </row>
    <row r="464" spans="1:2">
      <c r="A464" t="s">
        <v>3225</v>
      </c>
      <c r="B464">
        <v>1</v>
      </c>
    </row>
    <row r="465" spans="1:2">
      <c r="A465" t="s">
        <v>3226</v>
      </c>
      <c r="B465">
        <v>1</v>
      </c>
    </row>
    <row r="466" spans="1:2">
      <c r="A466" t="s">
        <v>3227</v>
      </c>
      <c r="B466">
        <v>1</v>
      </c>
    </row>
    <row r="467" spans="1:2">
      <c r="A467" t="s">
        <v>3228</v>
      </c>
      <c r="B467">
        <v>1</v>
      </c>
    </row>
    <row r="468" spans="1:2">
      <c r="A468" t="s">
        <v>3229</v>
      </c>
      <c r="B468">
        <v>1</v>
      </c>
    </row>
    <row r="469" spans="1:2">
      <c r="A469" t="s">
        <v>3230</v>
      </c>
      <c r="B469">
        <v>1</v>
      </c>
    </row>
    <row r="470" spans="1:2">
      <c r="A470" t="s">
        <v>3231</v>
      </c>
      <c r="B470">
        <v>1</v>
      </c>
    </row>
    <row r="471" spans="1:2">
      <c r="A471" t="s">
        <v>3232</v>
      </c>
      <c r="B471">
        <v>1</v>
      </c>
    </row>
    <row r="472" spans="1:2">
      <c r="A472" t="s">
        <v>3233</v>
      </c>
      <c r="B472">
        <v>1</v>
      </c>
    </row>
    <row r="473" spans="1:2">
      <c r="A473" t="s">
        <v>3234</v>
      </c>
      <c r="B473">
        <v>2</v>
      </c>
    </row>
    <row r="474" spans="1:2">
      <c r="A474" t="s">
        <v>3235</v>
      </c>
      <c r="B474">
        <v>1</v>
      </c>
    </row>
    <row r="475" spans="1:2">
      <c r="A475" t="s">
        <v>3236</v>
      </c>
      <c r="B475">
        <v>2</v>
      </c>
    </row>
    <row r="476" spans="1:2">
      <c r="A476" t="s">
        <v>3237</v>
      </c>
      <c r="B476">
        <v>1</v>
      </c>
    </row>
    <row r="477" spans="1:2">
      <c r="A477" t="s">
        <v>3238</v>
      </c>
      <c r="B477">
        <v>3</v>
      </c>
    </row>
    <row r="478" spans="1:2">
      <c r="A478" t="s">
        <v>3239</v>
      </c>
      <c r="B478">
        <v>1</v>
      </c>
    </row>
    <row r="479" spans="1:2">
      <c r="A479" t="s">
        <v>3240</v>
      </c>
      <c r="B479">
        <v>1</v>
      </c>
    </row>
    <row r="480" spans="1:2">
      <c r="A480" t="s">
        <v>3241</v>
      </c>
      <c r="B480">
        <v>1</v>
      </c>
    </row>
    <row r="481" spans="1:2">
      <c r="A481" t="s">
        <v>3242</v>
      </c>
      <c r="B481">
        <v>1</v>
      </c>
    </row>
    <row r="482" spans="1:2">
      <c r="A482" t="s">
        <v>3243</v>
      </c>
      <c r="B482">
        <v>1</v>
      </c>
    </row>
    <row r="483" spans="1:2">
      <c r="A483" t="s">
        <v>3244</v>
      </c>
      <c r="B483">
        <v>1</v>
      </c>
    </row>
    <row r="484" spans="1:2">
      <c r="A484" t="s">
        <v>3245</v>
      </c>
      <c r="B484">
        <v>1</v>
      </c>
    </row>
    <row r="485" spans="1:2">
      <c r="A485" t="s">
        <v>3246</v>
      </c>
      <c r="B485">
        <v>1</v>
      </c>
    </row>
    <row r="486" spans="1:2">
      <c r="A486" t="s">
        <v>3247</v>
      </c>
      <c r="B486">
        <v>1</v>
      </c>
    </row>
    <row r="487" spans="1:2">
      <c r="A487" t="s">
        <v>3248</v>
      </c>
      <c r="B487">
        <v>2</v>
      </c>
    </row>
    <row r="488" spans="1:2">
      <c r="A488" t="s">
        <v>3249</v>
      </c>
      <c r="B488">
        <v>2</v>
      </c>
    </row>
    <row r="489" spans="1:2">
      <c r="A489" t="s">
        <v>3250</v>
      </c>
      <c r="B489">
        <v>2</v>
      </c>
    </row>
    <row r="490" spans="1:2">
      <c r="A490" t="s">
        <v>3251</v>
      </c>
      <c r="B490">
        <v>2</v>
      </c>
    </row>
    <row r="491" spans="1:2">
      <c r="A491" t="s">
        <v>3252</v>
      </c>
      <c r="B491">
        <v>2</v>
      </c>
    </row>
    <row r="492" spans="1:2">
      <c r="A492" t="s">
        <v>3253</v>
      </c>
      <c r="B492">
        <v>1</v>
      </c>
    </row>
    <row r="493" spans="1:2">
      <c r="A493" t="s">
        <v>3254</v>
      </c>
      <c r="B493">
        <v>1</v>
      </c>
    </row>
    <row r="494" spans="1:2">
      <c r="A494" t="s">
        <v>3255</v>
      </c>
      <c r="B494">
        <v>2</v>
      </c>
    </row>
    <row r="495" spans="1:2">
      <c r="A495" t="s">
        <v>3256</v>
      </c>
      <c r="B495">
        <v>1</v>
      </c>
    </row>
    <row r="496" spans="1:2">
      <c r="A496" t="s">
        <v>3257</v>
      </c>
      <c r="B496">
        <v>3</v>
      </c>
    </row>
    <row r="497" spans="1:2">
      <c r="A497" t="s">
        <v>3258</v>
      </c>
      <c r="B497">
        <v>1</v>
      </c>
    </row>
    <row r="498" spans="1:2">
      <c r="A498" t="s">
        <v>3259</v>
      </c>
      <c r="B498">
        <v>2</v>
      </c>
    </row>
    <row r="499" spans="1:2">
      <c r="A499" t="s">
        <v>3260</v>
      </c>
      <c r="B499">
        <v>2</v>
      </c>
    </row>
    <row r="500" spans="1:2">
      <c r="A500" t="s">
        <v>3261</v>
      </c>
      <c r="B500">
        <v>1</v>
      </c>
    </row>
    <row r="501" spans="1:2">
      <c r="A501" t="s">
        <v>3262</v>
      </c>
      <c r="B501">
        <v>3</v>
      </c>
    </row>
    <row r="502" spans="1:2">
      <c r="A502" t="s">
        <v>3263</v>
      </c>
      <c r="B502">
        <v>1</v>
      </c>
    </row>
    <row r="503" spans="1:2">
      <c r="A503" t="s">
        <v>3264</v>
      </c>
      <c r="B503">
        <v>1</v>
      </c>
    </row>
    <row r="504" spans="1:2">
      <c r="A504" t="s">
        <v>3265</v>
      </c>
      <c r="B504">
        <v>1</v>
      </c>
    </row>
    <row r="505" spans="1:2">
      <c r="A505" t="s">
        <v>3266</v>
      </c>
      <c r="B505">
        <v>1</v>
      </c>
    </row>
    <row r="506" spans="1:2">
      <c r="A506" t="s">
        <v>3267</v>
      </c>
      <c r="B506">
        <v>1</v>
      </c>
    </row>
    <row r="507" spans="1:2">
      <c r="A507" t="s">
        <v>3268</v>
      </c>
      <c r="B507">
        <v>1</v>
      </c>
    </row>
    <row r="508" spans="1:2">
      <c r="A508" t="s">
        <v>3269</v>
      </c>
      <c r="B508">
        <v>2</v>
      </c>
    </row>
    <row r="509" spans="1:2">
      <c r="A509" t="s">
        <v>3270</v>
      </c>
      <c r="B509">
        <v>1</v>
      </c>
    </row>
    <row r="510" spans="1:2">
      <c r="A510" t="s">
        <v>3271</v>
      </c>
      <c r="B510">
        <v>1</v>
      </c>
    </row>
    <row r="511" spans="1:2">
      <c r="A511" t="s">
        <v>3272</v>
      </c>
      <c r="B511">
        <v>2</v>
      </c>
    </row>
    <row r="512" spans="1:2">
      <c r="A512" t="s">
        <v>3273</v>
      </c>
      <c r="B512">
        <v>1</v>
      </c>
    </row>
    <row r="513" spans="1:2">
      <c r="A513" t="s">
        <v>3274</v>
      </c>
      <c r="B513">
        <v>1</v>
      </c>
    </row>
    <row r="514" spans="1:2">
      <c r="A514" t="s">
        <v>3275</v>
      </c>
      <c r="B514">
        <v>1</v>
      </c>
    </row>
    <row r="515" spans="1:2">
      <c r="A515" t="s">
        <v>3276</v>
      </c>
      <c r="B515">
        <v>1</v>
      </c>
    </row>
    <row r="516" spans="1:2">
      <c r="A516" t="s">
        <v>3277</v>
      </c>
      <c r="B516">
        <v>2</v>
      </c>
    </row>
    <row r="517" spans="1:2">
      <c r="A517" t="s">
        <v>3278</v>
      </c>
      <c r="B517">
        <v>1</v>
      </c>
    </row>
    <row r="518" spans="1:2">
      <c r="A518" t="s">
        <v>3279</v>
      </c>
      <c r="B518">
        <v>2</v>
      </c>
    </row>
    <row r="519" spans="1:2">
      <c r="A519" t="s">
        <v>3280</v>
      </c>
      <c r="B519">
        <v>1</v>
      </c>
    </row>
    <row r="520" spans="1:2">
      <c r="A520" t="s">
        <v>3281</v>
      </c>
      <c r="B520">
        <v>1</v>
      </c>
    </row>
    <row r="521" spans="1:2">
      <c r="A521" t="s">
        <v>3282</v>
      </c>
      <c r="B521">
        <v>1</v>
      </c>
    </row>
    <row r="522" spans="1:2">
      <c r="A522" t="s">
        <v>3283</v>
      </c>
      <c r="B522">
        <v>1</v>
      </c>
    </row>
    <row r="523" spans="1:2">
      <c r="A523" t="s">
        <v>3284</v>
      </c>
      <c r="B523">
        <v>1</v>
      </c>
    </row>
    <row r="524" spans="1:2">
      <c r="A524" t="s">
        <v>3285</v>
      </c>
      <c r="B524">
        <v>1</v>
      </c>
    </row>
    <row r="525" spans="1:2">
      <c r="A525" t="s">
        <v>3286</v>
      </c>
      <c r="B525">
        <v>1</v>
      </c>
    </row>
    <row r="526" spans="1:2">
      <c r="A526" t="s">
        <v>3287</v>
      </c>
      <c r="B526">
        <v>1</v>
      </c>
    </row>
    <row r="527" spans="1:2">
      <c r="A527" t="s">
        <v>3288</v>
      </c>
      <c r="B527">
        <v>1</v>
      </c>
    </row>
    <row r="528" spans="1:2">
      <c r="A528" t="s">
        <v>3289</v>
      </c>
      <c r="B528">
        <v>1</v>
      </c>
    </row>
    <row r="529" spans="1:2">
      <c r="A529" t="s">
        <v>3290</v>
      </c>
      <c r="B529">
        <v>1</v>
      </c>
    </row>
  </sheetData>
  <phoneticPr fontId="4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98"/>
  <sheetViews>
    <sheetView workbookViewId="0"/>
  </sheetViews>
  <sheetFormatPr baseColWidth="10" defaultColWidth="8.83203125" defaultRowHeight="17"/>
  <sheetData>
    <row r="1" spans="1:4">
      <c r="A1" t="s">
        <v>3291</v>
      </c>
      <c r="B1" t="s">
        <v>3292</v>
      </c>
      <c r="C1" t="s">
        <v>3293</v>
      </c>
      <c r="D1" t="s">
        <v>3294</v>
      </c>
    </row>
    <row r="2" spans="1:4">
      <c r="A2" t="s">
        <v>3295</v>
      </c>
      <c r="B2" t="s">
        <v>143</v>
      </c>
      <c r="C2">
        <v>0.27777777777777779</v>
      </c>
      <c r="D2" t="str">
        <f>IF(AND(A2&amp;""=버스!$B$9&amp;"",B2=버스!$I$9),C2,"")</f>
        <v/>
      </c>
    </row>
    <row r="3" spans="1:4">
      <c r="A3" t="s">
        <v>3295</v>
      </c>
      <c r="B3" t="s">
        <v>143</v>
      </c>
      <c r="C3">
        <v>0.29166666666666669</v>
      </c>
      <c r="D3" t="str">
        <f>IF(AND(A3&amp;""=버스!$B$9&amp;"",B3=버스!$I$9),C3,"")</f>
        <v/>
      </c>
    </row>
    <row r="4" spans="1:4">
      <c r="A4" t="s">
        <v>3295</v>
      </c>
      <c r="B4" t="s">
        <v>143</v>
      </c>
      <c r="C4">
        <v>0.3041666666666667</v>
      </c>
      <c r="D4" t="str">
        <f>IF(AND(A4&amp;""=버스!$B$9&amp;"",B4=버스!$I$9),C4,"")</f>
        <v/>
      </c>
    </row>
    <row r="5" spans="1:4">
      <c r="A5" t="s">
        <v>3295</v>
      </c>
      <c r="B5" t="s">
        <v>143</v>
      </c>
      <c r="C5">
        <v>0.3125</v>
      </c>
      <c r="D5" t="str">
        <f>IF(AND(A5&amp;""=버스!$B$9&amp;"",B5=버스!$I$9),C5,"")</f>
        <v/>
      </c>
    </row>
    <row r="6" spans="1:4">
      <c r="A6" t="s">
        <v>3295</v>
      </c>
      <c r="B6" t="s">
        <v>143</v>
      </c>
      <c r="C6">
        <v>0.31944444444444448</v>
      </c>
      <c r="D6" t="str">
        <f>IF(AND(A6&amp;""=버스!$B$9&amp;"",B6=버스!$I$9),C6,"")</f>
        <v/>
      </c>
    </row>
    <row r="7" spans="1:4">
      <c r="A7" t="s">
        <v>3295</v>
      </c>
      <c r="B7" t="s">
        <v>143</v>
      </c>
      <c r="C7">
        <v>0.32500000000000001</v>
      </c>
      <c r="D7" t="str">
        <f>IF(AND(A7&amp;""=버스!$B$9&amp;"",B7=버스!$I$9),C7,"")</f>
        <v/>
      </c>
    </row>
    <row r="8" spans="1:4">
      <c r="A8" t="s">
        <v>3295</v>
      </c>
      <c r="B8" t="s">
        <v>143</v>
      </c>
      <c r="C8">
        <v>0.33333333333333331</v>
      </c>
      <c r="D8" t="str">
        <f>IF(AND(A8&amp;""=버스!$B$9&amp;"",B8=버스!$I$9),C8,"")</f>
        <v/>
      </c>
    </row>
    <row r="9" spans="1:4">
      <c r="A9" t="s">
        <v>3295</v>
      </c>
      <c r="B9" t="s">
        <v>143</v>
      </c>
      <c r="C9">
        <v>0.34027777777777768</v>
      </c>
      <c r="D9" t="str">
        <f>IF(AND(A9&amp;""=버스!$B$9&amp;"",B9=버스!$I$9),C9,"")</f>
        <v/>
      </c>
    </row>
    <row r="10" spans="1:4">
      <c r="A10" t="s">
        <v>3295</v>
      </c>
      <c r="B10" t="s">
        <v>143</v>
      </c>
      <c r="C10">
        <v>0.35069444444444442</v>
      </c>
      <c r="D10" t="str">
        <f>IF(AND(A10&amp;""=버스!$B$9&amp;"",B10=버스!$I$9),C10,"")</f>
        <v/>
      </c>
    </row>
    <row r="11" spans="1:4">
      <c r="A11" t="s">
        <v>3295</v>
      </c>
      <c r="B11" t="s">
        <v>143</v>
      </c>
      <c r="C11">
        <v>0.3611111111111111</v>
      </c>
      <c r="D11" t="str">
        <f>IF(AND(A11&amp;""=버스!$B$9&amp;"",B11=버스!$I$9),C11,"")</f>
        <v/>
      </c>
    </row>
    <row r="12" spans="1:4">
      <c r="A12" t="s">
        <v>3295</v>
      </c>
      <c r="B12" t="s">
        <v>143</v>
      </c>
      <c r="C12">
        <v>0.36805555555555552</v>
      </c>
      <c r="D12" t="str">
        <f>IF(AND(A12&amp;""=버스!$B$9&amp;"",B12=버스!$I$9),C12,"")</f>
        <v/>
      </c>
    </row>
    <row r="13" spans="1:4">
      <c r="A13" t="s">
        <v>3295</v>
      </c>
      <c r="B13" t="s">
        <v>143</v>
      </c>
      <c r="C13">
        <v>0.37708333333333333</v>
      </c>
      <c r="D13" t="str">
        <f>IF(AND(A13&amp;""=버스!$B$9&amp;"",B13=버스!$I$9),C13,"")</f>
        <v/>
      </c>
    </row>
    <row r="14" spans="1:4">
      <c r="A14" t="s">
        <v>3295</v>
      </c>
      <c r="B14" t="s">
        <v>143</v>
      </c>
      <c r="C14">
        <v>0.38541666666666669</v>
      </c>
      <c r="D14" t="str">
        <f>IF(AND(A14&amp;""=버스!$B$9&amp;"",B14=버스!$I$9),C14,"")</f>
        <v/>
      </c>
    </row>
    <row r="15" spans="1:4">
      <c r="A15" t="s">
        <v>3295</v>
      </c>
      <c r="B15" t="s">
        <v>143</v>
      </c>
      <c r="C15">
        <v>0.39583333333333331</v>
      </c>
      <c r="D15" t="str">
        <f>IF(AND(A15&amp;""=버스!$B$9&amp;"",B15=버스!$I$9),C15,"")</f>
        <v/>
      </c>
    </row>
    <row r="16" spans="1:4">
      <c r="A16" t="s">
        <v>3295</v>
      </c>
      <c r="B16" t="s">
        <v>143</v>
      </c>
      <c r="C16">
        <v>0.40277777777777779</v>
      </c>
      <c r="D16" t="str">
        <f>IF(AND(A16&amp;""=버스!$B$9&amp;"",B16=버스!$I$9),C16,"")</f>
        <v/>
      </c>
    </row>
    <row r="17" spans="1:4">
      <c r="A17" t="s">
        <v>3295</v>
      </c>
      <c r="B17" t="s">
        <v>143</v>
      </c>
      <c r="C17">
        <v>0.41319444444444442</v>
      </c>
      <c r="D17" t="str">
        <f>IF(AND(A17&amp;""=버스!$B$9&amp;"",B17=버스!$I$9),C17,"")</f>
        <v/>
      </c>
    </row>
    <row r="18" spans="1:4">
      <c r="A18" t="s">
        <v>3295</v>
      </c>
      <c r="B18" t="s">
        <v>143</v>
      </c>
      <c r="C18">
        <v>0.4201388888888889</v>
      </c>
      <c r="D18" t="str">
        <f>IF(AND(A18&amp;""=버스!$B$9&amp;"",B18=버스!$I$9),C18,"")</f>
        <v/>
      </c>
    </row>
    <row r="19" spans="1:4">
      <c r="A19" t="s">
        <v>3295</v>
      </c>
      <c r="B19" t="s">
        <v>143</v>
      </c>
      <c r="C19">
        <v>0.4291666666666667</v>
      </c>
      <c r="D19" t="str">
        <f>IF(AND(A19&amp;""=버스!$B$9&amp;"",B19=버스!$I$9),C19,"")</f>
        <v/>
      </c>
    </row>
    <row r="20" spans="1:4">
      <c r="A20" t="s">
        <v>3295</v>
      </c>
      <c r="B20" t="s">
        <v>143</v>
      </c>
      <c r="C20">
        <v>0.4375</v>
      </c>
      <c r="D20" t="str">
        <f>IF(AND(A20&amp;""=버스!$B$9&amp;"",B20=버스!$I$9),C20,"")</f>
        <v/>
      </c>
    </row>
    <row r="21" spans="1:4">
      <c r="A21" t="s">
        <v>3295</v>
      </c>
      <c r="B21" t="s">
        <v>143</v>
      </c>
      <c r="C21">
        <v>0.44791666666666669</v>
      </c>
      <c r="D21" t="str">
        <f>IF(AND(A21&amp;""=버스!$B$9&amp;"",B21=버스!$I$9),C21,"")</f>
        <v/>
      </c>
    </row>
    <row r="22" spans="1:4">
      <c r="A22" t="s">
        <v>3295</v>
      </c>
      <c r="B22" t="s">
        <v>143</v>
      </c>
      <c r="C22">
        <v>0.45833333333333331</v>
      </c>
      <c r="D22" t="str">
        <f>IF(AND(A22&amp;""=버스!$B$9&amp;"",B22=버스!$I$9),C22,"")</f>
        <v/>
      </c>
    </row>
    <row r="23" spans="1:4">
      <c r="A23" t="s">
        <v>3295</v>
      </c>
      <c r="B23" t="s">
        <v>143</v>
      </c>
      <c r="C23">
        <v>0.46527777777777768</v>
      </c>
      <c r="D23" t="str">
        <f>IF(AND(A23&amp;""=버스!$B$9&amp;"",B23=버스!$I$9),C23,"")</f>
        <v/>
      </c>
    </row>
    <row r="24" spans="1:4">
      <c r="A24" t="s">
        <v>3295</v>
      </c>
      <c r="B24" t="s">
        <v>143</v>
      </c>
      <c r="C24">
        <v>0.47569444444444442</v>
      </c>
      <c r="D24" t="str">
        <f>IF(AND(A24&amp;""=버스!$B$9&amp;"",B24=버스!$I$9),C24,"")</f>
        <v/>
      </c>
    </row>
    <row r="25" spans="1:4">
      <c r="A25" t="s">
        <v>3295</v>
      </c>
      <c r="B25" t="s">
        <v>143</v>
      </c>
      <c r="C25">
        <v>0.4826388888888889</v>
      </c>
      <c r="D25" t="str">
        <f>IF(AND(A25&amp;""=버스!$B$9&amp;"",B25=버스!$I$9),C25,"")</f>
        <v/>
      </c>
    </row>
    <row r="26" spans="1:4">
      <c r="A26" t="s">
        <v>3295</v>
      </c>
      <c r="B26" t="s">
        <v>143</v>
      </c>
      <c r="C26">
        <v>0.49166666666666659</v>
      </c>
      <c r="D26" t="str">
        <f>IF(AND(A26&amp;""=버스!$B$9&amp;"",B26=버스!$I$9),C26,"")</f>
        <v/>
      </c>
    </row>
    <row r="27" spans="1:4">
      <c r="A27" t="s">
        <v>3295</v>
      </c>
      <c r="B27" t="s">
        <v>143</v>
      </c>
      <c r="C27">
        <v>0.5</v>
      </c>
      <c r="D27" t="str">
        <f>IF(AND(A27&amp;""=버스!$B$9&amp;"",B27=버스!$I$9),C27,"")</f>
        <v/>
      </c>
    </row>
    <row r="28" spans="1:4">
      <c r="A28" t="s">
        <v>3295</v>
      </c>
      <c r="B28" t="s">
        <v>143</v>
      </c>
      <c r="C28">
        <v>0.51041666666666663</v>
      </c>
      <c r="D28" t="str">
        <f>IF(AND(A28&amp;""=버스!$B$9&amp;"",B28=버스!$I$9),C28,"")</f>
        <v/>
      </c>
    </row>
    <row r="29" spans="1:4">
      <c r="A29" t="s">
        <v>3295</v>
      </c>
      <c r="B29" t="s">
        <v>143</v>
      </c>
      <c r="C29">
        <v>0.51736111111111116</v>
      </c>
      <c r="D29" t="str">
        <f>IF(AND(A29&amp;""=버스!$B$9&amp;"",B29=버스!$I$9),C29,"")</f>
        <v/>
      </c>
    </row>
    <row r="30" spans="1:4">
      <c r="A30" t="s">
        <v>3295</v>
      </c>
      <c r="B30" t="s">
        <v>143</v>
      </c>
      <c r="C30">
        <v>0.52777777777777779</v>
      </c>
      <c r="D30" t="str">
        <f>IF(AND(A30&amp;""=버스!$B$9&amp;"",B30=버스!$I$9),C30,"")</f>
        <v/>
      </c>
    </row>
    <row r="31" spans="1:4">
      <c r="A31" t="s">
        <v>3295</v>
      </c>
      <c r="B31" t="s">
        <v>143</v>
      </c>
      <c r="C31">
        <v>0.53472222222222221</v>
      </c>
      <c r="D31" t="str">
        <f>IF(AND(A31&amp;""=버스!$B$9&amp;"",B31=버스!$I$9),C31,"")</f>
        <v/>
      </c>
    </row>
    <row r="32" spans="1:4">
      <c r="A32" t="s">
        <v>3295</v>
      </c>
      <c r="B32" t="s">
        <v>143</v>
      </c>
      <c r="C32">
        <v>0.54374999999999996</v>
      </c>
      <c r="D32" t="str">
        <f>IF(AND(A32&amp;""=버스!$B$9&amp;"",B32=버스!$I$9),C32,"")</f>
        <v/>
      </c>
    </row>
    <row r="33" spans="1:4">
      <c r="A33" t="s">
        <v>3295</v>
      </c>
      <c r="B33" t="s">
        <v>143</v>
      </c>
      <c r="C33">
        <v>0.55416666666666659</v>
      </c>
      <c r="D33" t="str">
        <f>IF(AND(A33&amp;""=버스!$B$9&amp;"",B33=버스!$I$9),C33,"")</f>
        <v/>
      </c>
    </row>
    <row r="34" spans="1:4">
      <c r="A34" t="s">
        <v>3295</v>
      </c>
      <c r="B34" t="s">
        <v>143</v>
      </c>
      <c r="C34">
        <v>0.56458333333333333</v>
      </c>
      <c r="D34" t="str">
        <f>IF(AND(A34&amp;""=버스!$B$9&amp;"",B34=버스!$I$9),C34,"")</f>
        <v/>
      </c>
    </row>
    <row r="35" spans="1:4">
      <c r="A35" t="s">
        <v>3295</v>
      </c>
      <c r="B35" t="s">
        <v>143</v>
      </c>
      <c r="C35">
        <v>0.57499999999999996</v>
      </c>
      <c r="D35" t="str">
        <f>IF(AND(A35&amp;""=버스!$B$9&amp;"",B35=버스!$I$9),C35,"")</f>
        <v/>
      </c>
    </row>
    <row r="36" spans="1:4">
      <c r="A36" t="s">
        <v>3295</v>
      </c>
      <c r="B36" t="s">
        <v>143</v>
      </c>
      <c r="C36">
        <v>0.5854166666666667</v>
      </c>
      <c r="D36" t="str">
        <f>IF(AND(A36&amp;""=버스!$B$9&amp;"",B36=버스!$I$9),C36,"")</f>
        <v/>
      </c>
    </row>
    <row r="37" spans="1:4">
      <c r="A37" t="s">
        <v>3295</v>
      </c>
      <c r="B37" t="s">
        <v>143</v>
      </c>
      <c r="C37">
        <v>0.59375</v>
      </c>
      <c r="D37" t="str">
        <f>IF(AND(A37&amp;""=버스!$B$9&amp;"",B37=버스!$I$9),C37,"")</f>
        <v/>
      </c>
    </row>
    <row r="38" spans="1:4">
      <c r="A38" t="s">
        <v>3295</v>
      </c>
      <c r="B38" t="s">
        <v>143</v>
      </c>
      <c r="C38">
        <v>0.60416666666666674</v>
      </c>
      <c r="D38" t="str">
        <f>IF(AND(A38&amp;""=버스!$B$9&amp;"",B38=버스!$I$9),C38,"")</f>
        <v/>
      </c>
    </row>
    <row r="39" spans="1:4">
      <c r="A39" t="s">
        <v>3295</v>
      </c>
      <c r="B39" t="s">
        <v>143</v>
      </c>
      <c r="C39">
        <v>0.61458333333333337</v>
      </c>
      <c r="D39" t="str">
        <f>IF(AND(A39&amp;""=버스!$B$9&amp;"",B39=버스!$I$9),C39,"")</f>
        <v/>
      </c>
    </row>
    <row r="40" spans="1:4">
      <c r="A40" t="s">
        <v>3295</v>
      </c>
      <c r="B40" t="s">
        <v>143</v>
      </c>
      <c r="C40">
        <v>0.625</v>
      </c>
      <c r="D40" t="str">
        <f>IF(AND(A40&amp;""=버스!$B$9&amp;"",B40=버스!$I$9),C40,"")</f>
        <v/>
      </c>
    </row>
    <row r="41" spans="1:4">
      <c r="A41" t="s">
        <v>3295</v>
      </c>
      <c r="B41" t="s">
        <v>143</v>
      </c>
      <c r="C41">
        <v>0.63541666666666663</v>
      </c>
      <c r="D41" t="str">
        <f>IF(AND(A41&amp;""=버스!$B$9&amp;"",B41=버스!$I$9),C41,"")</f>
        <v/>
      </c>
    </row>
    <row r="42" spans="1:4">
      <c r="A42" t="s">
        <v>3295</v>
      </c>
      <c r="B42" t="s">
        <v>143</v>
      </c>
      <c r="C42">
        <v>0.64583333333333337</v>
      </c>
      <c r="D42" t="str">
        <f>IF(AND(A42&amp;""=버스!$B$9&amp;"",B42=버스!$I$9),C42,"")</f>
        <v/>
      </c>
    </row>
    <row r="43" spans="1:4">
      <c r="A43" t="s">
        <v>3295</v>
      </c>
      <c r="B43" t="s">
        <v>143</v>
      </c>
      <c r="C43">
        <v>0.65625</v>
      </c>
      <c r="D43" t="str">
        <f>IF(AND(A43&amp;""=버스!$B$9&amp;"",B43=버스!$I$9),C43,"")</f>
        <v/>
      </c>
    </row>
    <row r="44" spans="1:4">
      <c r="A44" t="s">
        <v>3295</v>
      </c>
      <c r="B44" t="s">
        <v>143</v>
      </c>
      <c r="C44">
        <v>0.66666666666666663</v>
      </c>
      <c r="D44" t="str">
        <f>IF(AND(A44&amp;""=버스!$B$9&amp;"",B44=버스!$I$9),C44,"")</f>
        <v/>
      </c>
    </row>
    <row r="45" spans="1:4">
      <c r="A45" t="s">
        <v>3295</v>
      </c>
      <c r="B45" t="s">
        <v>143</v>
      </c>
      <c r="C45">
        <v>0.67708333333333326</v>
      </c>
      <c r="D45" t="str">
        <f>IF(AND(A45&amp;""=버스!$B$9&amp;"",B45=버스!$I$9),C45,"")</f>
        <v/>
      </c>
    </row>
    <row r="46" spans="1:4">
      <c r="A46" t="s">
        <v>3295</v>
      </c>
      <c r="B46" t="s">
        <v>143</v>
      </c>
      <c r="C46">
        <v>0.68402777777777779</v>
      </c>
      <c r="D46" t="str">
        <f>IF(AND(A46&amp;""=버스!$B$9&amp;"",B46=버스!$I$9),C46,"")</f>
        <v/>
      </c>
    </row>
    <row r="47" spans="1:4">
      <c r="A47" t="s">
        <v>3295</v>
      </c>
      <c r="B47" t="s">
        <v>143</v>
      </c>
      <c r="C47">
        <v>0.69444444444444442</v>
      </c>
      <c r="D47" t="str">
        <f>IF(AND(A47&amp;""=버스!$B$9&amp;"",B47=버스!$I$9),C47,"")</f>
        <v/>
      </c>
    </row>
    <row r="48" spans="1:4">
      <c r="A48" t="s">
        <v>3295</v>
      </c>
      <c r="B48" t="s">
        <v>143</v>
      </c>
      <c r="C48">
        <v>0.70486111111111105</v>
      </c>
      <c r="D48" t="str">
        <f>IF(AND(A48&amp;""=버스!$B$9&amp;"",B48=버스!$I$9),C48,"")</f>
        <v/>
      </c>
    </row>
    <row r="49" spans="1:4">
      <c r="A49" t="s">
        <v>3295</v>
      </c>
      <c r="B49" t="s">
        <v>143</v>
      </c>
      <c r="C49">
        <v>0.71527777777777779</v>
      </c>
      <c r="D49" t="str">
        <f>IF(AND(A49&amp;""=버스!$B$9&amp;"",B49=버스!$I$9),C49,"")</f>
        <v/>
      </c>
    </row>
    <row r="50" spans="1:4">
      <c r="A50" t="s">
        <v>3295</v>
      </c>
      <c r="B50" t="s">
        <v>143</v>
      </c>
      <c r="C50">
        <v>0.72222222222222221</v>
      </c>
      <c r="D50" t="str">
        <f>IF(AND(A50&amp;""=버스!$B$9&amp;"",B50=버스!$I$9),C50,"")</f>
        <v/>
      </c>
    </row>
    <row r="51" spans="1:4">
      <c r="A51" t="s">
        <v>3295</v>
      </c>
      <c r="B51" t="s">
        <v>143</v>
      </c>
      <c r="C51">
        <v>0.72916666666666674</v>
      </c>
      <c r="D51" t="str">
        <f>IF(AND(A51&amp;""=버스!$B$9&amp;"",B51=버스!$I$9),C51,"")</f>
        <v/>
      </c>
    </row>
    <row r="52" spans="1:4">
      <c r="A52" t="s">
        <v>3295</v>
      </c>
      <c r="B52" t="s">
        <v>143</v>
      </c>
      <c r="C52">
        <v>0.73611111111111116</v>
      </c>
      <c r="D52" t="str">
        <f>IF(AND(A52&amp;""=버스!$B$9&amp;"",B52=버스!$I$9),C52,"")</f>
        <v/>
      </c>
    </row>
    <row r="53" spans="1:4">
      <c r="A53" t="s">
        <v>3295</v>
      </c>
      <c r="B53" t="s">
        <v>143</v>
      </c>
      <c r="C53">
        <v>0.74305555555555558</v>
      </c>
      <c r="D53" t="str">
        <f>IF(AND(A53&amp;""=버스!$B$9&amp;"",B53=버스!$I$9),C53,"")</f>
        <v/>
      </c>
    </row>
    <row r="54" spans="1:4">
      <c r="A54" t="s">
        <v>3295</v>
      </c>
      <c r="B54" t="s">
        <v>143</v>
      </c>
      <c r="C54">
        <v>0.75</v>
      </c>
      <c r="D54" t="str">
        <f>IF(AND(A54&amp;""=버스!$B$9&amp;"",B54=버스!$I$9),C54,"")</f>
        <v/>
      </c>
    </row>
    <row r="55" spans="1:4">
      <c r="A55" t="s">
        <v>3295</v>
      </c>
      <c r="B55" t="s">
        <v>143</v>
      </c>
      <c r="C55">
        <v>0.75694444444444442</v>
      </c>
      <c r="D55" t="str">
        <f>IF(AND(A55&amp;""=버스!$B$9&amp;"",B55=버스!$I$9),C55,"")</f>
        <v/>
      </c>
    </row>
    <row r="56" spans="1:4">
      <c r="A56" t="s">
        <v>3295</v>
      </c>
      <c r="B56" t="s">
        <v>143</v>
      </c>
      <c r="C56">
        <v>0.76736111111111116</v>
      </c>
      <c r="D56" t="str">
        <f>IF(AND(A56&amp;""=버스!$B$9&amp;"",B56=버스!$I$9),C56,"")</f>
        <v/>
      </c>
    </row>
    <row r="57" spans="1:4">
      <c r="A57" t="s">
        <v>3295</v>
      </c>
      <c r="B57" t="s">
        <v>143</v>
      </c>
      <c r="C57">
        <v>0.77777777777777779</v>
      </c>
      <c r="D57" t="str">
        <f>IF(AND(A57&amp;""=버스!$B$9&amp;"",B57=버스!$I$9),C57,"")</f>
        <v/>
      </c>
    </row>
    <row r="58" spans="1:4">
      <c r="A58" t="s">
        <v>3295</v>
      </c>
      <c r="B58" t="s">
        <v>143</v>
      </c>
      <c r="C58">
        <v>0.78819444444444442</v>
      </c>
      <c r="D58" t="str">
        <f>IF(AND(A58&amp;""=버스!$B$9&amp;"",B58=버스!$I$9),C58,"")</f>
        <v/>
      </c>
    </row>
    <row r="59" spans="1:4">
      <c r="A59" t="s">
        <v>3295</v>
      </c>
      <c r="B59" t="s">
        <v>143</v>
      </c>
      <c r="C59">
        <v>0.79861111111111105</v>
      </c>
      <c r="D59" t="str">
        <f>IF(AND(A59&amp;""=버스!$B$9&amp;"",B59=버스!$I$9),C59,"")</f>
        <v/>
      </c>
    </row>
    <row r="60" spans="1:4">
      <c r="A60" t="s">
        <v>3295</v>
      </c>
      <c r="B60" t="s">
        <v>143</v>
      </c>
      <c r="C60">
        <v>0.80902777777777779</v>
      </c>
      <c r="D60" t="str">
        <f>IF(AND(A60&amp;""=버스!$B$9&amp;"",B60=버스!$I$9),C60,"")</f>
        <v/>
      </c>
    </row>
    <row r="61" spans="1:4">
      <c r="A61" t="s">
        <v>3295</v>
      </c>
      <c r="B61" t="s">
        <v>143</v>
      </c>
      <c r="C61">
        <v>0.81944444444444442</v>
      </c>
      <c r="D61" t="str">
        <f>IF(AND(A61&amp;""=버스!$B$9&amp;"",B61=버스!$I$9),C61,"")</f>
        <v/>
      </c>
    </row>
    <row r="62" spans="1:4">
      <c r="A62" t="s">
        <v>3295</v>
      </c>
      <c r="B62" t="s">
        <v>143</v>
      </c>
      <c r="C62">
        <v>0.82986111111111105</v>
      </c>
      <c r="D62" t="str">
        <f>IF(AND(A62&amp;""=버스!$B$9&amp;"",B62=버스!$I$9),C62,"")</f>
        <v/>
      </c>
    </row>
    <row r="63" spans="1:4">
      <c r="A63" t="s">
        <v>3295</v>
      </c>
      <c r="B63" t="s">
        <v>143</v>
      </c>
      <c r="C63">
        <v>0.84027777777777779</v>
      </c>
      <c r="D63" t="str">
        <f>IF(AND(A63&amp;""=버스!$B$9&amp;"",B63=버스!$I$9),C63,"")</f>
        <v/>
      </c>
    </row>
    <row r="64" spans="1:4">
      <c r="A64" t="s">
        <v>3295</v>
      </c>
      <c r="B64" t="s">
        <v>143</v>
      </c>
      <c r="C64">
        <v>0.84722222222222221</v>
      </c>
      <c r="D64" t="str">
        <f>IF(AND(A64&amp;""=버스!$B$9&amp;"",B64=버스!$I$9),C64,"")</f>
        <v/>
      </c>
    </row>
    <row r="65" spans="1:4">
      <c r="A65" t="s">
        <v>3295</v>
      </c>
      <c r="B65" t="s">
        <v>143</v>
      </c>
      <c r="C65">
        <v>0.85763888888888895</v>
      </c>
      <c r="D65" t="str">
        <f>IF(AND(A65&amp;""=버스!$B$9&amp;"",B65=버스!$I$9),C65,"")</f>
        <v/>
      </c>
    </row>
    <row r="66" spans="1:4">
      <c r="A66" t="s">
        <v>3295</v>
      </c>
      <c r="B66" t="s">
        <v>143</v>
      </c>
      <c r="C66">
        <v>0.86458333333333337</v>
      </c>
      <c r="D66" t="str">
        <f>IF(AND(A66&amp;""=버스!$B$9&amp;"",B66=버스!$I$9),C66,"")</f>
        <v/>
      </c>
    </row>
    <row r="67" spans="1:4">
      <c r="A67" t="s">
        <v>3295</v>
      </c>
      <c r="B67" t="s">
        <v>143</v>
      </c>
      <c r="C67">
        <v>0.87152777777777779</v>
      </c>
      <c r="D67" t="str">
        <f>IF(AND(A67&amp;""=버스!$B$9&amp;"",B67=버스!$I$9),C67,"")</f>
        <v/>
      </c>
    </row>
    <row r="68" spans="1:4">
      <c r="A68" t="s">
        <v>3295</v>
      </c>
      <c r="B68" t="s">
        <v>143</v>
      </c>
      <c r="C68">
        <v>0.88194444444444442</v>
      </c>
      <c r="D68" t="str">
        <f>IF(AND(A68&amp;""=버스!$B$9&amp;"",B68=버스!$I$9),C68,"")</f>
        <v/>
      </c>
    </row>
    <row r="69" spans="1:4">
      <c r="A69" t="s">
        <v>3295</v>
      </c>
      <c r="B69" t="s">
        <v>143</v>
      </c>
      <c r="C69">
        <v>0.89236111111111116</v>
      </c>
      <c r="D69" t="str">
        <f>IF(AND(A69&amp;""=버스!$B$9&amp;"",B69=버스!$I$9),C69,"")</f>
        <v/>
      </c>
    </row>
    <row r="70" spans="1:4">
      <c r="A70" t="s">
        <v>3295</v>
      </c>
      <c r="B70" t="s">
        <v>143</v>
      </c>
      <c r="C70">
        <v>0.90277777777777779</v>
      </c>
      <c r="D70" t="str">
        <f>IF(AND(A70&amp;""=버스!$B$9&amp;"",B70=버스!$I$9),C70,"")</f>
        <v/>
      </c>
    </row>
    <row r="71" spans="1:4">
      <c r="A71" t="s">
        <v>3295</v>
      </c>
      <c r="B71" t="s">
        <v>143</v>
      </c>
      <c r="C71">
        <v>0.91319444444444442</v>
      </c>
      <c r="D71" t="str">
        <f>IF(AND(A71&amp;""=버스!$B$9&amp;"",B71=버스!$I$9),C71,"")</f>
        <v/>
      </c>
    </row>
    <row r="72" spans="1:4">
      <c r="A72" t="s">
        <v>3295</v>
      </c>
      <c r="B72" t="s">
        <v>143</v>
      </c>
      <c r="C72">
        <v>0.92361111111111105</v>
      </c>
      <c r="D72" t="str">
        <f>IF(AND(A72&amp;""=버스!$B$9&amp;"",B72=버스!$I$9),C72,"")</f>
        <v/>
      </c>
    </row>
    <row r="73" spans="1:4">
      <c r="A73" t="s">
        <v>3295</v>
      </c>
      <c r="B73" t="s">
        <v>143</v>
      </c>
      <c r="C73">
        <v>0.27430555555555558</v>
      </c>
      <c r="D73" t="str">
        <f>IF(AND(A73&amp;""=버스!$B$9&amp;"",B73=버스!$I$9),C73,"")</f>
        <v/>
      </c>
    </row>
    <row r="74" spans="1:4">
      <c r="A74" t="s">
        <v>3295</v>
      </c>
      <c r="B74" t="s">
        <v>143</v>
      </c>
      <c r="C74">
        <v>0.28472222222222221</v>
      </c>
      <c r="D74" t="str">
        <f>IF(AND(A74&amp;""=버스!$B$9&amp;"",B74=버스!$I$9),C74,"")</f>
        <v/>
      </c>
    </row>
    <row r="75" spans="1:4">
      <c r="A75" t="s">
        <v>3295</v>
      </c>
      <c r="B75" t="s">
        <v>143</v>
      </c>
      <c r="C75">
        <v>0.2951388888888889</v>
      </c>
      <c r="D75" t="str">
        <f>IF(AND(A75&amp;""=버스!$B$9&amp;"",B75=버스!$I$9),C75,"")</f>
        <v/>
      </c>
    </row>
    <row r="76" spans="1:4">
      <c r="A76" t="s">
        <v>3295</v>
      </c>
      <c r="B76" t="s">
        <v>143</v>
      </c>
      <c r="C76">
        <v>0.30555555555555558</v>
      </c>
      <c r="D76" t="str">
        <f>IF(AND(A76&amp;""=버스!$B$9&amp;"",B76=버스!$I$9),C76,"")</f>
        <v/>
      </c>
    </row>
    <row r="77" spans="1:4">
      <c r="A77" t="s">
        <v>3295</v>
      </c>
      <c r="B77" t="s">
        <v>143</v>
      </c>
      <c r="C77">
        <v>0.31597222222222232</v>
      </c>
      <c r="D77" t="str">
        <f>IF(AND(A77&amp;""=버스!$B$9&amp;"",B77=버스!$I$9),C77,"")</f>
        <v/>
      </c>
    </row>
    <row r="78" spans="1:4">
      <c r="A78" t="s">
        <v>3295</v>
      </c>
      <c r="B78" t="s">
        <v>143</v>
      </c>
      <c r="C78">
        <v>0.3263888888888889</v>
      </c>
      <c r="D78" t="str">
        <f>IF(AND(A78&amp;""=버스!$B$9&amp;"",B78=버스!$I$9),C78,"")</f>
        <v/>
      </c>
    </row>
    <row r="79" spans="1:4">
      <c r="A79" t="s">
        <v>3295</v>
      </c>
      <c r="B79" t="s">
        <v>143</v>
      </c>
      <c r="C79">
        <v>0.33194444444444449</v>
      </c>
      <c r="D79" t="str">
        <f>IF(AND(A79&amp;""=버스!$B$9&amp;"",B79=버스!$I$9),C79,"")</f>
        <v/>
      </c>
    </row>
    <row r="80" spans="1:4">
      <c r="A80" t="s">
        <v>3295</v>
      </c>
      <c r="B80" t="s">
        <v>143</v>
      </c>
      <c r="C80">
        <v>0.34375</v>
      </c>
      <c r="D80" t="str">
        <f>IF(AND(A80&amp;""=버스!$B$9&amp;"",B80=버스!$I$9),C80,"")</f>
        <v/>
      </c>
    </row>
    <row r="81" spans="1:4">
      <c r="A81" t="s">
        <v>3295</v>
      </c>
      <c r="B81" t="s">
        <v>143</v>
      </c>
      <c r="C81">
        <v>0.34930555555555548</v>
      </c>
      <c r="D81" t="str">
        <f>IF(AND(A81&amp;""=버스!$B$9&amp;"",B81=버스!$I$9),C81,"")</f>
        <v/>
      </c>
    </row>
    <row r="82" spans="1:4">
      <c r="A82" t="s">
        <v>3295</v>
      </c>
      <c r="B82" t="s">
        <v>143</v>
      </c>
      <c r="C82">
        <v>0.35625000000000001</v>
      </c>
      <c r="D82" t="str">
        <f>IF(AND(A82&amp;""=버스!$B$9&amp;"",B82=버스!$I$9),C82,"")</f>
        <v/>
      </c>
    </row>
    <row r="83" spans="1:4">
      <c r="A83" t="s">
        <v>3295</v>
      </c>
      <c r="B83" t="s">
        <v>143</v>
      </c>
      <c r="C83">
        <v>0.36319444444444438</v>
      </c>
      <c r="D83" t="str">
        <f>IF(AND(A83&amp;""=버스!$B$9&amp;"",B83=버스!$I$9),C83,"")</f>
        <v/>
      </c>
    </row>
    <row r="84" spans="1:4">
      <c r="A84" t="s">
        <v>3295</v>
      </c>
      <c r="B84" t="s">
        <v>143</v>
      </c>
      <c r="C84">
        <v>0.37013888888888891</v>
      </c>
      <c r="D84" t="str">
        <f>IF(AND(A84&amp;""=버스!$B$9&amp;"",B84=버스!$I$9),C84,"")</f>
        <v/>
      </c>
    </row>
    <row r="85" spans="1:4">
      <c r="A85" t="s">
        <v>3295</v>
      </c>
      <c r="B85" t="s">
        <v>143</v>
      </c>
      <c r="C85">
        <v>0.38194444444444442</v>
      </c>
      <c r="D85" t="str">
        <f>IF(AND(A85&amp;""=버스!$B$9&amp;"",B85=버스!$I$9),C85,"")</f>
        <v/>
      </c>
    </row>
    <row r="86" spans="1:4">
      <c r="A86" t="s">
        <v>3295</v>
      </c>
      <c r="B86" t="s">
        <v>143</v>
      </c>
      <c r="C86">
        <v>0.3923611111111111</v>
      </c>
      <c r="D86" t="str">
        <f>IF(AND(A86&amp;""=버스!$B$9&amp;"",B86=버스!$I$9),C86,"")</f>
        <v/>
      </c>
    </row>
    <row r="87" spans="1:4">
      <c r="A87" t="s">
        <v>3295</v>
      </c>
      <c r="B87" t="s">
        <v>143</v>
      </c>
      <c r="C87">
        <v>0.39930555555555558</v>
      </c>
      <c r="D87" t="str">
        <f>IF(AND(A87&amp;""=버스!$B$9&amp;"",B87=버스!$I$9),C87,"")</f>
        <v/>
      </c>
    </row>
    <row r="88" spans="1:4">
      <c r="A88" t="s">
        <v>3295</v>
      </c>
      <c r="B88" t="s">
        <v>143</v>
      </c>
      <c r="C88">
        <v>0.40972222222222221</v>
      </c>
      <c r="D88" t="str">
        <f>IF(AND(A88&amp;""=버스!$B$9&amp;"",B88=버스!$I$9),C88,"")</f>
        <v/>
      </c>
    </row>
    <row r="89" spans="1:4">
      <c r="A89" t="s">
        <v>3295</v>
      </c>
      <c r="B89" t="s">
        <v>143</v>
      </c>
      <c r="C89">
        <v>0.4152777777777778</v>
      </c>
      <c r="D89" t="str">
        <f>IF(AND(A89&amp;""=버스!$B$9&amp;"",B89=버스!$I$9),C89,"")</f>
        <v/>
      </c>
    </row>
    <row r="90" spans="1:4">
      <c r="A90" t="s">
        <v>3295</v>
      </c>
      <c r="B90" t="s">
        <v>143</v>
      </c>
      <c r="C90">
        <v>0.4236111111111111</v>
      </c>
      <c r="D90" t="str">
        <f>IF(AND(A90&amp;""=버스!$B$9&amp;"",B90=버스!$I$9),C90,"")</f>
        <v/>
      </c>
    </row>
    <row r="91" spans="1:4">
      <c r="A91" t="s">
        <v>3295</v>
      </c>
      <c r="B91" t="s">
        <v>143</v>
      </c>
      <c r="C91">
        <v>0.43055555555555558</v>
      </c>
      <c r="D91" t="str">
        <f>IF(AND(A91&amp;""=버스!$B$9&amp;"",B91=버스!$I$9),C91,"")</f>
        <v/>
      </c>
    </row>
    <row r="92" spans="1:4">
      <c r="A92" t="s">
        <v>3295</v>
      </c>
      <c r="B92" t="s">
        <v>143</v>
      </c>
      <c r="C92">
        <v>0.44097222222222232</v>
      </c>
      <c r="D92" t="str">
        <f>IF(AND(A92&amp;""=버스!$B$9&amp;"",B92=버스!$I$9),C92,"")</f>
        <v/>
      </c>
    </row>
    <row r="93" spans="1:4">
      <c r="A93" t="s">
        <v>3295</v>
      </c>
      <c r="B93" t="s">
        <v>143</v>
      </c>
      <c r="C93">
        <v>0.4513888888888889</v>
      </c>
      <c r="D93" t="str">
        <f>IF(AND(A93&amp;""=버스!$B$9&amp;"",B93=버스!$I$9),C93,"")</f>
        <v/>
      </c>
    </row>
    <row r="94" spans="1:4">
      <c r="A94" t="s">
        <v>3295</v>
      </c>
      <c r="B94" t="s">
        <v>143</v>
      </c>
      <c r="C94">
        <v>0.45694444444444449</v>
      </c>
      <c r="D94" t="str">
        <f>IF(AND(A94&amp;""=버스!$B$9&amp;"",B94=버스!$I$9),C94,"")</f>
        <v/>
      </c>
    </row>
    <row r="95" spans="1:4">
      <c r="A95" t="s">
        <v>3295</v>
      </c>
      <c r="B95" t="s">
        <v>143</v>
      </c>
      <c r="C95">
        <v>0.46736111111111112</v>
      </c>
      <c r="D95" t="str">
        <f>IF(AND(A95&amp;""=버스!$B$9&amp;"",B95=버스!$I$9),C95,"")</f>
        <v/>
      </c>
    </row>
    <row r="96" spans="1:4">
      <c r="A96" t="s">
        <v>3295</v>
      </c>
      <c r="B96" t="s">
        <v>143</v>
      </c>
      <c r="C96">
        <v>0.47569444444444442</v>
      </c>
      <c r="D96" t="str">
        <f>IF(AND(A96&amp;""=버스!$B$9&amp;"",B96=버스!$I$9),C96,"")</f>
        <v/>
      </c>
    </row>
    <row r="97" spans="1:4">
      <c r="A97" t="s">
        <v>3295</v>
      </c>
      <c r="B97" t="s">
        <v>143</v>
      </c>
      <c r="C97">
        <v>0.4861111111111111</v>
      </c>
      <c r="D97" t="str">
        <f>IF(AND(A97&amp;""=버스!$B$9&amp;"",B97=버스!$I$9),C97,"")</f>
        <v/>
      </c>
    </row>
    <row r="98" spans="1:4">
      <c r="A98" t="s">
        <v>3295</v>
      </c>
      <c r="B98" t="s">
        <v>143</v>
      </c>
      <c r="C98">
        <v>0.49652777777777779</v>
      </c>
      <c r="D98" t="str">
        <f>IF(AND(A98&amp;""=버스!$B$9&amp;"",B98=버스!$I$9),C98,"")</f>
        <v/>
      </c>
    </row>
    <row r="99" spans="1:4">
      <c r="A99" t="s">
        <v>3295</v>
      </c>
      <c r="B99" t="s">
        <v>143</v>
      </c>
      <c r="C99">
        <v>0.50208333333333333</v>
      </c>
      <c r="D99" t="str">
        <f>IF(AND(A99&amp;""=버스!$B$9&amp;"",B99=버스!$I$9),C99,"")</f>
        <v/>
      </c>
    </row>
    <row r="100" spans="1:4">
      <c r="A100" t="s">
        <v>3295</v>
      </c>
      <c r="B100" t="s">
        <v>143</v>
      </c>
      <c r="C100">
        <v>0.51041666666666663</v>
      </c>
      <c r="D100" t="str">
        <f>IF(AND(A100&amp;""=버스!$B$9&amp;"",B100=버스!$I$9),C100,"")</f>
        <v/>
      </c>
    </row>
    <row r="101" spans="1:4">
      <c r="A101" t="s">
        <v>3295</v>
      </c>
      <c r="B101" t="s">
        <v>143</v>
      </c>
      <c r="C101">
        <v>0.51736111111111116</v>
      </c>
      <c r="D101" t="str">
        <f>IF(AND(A101&amp;""=버스!$B$9&amp;"",B101=버스!$I$9),C101,"")</f>
        <v/>
      </c>
    </row>
    <row r="102" spans="1:4">
      <c r="A102" t="s">
        <v>3295</v>
      </c>
      <c r="B102" t="s">
        <v>143</v>
      </c>
      <c r="C102">
        <v>0.52777777777777779</v>
      </c>
      <c r="D102" t="str">
        <f>IF(AND(A102&amp;""=버스!$B$9&amp;"",B102=버스!$I$9),C102,"")</f>
        <v/>
      </c>
    </row>
    <row r="103" spans="1:4">
      <c r="A103" t="s">
        <v>3295</v>
      </c>
      <c r="B103" t="s">
        <v>143</v>
      </c>
      <c r="C103">
        <v>0.53819444444444442</v>
      </c>
      <c r="D103" t="str">
        <f>IF(AND(A103&amp;""=버스!$B$9&amp;"",B103=버스!$I$9),C103,"")</f>
        <v/>
      </c>
    </row>
    <row r="104" spans="1:4">
      <c r="A104" t="s">
        <v>3295</v>
      </c>
      <c r="B104" t="s">
        <v>143</v>
      </c>
      <c r="C104">
        <v>0.54861111111111105</v>
      </c>
      <c r="D104" t="str">
        <f>IF(AND(A104&amp;""=버스!$B$9&amp;"",B104=버스!$I$9),C104,"")</f>
        <v/>
      </c>
    </row>
    <row r="105" spans="1:4">
      <c r="A105" t="s">
        <v>3295</v>
      </c>
      <c r="B105" t="s">
        <v>143</v>
      </c>
      <c r="C105">
        <v>0.55555555555555547</v>
      </c>
      <c r="D105" t="str">
        <f>IF(AND(A105&amp;""=버스!$B$9&amp;"",B105=버스!$I$9),C105,"")</f>
        <v/>
      </c>
    </row>
    <row r="106" spans="1:4">
      <c r="A106" t="s">
        <v>3295</v>
      </c>
      <c r="B106" t="s">
        <v>143</v>
      </c>
      <c r="C106">
        <v>0.56597222222222221</v>
      </c>
      <c r="D106" t="str">
        <f>IF(AND(A106&amp;""=버스!$B$9&amp;"",B106=버스!$I$9),C106,"")</f>
        <v/>
      </c>
    </row>
    <row r="107" spans="1:4">
      <c r="A107" t="s">
        <v>3295</v>
      </c>
      <c r="B107" t="s">
        <v>143</v>
      </c>
      <c r="C107">
        <v>0.57291666666666663</v>
      </c>
      <c r="D107" t="str">
        <f>IF(AND(A107&amp;""=버스!$B$9&amp;"",B107=버스!$I$9),C107,"")</f>
        <v/>
      </c>
    </row>
    <row r="108" spans="1:4">
      <c r="A108" t="s">
        <v>3295</v>
      </c>
      <c r="B108" t="s">
        <v>143</v>
      </c>
      <c r="C108">
        <v>0.58333333333333337</v>
      </c>
      <c r="D108" t="str">
        <f>IF(AND(A108&amp;""=버스!$B$9&amp;"",B108=버스!$I$9),C108,"")</f>
        <v/>
      </c>
    </row>
    <row r="109" spans="1:4">
      <c r="A109" t="s">
        <v>3295</v>
      </c>
      <c r="B109" t="s">
        <v>143</v>
      </c>
      <c r="C109">
        <v>0.59375</v>
      </c>
      <c r="D109" t="str">
        <f>IF(AND(A109&amp;""=버스!$B$9&amp;"",B109=버스!$I$9),C109,"")</f>
        <v/>
      </c>
    </row>
    <row r="110" spans="1:4">
      <c r="A110" t="s">
        <v>3295</v>
      </c>
      <c r="B110" t="s">
        <v>143</v>
      </c>
      <c r="C110">
        <v>0.60416666666666674</v>
      </c>
      <c r="D110" t="str">
        <f>IF(AND(A110&amp;""=버스!$B$9&amp;"",B110=버스!$I$9),C110,"")</f>
        <v/>
      </c>
    </row>
    <row r="111" spans="1:4">
      <c r="A111" t="s">
        <v>3295</v>
      </c>
      <c r="B111" t="s">
        <v>143</v>
      </c>
      <c r="C111">
        <v>0.61319444444444449</v>
      </c>
      <c r="D111" t="str">
        <f>IF(AND(A111&amp;""=버스!$B$9&amp;"",B111=버스!$I$9),C111,"")</f>
        <v/>
      </c>
    </row>
    <row r="112" spans="1:4">
      <c r="A112" t="s">
        <v>3295</v>
      </c>
      <c r="B112" t="s">
        <v>143</v>
      </c>
      <c r="C112">
        <v>0.62361111111111112</v>
      </c>
      <c r="D112" t="str">
        <f>IF(AND(A112&amp;""=버스!$B$9&amp;"",B112=버스!$I$9),C112,"")</f>
        <v/>
      </c>
    </row>
    <row r="113" spans="1:4">
      <c r="A113" t="s">
        <v>3295</v>
      </c>
      <c r="B113" t="s">
        <v>143</v>
      </c>
      <c r="C113">
        <v>0.63055555555555554</v>
      </c>
      <c r="D113" t="str">
        <f>IF(AND(A113&amp;""=버스!$B$9&amp;"",B113=버스!$I$9),C113,"")</f>
        <v/>
      </c>
    </row>
    <row r="114" spans="1:4">
      <c r="A114" t="s">
        <v>3295</v>
      </c>
      <c r="B114" t="s">
        <v>143</v>
      </c>
      <c r="C114">
        <v>0.63888888888888884</v>
      </c>
      <c r="D114" t="str">
        <f>IF(AND(A114&amp;""=버스!$B$9&amp;"",B114=버스!$I$9),C114,"")</f>
        <v/>
      </c>
    </row>
    <row r="115" spans="1:4">
      <c r="A115" t="s">
        <v>3295</v>
      </c>
      <c r="B115" t="s">
        <v>143</v>
      </c>
      <c r="C115">
        <v>0.64930555555555558</v>
      </c>
      <c r="D115" t="str">
        <f>IF(AND(A115&amp;""=버스!$B$9&amp;"",B115=버스!$I$9),C115,"")</f>
        <v/>
      </c>
    </row>
    <row r="116" spans="1:4">
      <c r="A116" t="s">
        <v>3295</v>
      </c>
      <c r="B116" t="s">
        <v>143</v>
      </c>
      <c r="C116">
        <v>0.65972222222222221</v>
      </c>
      <c r="D116" t="str">
        <f>IF(AND(A116&amp;""=버스!$B$9&amp;"",B116=버스!$I$9),C116,"")</f>
        <v/>
      </c>
    </row>
    <row r="117" spans="1:4">
      <c r="A117" t="s">
        <v>3295</v>
      </c>
      <c r="B117" t="s">
        <v>143</v>
      </c>
      <c r="C117">
        <v>0.67013888888888884</v>
      </c>
      <c r="D117" t="str">
        <f>IF(AND(A117&amp;""=버스!$B$9&amp;"",B117=버스!$I$9),C117,"")</f>
        <v/>
      </c>
    </row>
    <row r="118" spans="1:4">
      <c r="A118" t="s">
        <v>3295</v>
      </c>
      <c r="B118" t="s">
        <v>143</v>
      </c>
      <c r="C118">
        <v>0.68055555555555547</v>
      </c>
      <c r="D118" t="str">
        <f>IF(AND(A118&amp;""=버스!$B$9&amp;"",B118=버스!$I$9),C118,"")</f>
        <v/>
      </c>
    </row>
    <row r="119" spans="1:4">
      <c r="A119" t="s">
        <v>3295</v>
      </c>
      <c r="B119" t="s">
        <v>143</v>
      </c>
      <c r="C119">
        <v>0.69097222222222221</v>
      </c>
      <c r="D119" t="str">
        <f>IF(AND(A119&amp;""=버스!$B$9&amp;"",B119=버스!$I$9),C119,"")</f>
        <v/>
      </c>
    </row>
    <row r="120" spans="1:4">
      <c r="A120" t="s">
        <v>3295</v>
      </c>
      <c r="B120" t="s">
        <v>143</v>
      </c>
      <c r="C120">
        <v>0.70138888888888884</v>
      </c>
      <c r="D120" t="str">
        <f>IF(AND(A120&amp;""=버스!$B$9&amp;"",B120=버스!$I$9),C120,"")</f>
        <v/>
      </c>
    </row>
    <row r="121" spans="1:4">
      <c r="A121" t="s">
        <v>3295</v>
      </c>
      <c r="B121" t="s">
        <v>143</v>
      </c>
      <c r="C121">
        <v>0.71180555555555558</v>
      </c>
      <c r="D121" t="str">
        <f>IF(AND(A121&amp;""=버스!$B$9&amp;"",B121=버스!$I$9),C121,"")</f>
        <v/>
      </c>
    </row>
    <row r="122" spans="1:4">
      <c r="A122" t="s">
        <v>3295</v>
      </c>
      <c r="B122" t="s">
        <v>143</v>
      </c>
      <c r="C122">
        <v>0.72222222222222221</v>
      </c>
      <c r="D122" t="str">
        <f>IF(AND(A122&amp;""=버스!$B$9&amp;"",B122=버스!$I$9),C122,"")</f>
        <v/>
      </c>
    </row>
    <row r="123" spans="1:4">
      <c r="A123" t="s">
        <v>3295</v>
      </c>
      <c r="B123" t="s">
        <v>143</v>
      </c>
      <c r="C123">
        <v>0.73263888888888895</v>
      </c>
      <c r="D123" t="str">
        <f>IF(AND(A123&amp;""=버스!$B$9&amp;"",B123=버스!$I$9),C123,"")</f>
        <v/>
      </c>
    </row>
    <row r="124" spans="1:4">
      <c r="A124" t="s">
        <v>3295</v>
      </c>
      <c r="B124" t="s">
        <v>143</v>
      </c>
      <c r="C124">
        <v>0.74305555555555558</v>
      </c>
      <c r="D124" t="str">
        <f>IF(AND(A124&amp;""=버스!$B$9&amp;"",B124=버스!$I$9),C124,"")</f>
        <v/>
      </c>
    </row>
    <row r="125" spans="1:4">
      <c r="A125" t="s">
        <v>3295</v>
      </c>
      <c r="B125" t="s">
        <v>143</v>
      </c>
      <c r="C125">
        <v>0.75347222222222221</v>
      </c>
      <c r="D125" t="str">
        <f>IF(AND(A125&amp;""=버스!$B$9&amp;"",B125=버스!$I$9),C125,"")</f>
        <v/>
      </c>
    </row>
    <row r="126" spans="1:4">
      <c r="A126" t="s">
        <v>3295</v>
      </c>
      <c r="B126" t="s">
        <v>143</v>
      </c>
      <c r="C126">
        <v>0.76388888888888884</v>
      </c>
      <c r="D126" t="str">
        <f>IF(AND(A126&amp;""=버스!$B$9&amp;"",B126=버스!$I$9),C126,"")</f>
        <v/>
      </c>
    </row>
    <row r="127" spans="1:4">
      <c r="A127" t="s">
        <v>3295</v>
      </c>
      <c r="B127" t="s">
        <v>143</v>
      </c>
      <c r="C127">
        <v>0.77430555555555558</v>
      </c>
      <c r="D127" t="str">
        <f>IF(AND(A127&amp;""=버스!$B$9&amp;"",B127=버스!$I$9),C127,"")</f>
        <v/>
      </c>
    </row>
    <row r="128" spans="1:4">
      <c r="A128" t="s">
        <v>3295</v>
      </c>
      <c r="B128" t="s">
        <v>143</v>
      </c>
      <c r="C128">
        <v>0.78125</v>
      </c>
      <c r="D128" t="str">
        <f>IF(AND(A128&amp;""=버스!$B$9&amp;"",B128=버스!$I$9),C128,"")</f>
        <v/>
      </c>
    </row>
    <row r="129" spans="1:4">
      <c r="A129" t="s">
        <v>3295</v>
      </c>
      <c r="B129" t="s">
        <v>143</v>
      </c>
      <c r="C129">
        <v>0.78680555555555554</v>
      </c>
      <c r="D129" t="str">
        <f>IF(AND(A129&amp;""=버스!$B$9&amp;"",B129=버스!$I$9),C129,"")</f>
        <v/>
      </c>
    </row>
    <row r="130" spans="1:4">
      <c r="A130" t="s">
        <v>3295</v>
      </c>
      <c r="B130" t="s">
        <v>143</v>
      </c>
      <c r="C130">
        <v>0.79513888888888884</v>
      </c>
      <c r="D130" t="str">
        <f>IF(AND(A130&amp;""=버스!$B$9&amp;"",B130=버스!$I$9),C130,"")</f>
        <v/>
      </c>
    </row>
    <row r="131" spans="1:4">
      <c r="A131" t="s">
        <v>3295</v>
      </c>
      <c r="B131" t="s">
        <v>143</v>
      </c>
      <c r="C131">
        <v>0.80555555555555547</v>
      </c>
      <c r="D131" t="str">
        <f>IF(AND(A131&amp;""=버스!$B$9&amp;"",B131=버스!$I$9),C131,"")</f>
        <v/>
      </c>
    </row>
    <row r="132" spans="1:4">
      <c r="A132" t="s">
        <v>3295</v>
      </c>
      <c r="B132" t="s">
        <v>143</v>
      </c>
      <c r="C132">
        <v>0.81597222222222221</v>
      </c>
      <c r="D132" t="str">
        <f>IF(AND(A132&amp;""=버스!$B$9&amp;"",B132=버스!$I$9),C132,"")</f>
        <v/>
      </c>
    </row>
    <row r="133" spans="1:4">
      <c r="A133" t="s">
        <v>3295</v>
      </c>
      <c r="B133" t="s">
        <v>143</v>
      </c>
      <c r="C133">
        <v>0.82638888888888884</v>
      </c>
      <c r="D133" t="str">
        <f>IF(AND(A133&amp;""=버스!$B$9&amp;"",B133=버스!$I$9),C133,"")</f>
        <v/>
      </c>
    </row>
    <row r="134" spans="1:4">
      <c r="A134" t="s">
        <v>3295</v>
      </c>
      <c r="B134" t="s">
        <v>143</v>
      </c>
      <c r="C134">
        <v>0.83333333333333337</v>
      </c>
      <c r="D134" t="str">
        <f>IF(AND(A134&amp;""=버스!$B$9&amp;"",B134=버스!$I$9),C134,"")</f>
        <v/>
      </c>
    </row>
    <row r="135" spans="1:4">
      <c r="A135" t="s">
        <v>3295</v>
      </c>
      <c r="B135" t="s">
        <v>143</v>
      </c>
      <c r="C135">
        <v>0.84375</v>
      </c>
      <c r="D135" t="str">
        <f>IF(AND(A135&amp;""=버스!$B$9&amp;"",B135=버스!$I$9),C135,"")</f>
        <v/>
      </c>
    </row>
    <row r="136" spans="1:4">
      <c r="A136" t="s">
        <v>3295</v>
      </c>
      <c r="B136" t="s">
        <v>143</v>
      </c>
      <c r="C136">
        <v>0.85763888888888895</v>
      </c>
      <c r="D136" t="str">
        <f>IF(AND(A136&amp;""=버스!$B$9&amp;"",B136=버스!$I$9),C136,"")</f>
        <v/>
      </c>
    </row>
    <row r="137" spans="1:4">
      <c r="A137" t="s">
        <v>3295</v>
      </c>
      <c r="B137" t="s">
        <v>143</v>
      </c>
      <c r="C137">
        <v>0.86805555555555558</v>
      </c>
      <c r="D137" t="str">
        <f>IF(AND(A137&amp;""=버스!$B$9&amp;"",B137=버스!$I$9),C137,"")</f>
        <v/>
      </c>
    </row>
    <row r="138" spans="1:4">
      <c r="A138" t="s">
        <v>3295</v>
      </c>
      <c r="B138" t="s">
        <v>143</v>
      </c>
      <c r="C138">
        <v>0.88194444444444442</v>
      </c>
      <c r="D138" t="str">
        <f>IF(AND(A138&amp;""=버스!$B$9&amp;"",B138=버스!$I$9),C138,"")</f>
        <v/>
      </c>
    </row>
    <row r="139" spans="1:4">
      <c r="A139" t="s">
        <v>3295</v>
      </c>
      <c r="B139" t="s">
        <v>143</v>
      </c>
      <c r="C139">
        <v>0.89583333333333337</v>
      </c>
      <c r="D139" t="str">
        <f>IF(AND(A139&amp;""=버스!$B$9&amp;"",B139=버스!$I$9),C139,"")</f>
        <v/>
      </c>
    </row>
    <row r="140" spans="1:4">
      <c r="A140" t="s">
        <v>3295</v>
      </c>
      <c r="B140" t="s">
        <v>143</v>
      </c>
      <c r="C140">
        <v>0.90625</v>
      </c>
      <c r="D140" t="str">
        <f>IF(AND(A140&amp;""=버스!$B$9&amp;"",B140=버스!$I$9),C140,"")</f>
        <v/>
      </c>
    </row>
    <row r="141" spans="1:4">
      <c r="A141" t="s">
        <v>3295</v>
      </c>
      <c r="B141" t="s">
        <v>143</v>
      </c>
      <c r="C141">
        <v>0.91666666666666663</v>
      </c>
      <c r="D141" t="str">
        <f>IF(AND(A141&amp;""=버스!$B$9&amp;"",B141=버스!$I$9),C141,"")</f>
        <v/>
      </c>
    </row>
    <row r="142" spans="1:4">
      <c r="A142" t="s">
        <v>3295</v>
      </c>
      <c r="B142" t="s">
        <v>143</v>
      </c>
      <c r="C142">
        <v>0.25347222222222221</v>
      </c>
      <c r="D142" t="str">
        <f>IF(AND(A142&amp;""=버스!$B$9&amp;"",B142=버스!$I$9),C142,"")</f>
        <v/>
      </c>
    </row>
    <row r="143" spans="1:4">
      <c r="A143" t="s">
        <v>3295</v>
      </c>
      <c r="B143" t="s">
        <v>143</v>
      </c>
      <c r="C143">
        <v>0.2638888888888889</v>
      </c>
      <c r="D143" t="str">
        <f>IF(AND(A143&amp;""=버스!$B$9&amp;"",B143=버스!$I$9),C143,"")</f>
        <v/>
      </c>
    </row>
    <row r="144" spans="1:4">
      <c r="A144" t="s">
        <v>3295</v>
      </c>
      <c r="B144" t="s">
        <v>143</v>
      </c>
      <c r="C144">
        <v>0.25347222222222221</v>
      </c>
      <c r="D144" t="str">
        <f>IF(AND(A144&amp;""=버스!$B$9&amp;"",B144=버스!$I$9),C144,"")</f>
        <v/>
      </c>
    </row>
    <row r="145" spans="1:4">
      <c r="A145" t="s">
        <v>3295</v>
      </c>
      <c r="B145" t="s">
        <v>143</v>
      </c>
      <c r="C145">
        <v>0.2673611111111111</v>
      </c>
      <c r="D145" t="str">
        <f>IF(AND(A145&amp;""=버스!$B$9&amp;"",B145=버스!$I$9),C145,"")</f>
        <v/>
      </c>
    </row>
    <row r="146" spans="1:4">
      <c r="A146" t="s">
        <v>3296</v>
      </c>
      <c r="B146" t="s">
        <v>3297</v>
      </c>
      <c r="C146">
        <v>0.2638888888888889</v>
      </c>
      <c r="D146" t="str">
        <f>IF(AND(A146&amp;""=버스!$B$9&amp;"",B146=버스!$I$9),C146,"")</f>
        <v/>
      </c>
    </row>
    <row r="147" spans="1:4">
      <c r="A147" t="s">
        <v>3296</v>
      </c>
      <c r="B147" t="s">
        <v>3297</v>
      </c>
      <c r="C147">
        <v>0.27777777777777779</v>
      </c>
      <c r="D147" t="str">
        <f>IF(AND(A147&amp;""=버스!$B$9&amp;"",B147=버스!$I$9),C147,"")</f>
        <v/>
      </c>
    </row>
    <row r="148" spans="1:4">
      <c r="A148" t="s">
        <v>3296</v>
      </c>
      <c r="B148" t="s">
        <v>3297</v>
      </c>
      <c r="C148">
        <v>0.29166666666666669</v>
      </c>
      <c r="D148" t="str">
        <f>IF(AND(A148&amp;""=버스!$B$9&amp;"",B148=버스!$I$9),C148,"")</f>
        <v/>
      </c>
    </row>
    <row r="149" spans="1:4">
      <c r="A149" t="s">
        <v>3296</v>
      </c>
      <c r="B149" t="s">
        <v>3297</v>
      </c>
      <c r="C149">
        <v>0.30555555555555558</v>
      </c>
      <c r="D149" t="str">
        <f>IF(AND(A149&amp;""=버스!$B$9&amp;"",B149=버스!$I$9),C149,"")</f>
        <v/>
      </c>
    </row>
    <row r="150" spans="1:4">
      <c r="A150" t="s">
        <v>3296</v>
      </c>
      <c r="B150" t="s">
        <v>3297</v>
      </c>
      <c r="C150">
        <v>0.31944444444444448</v>
      </c>
      <c r="D150" t="str">
        <f>IF(AND(A150&amp;""=버스!$B$9&amp;"",B150=버스!$I$9),C150,"")</f>
        <v/>
      </c>
    </row>
    <row r="151" spans="1:4">
      <c r="A151" t="s">
        <v>3296</v>
      </c>
      <c r="B151" t="s">
        <v>3297</v>
      </c>
      <c r="C151">
        <v>0.33333333333333331</v>
      </c>
      <c r="D151" t="str">
        <f>IF(AND(A151&amp;""=버스!$B$9&amp;"",B151=버스!$I$9),C151,"")</f>
        <v/>
      </c>
    </row>
    <row r="152" spans="1:4">
      <c r="A152" t="s">
        <v>3296</v>
      </c>
      <c r="B152" t="s">
        <v>3297</v>
      </c>
      <c r="C152">
        <v>0.34722222222222221</v>
      </c>
      <c r="D152" t="str">
        <f>IF(AND(A152&amp;""=버스!$B$9&amp;"",B152=버스!$I$9),C152,"")</f>
        <v/>
      </c>
    </row>
    <row r="153" spans="1:4">
      <c r="A153" t="s">
        <v>3296</v>
      </c>
      <c r="B153" t="s">
        <v>3297</v>
      </c>
      <c r="C153">
        <v>0.3611111111111111</v>
      </c>
      <c r="D153" t="str">
        <f>IF(AND(A153&amp;""=버스!$B$9&amp;"",B153=버스!$I$9),C153,"")</f>
        <v/>
      </c>
    </row>
    <row r="154" spans="1:4">
      <c r="A154" t="s">
        <v>3296</v>
      </c>
      <c r="B154" t="s">
        <v>3297</v>
      </c>
      <c r="C154">
        <v>0.375</v>
      </c>
      <c r="D154" t="str">
        <f>IF(AND(A154&amp;""=버스!$B$9&amp;"",B154=버스!$I$9),C154,"")</f>
        <v/>
      </c>
    </row>
    <row r="155" spans="1:4">
      <c r="A155" t="s">
        <v>3296</v>
      </c>
      <c r="B155" t="s">
        <v>3297</v>
      </c>
      <c r="C155">
        <v>0.3888888888888889</v>
      </c>
      <c r="D155" t="str">
        <f>IF(AND(A155&amp;""=버스!$B$9&amp;"",B155=버스!$I$9),C155,"")</f>
        <v/>
      </c>
    </row>
    <row r="156" spans="1:4">
      <c r="A156" t="s">
        <v>3296</v>
      </c>
      <c r="B156" t="s">
        <v>3297</v>
      </c>
      <c r="C156">
        <v>0.40277777777777779</v>
      </c>
      <c r="D156" t="str">
        <f>IF(AND(A156&amp;""=버스!$B$9&amp;"",B156=버스!$I$9),C156,"")</f>
        <v/>
      </c>
    </row>
    <row r="157" spans="1:4">
      <c r="A157" t="s">
        <v>3296</v>
      </c>
      <c r="B157" t="s">
        <v>3297</v>
      </c>
      <c r="C157">
        <v>0.41666666666666669</v>
      </c>
      <c r="D157" t="str">
        <f>IF(AND(A157&amp;""=버스!$B$9&amp;"",B157=버스!$I$9),C157,"")</f>
        <v/>
      </c>
    </row>
    <row r="158" spans="1:4">
      <c r="A158" t="s">
        <v>3296</v>
      </c>
      <c r="B158" t="s">
        <v>3297</v>
      </c>
      <c r="C158">
        <v>0.43055555555555558</v>
      </c>
      <c r="D158" t="str">
        <f>IF(AND(A158&amp;""=버스!$B$9&amp;"",B158=버스!$I$9),C158,"")</f>
        <v/>
      </c>
    </row>
    <row r="159" spans="1:4">
      <c r="A159" t="s">
        <v>3296</v>
      </c>
      <c r="B159" t="s">
        <v>3297</v>
      </c>
      <c r="C159">
        <v>0.44444444444444448</v>
      </c>
      <c r="D159" t="str">
        <f>IF(AND(A159&amp;""=버스!$B$9&amp;"",B159=버스!$I$9),C159,"")</f>
        <v/>
      </c>
    </row>
    <row r="160" spans="1:4">
      <c r="A160" t="s">
        <v>3296</v>
      </c>
      <c r="B160" t="s">
        <v>3297</v>
      </c>
      <c r="C160">
        <v>0.45833333333333331</v>
      </c>
      <c r="D160" t="str">
        <f>IF(AND(A160&amp;""=버스!$B$9&amp;"",B160=버스!$I$9),C160,"")</f>
        <v/>
      </c>
    </row>
    <row r="161" spans="1:4">
      <c r="A161" t="s">
        <v>3296</v>
      </c>
      <c r="B161" t="s">
        <v>3297</v>
      </c>
      <c r="C161">
        <v>0.47222222222222221</v>
      </c>
      <c r="D161" t="str">
        <f>IF(AND(A161&amp;""=버스!$B$9&amp;"",B161=버스!$I$9),C161,"")</f>
        <v/>
      </c>
    </row>
    <row r="162" spans="1:4">
      <c r="A162" t="s">
        <v>3296</v>
      </c>
      <c r="B162" t="s">
        <v>3297</v>
      </c>
      <c r="C162">
        <v>0.4861111111111111</v>
      </c>
      <c r="D162" t="str">
        <f>IF(AND(A162&amp;""=버스!$B$9&amp;"",B162=버스!$I$9),C162,"")</f>
        <v/>
      </c>
    </row>
    <row r="163" spans="1:4">
      <c r="A163" t="s">
        <v>3296</v>
      </c>
      <c r="B163" t="s">
        <v>3297</v>
      </c>
      <c r="C163">
        <v>0.5</v>
      </c>
      <c r="D163" t="str">
        <f>IF(AND(A163&amp;""=버스!$B$9&amp;"",B163=버스!$I$9),C163,"")</f>
        <v/>
      </c>
    </row>
    <row r="164" spans="1:4">
      <c r="A164" t="s">
        <v>3296</v>
      </c>
      <c r="B164" t="s">
        <v>3297</v>
      </c>
      <c r="C164">
        <v>0.51388888888888884</v>
      </c>
      <c r="D164" t="str">
        <f>IF(AND(A164&amp;""=버스!$B$9&amp;"",B164=버스!$I$9),C164,"")</f>
        <v/>
      </c>
    </row>
    <row r="165" spans="1:4">
      <c r="A165" t="s">
        <v>3296</v>
      </c>
      <c r="B165" t="s">
        <v>3297</v>
      </c>
      <c r="C165">
        <v>0.52777777777777779</v>
      </c>
      <c r="D165" t="str">
        <f>IF(AND(A165&amp;""=버스!$B$9&amp;"",B165=버스!$I$9),C165,"")</f>
        <v/>
      </c>
    </row>
    <row r="166" spans="1:4">
      <c r="A166" t="s">
        <v>3296</v>
      </c>
      <c r="B166" t="s">
        <v>3297</v>
      </c>
      <c r="C166">
        <v>0.54166666666666663</v>
      </c>
      <c r="D166" t="str">
        <f>IF(AND(A166&amp;""=버스!$B$9&amp;"",B166=버스!$I$9),C166,"")</f>
        <v/>
      </c>
    </row>
    <row r="167" spans="1:4">
      <c r="A167" t="s">
        <v>3296</v>
      </c>
      <c r="B167" t="s">
        <v>3297</v>
      </c>
      <c r="C167">
        <v>0.55555555555555547</v>
      </c>
      <c r="D167" t="str">
        <f>IF(AND(A167&amp;""=버스!$B$9&amp;"",B167=버스!$I$9),C167,"")</f>
        <v/>
      </c>
    </row>
    <row r="168" spans="1:4">
      <c r="A168" t="s">
        <v>3296</v>
      </c>
      <c r="B168" t="s">
        <v>3297</v>
      </c>
      <c r="C168">
        <v>0.56944444444444442</v>
      </c>
      <c r="D168" t="str">
        <f>IF(AND(A168&amp;""=버스!$B$9&amp;"",B168=버스!$I$9),C168,"")</f>
        <v/>
      </c>
    </row>
    <row r="169" spans="1:4">
      <c r="A169" t="s">
        <v>3296</v>
      </c>
      <c r="B169" t="s">
        <v>3297</v>
      </c>
      <c r="C169">
        <v>0.58333333333333337</v>
      </c>
      <c r="D169" t="str">
        <f>IF(AND(A169&amp;""=버스!$B$9&amp;"",B169=버스!$I$9),C169,"")</f>
        <v/>
      </c>
    </row>
    <row r="170" spans="1:4">
      <c r="A170" t="s">
        <v>3296</v>
      </c>
      <c r="B170" t="s">
        <v>3297</v>
      </c>
      <c r="C170">
        <v>0.59722222222222221</v>
      </c>
      <c r="D170" t="str">
        <f>IF(AND(A170&amp;""=버스!$B$9&amp;"",B170=버스!$I$9),C170,"")</f>
        <v/>
      </c>
    </row>
    <row r="171" spans="1:4">
      <c r="A171" t="s">
        <v>3296</v>
      </c>
      <c r="B171" t="s">
        <v>3297</v>
      </c>
      <c r="C171">
        <v>0.61111111111111116</v>
      </c>
      <c r="D171" t="str">
        <f>IF(AND(A171&amp;""=버스!$B$9&amp;"",B171=버스!$I$9),C171,"")</f>
        <v/>
      </c>
    </row>
    <row r="172" spans="1:4">
      <c r="A172" t="s">
        <v>3296</v>
      </c>
      <c r="B172" t="s">
        <v>3297</v>
      </c>
      <c r="C172">
        <v>0.625</v>
      </c>
      <c r="D172" t="str">
        <f>IF(AND(A172&amp;""=버스!$B$9&amp;"",B172=버스!$I$9),C172,"")</f>
        <v/>
      </c>
    </row>
    <row r="173" spans="1:4">
      <c r="A173" t="s">
        <v>3296</v>
      </c>
      <c r="B173" t="s">
        <v>3297</v>
      </c>
      <c r="C173">
        <v>0.63888888888888884</v>
      </c>
      <c r="D173" t="str">
        <f>IF(AND(A173&amp;""=버스!$B$9&amp;"",B173=버스!$I$9),C173,"")</f>
        <v/>
      </c>
    </row>
    <row r="174" spans="1:4">
      <c r="A174" t="s">
        <v>3296</v>
      </c>
      <c r="B174" t="s">
        <v>3297</v>
      </c>
      <c r="C174">
        <v>0.65277777777777779</v>
      </c>
      <c r="D174" t="str">
        <f>IF(AND(A174&amp;""=버스!$B$9&amp;"",B174=버스!$I$9),C174,"")</f>
        <v/>
      </c>
    </row>
    <row r="175" spans="1:4">
      <c r="A175" t="s">
        <v>3296</v>
      </c>
      <c r="B175" t="s">
        <v>3297</v>
      </c>
      <c r="C175">
        <v>0.66666666666666663</v>
      </c>
      <c r="D175" t="str">
        <f>IF(AND(A175&amp;""=버스!$B$9&amp;"",B175=버스!$I$9),C175,"")</f>
        <v/>
      </c>
    </row>
    <row r="176" spans="1:4">
      <c r="A176" t="s">
        <v>3296</v>
      </c>
      <c r="B176" t="s">
        <v>3297</v>
      </c>
      <c r="C176">
        <v>0.68055555555555547</v>
      </c>
      <c r="D176" t="str">
        <f>IF(AND(A176&amp;""=버스!$B$9&amp;"",B176=버스!$I$9),C176,"")</f>
        <v/>
      </c>
    </row>
    <row r="177" spans="1:4">
      <c r="A177" t="s">
        <v>3296</v>
      </c>
      <c r="B177" t="s">
        <v>3297</v>
      </c>
      <c r="C177">
        <v>0.69444444444444442</v>
      </c>
      <c r="D177" t="str">
        <f>IF(AND(A177&amp;""=버스!$B$9&amp;"",B177=버스!$I$9),C177,"")</f>
        <v/>
      </c>
    </row>
    <row r="178" spans="1:4">
      <c r="A178" t="s">
        <v>3296</v>
      </c>
      <c r="B178" t="s">
        <v>3297</v>
      </c>
      <c r="C178">
        <v>0.70833333333333337</v>
      </c>
      <c r="D178" t="str">
        <f>IF(AND(A178&amp;""=버스!$B$9&amp;"",B178=버스!$I$9),C178,"")</f>
        <v/>
      </c>
    </row>
    <row r="179" spans="1:4">
      <c r="A179" t="s">
        <v>3296</v>
      </c>
      <c r="B179" t="s">
        <v>3297</v>
      </c>
      <c r="C179">
        <v>0.72222222222222221</v>
      </c>
      <c r="D179" t="str">
        <f>IF(AND(A179&amp;""=버스!$B$9&amp;"",B179=버스!$I$9),C179,"")</f>
        <v/>
      </c>
    </row>
    <row r="180" spans="1:4">
      <c r="A180" t="s">
        <v>3296</v>
      </c>
      <c r="B180" t="s">
        <v>3297</v>
      </c>
      <c r="C180">
        <v>0.73611111111111116</v>
      </c>
      <c r="D180" t="str">
        <f>IF(AND(A180&amp;""=버스!$B$9&amp;"",B180=버스!$I$9),C180,"")</f>
        <v/>
      </c>
    </row>
    <row r="181" spans="1:4">
      <c r="A181" t="s">
        <v>3296</v>
      </c>
      <c r="B181" t="s">
        <v>3297</v>
      </c>
      <c r="C181">
        <v>0.75</v>
      </c>
      <c r="D181" t="str">
        <f>IF(AND(A181&amp;""=버스!$B$9&amp;"",B181=버스!$I$9),C181,"")</f>
        <v/>
      </c>
    </row>
    <row r="182" spans="1:4">
      <c r="A182" t="s">
        <v>3296</v>
      </c>
      <c r="B182" t="s">
        <v>3297</v>
      </c>
      <c r="C182">
        <v>0.76388888888888884</v>
      </c>
      <c r="D182" t="str">
        <f>IF(AND(A182&amp;""=버스!$B$9&amp;"",B182=버스!$I$9),C182,"")</f>
        <v/>
      </c>
    </row>
    <row r="183" spans="1:4">
      <c r="A183" t="s">
        <v>3296</v>
      </c>
      <c r="B183" t="s">
        <v>3297</v>
      </c>
      <c r="C183">
        <v>0.77777777777777779</v>
      </c>
      <c r="D183" t="str">
        <f>IF(AND(A183&amp;""=버스!$B$9&amp;"",B183=버스!$I$9),C183,"")</f>
        <v/>
      </c>
    </row>
    <row r="184" spans="1:4">
      <c r="A184" t="s">
        <v>3296</v>
      </c>
      <c r="B184" t="s">
        <v>3297</v>
      </c>
      <c r="C184">
        <v>0.79166666666666663</v>
      </c>
      <c r="D184" t="str">
        <f>IF(AND(A184&amp;""=버스!$B$9&amp;"",B184=버스!$I$9),C184,"")</f>
        <v/>
      </c>
    </row>
    <row r="185" spans="1:4">
      <c r="A185" t="s">
        <v>3296</v>
      </c>
      <c r="B185" t="s">
        <v>3297</v>
      </c>
      <c r="C185">
        <v>0.80555555555555547</v>
      </c>
      <c r="D185" t="str">
        <f>IF(AND(A185&amp;""=버스!$B$9&amp;"",B185=버스!$I$9),C185,"")</f>
        <v/>
      </c>
    </row>
    <row r="186" spans="1:4">
      <c r="A186" t="s">
        <v>3296</v>
      </c>
      <c r="B186" t="s">
        <v>3297</v>
      </c>
      <c r="C186">
        <v>0.81944444444444442</v>
      </c>
      <c r="D186" t="str">
        <f>IF(AND(A186&amp;""=버스!$B$9&amp;"",B186=버스!$I$9),C186,"")</f>
        <v/>
      </c>
    </row>
    <row r="187" spans="1:4">
      <c r="A187" t="s">
        <v>3296</v>
      </c>
      <c r="B187" t="s">
        <v>3297</v>
      </c>
      <c r="C187">
        <v>0.83333333333333337</v>
      </c>
      <c r="D187" t="str">
        <f>IF(AND(A187&amp;""=버스!$B$9&amp;"",B187=버스!$I$9),C187,"")</f>
        <v/>
      </c>
    </row>
    <row r="188" spans="1:4">
      <c r="A188" t="s">
        <v>3296</v>
      </c>
      <c r="B188" t="s">
        <v>3297</v>
      </c>
      <c r="C188">
        <v>0.84722222222222221</v>
      </c>
      <c r="D188" t="str">
        <f>IF(AND(A188&amp;""=버스!$B$9&amp;"",B188=버스!$I$9),C188,"")</f>
        <v/>
      </c>
    </row>
    <row r="189" spans="1:4">
      <c r="A189" t="s">
        <v>3296</v>
      </c>
      <c r="B189" t="s">
        <v>3297</v>
      </c>
      <c r="C189">
        <v>0.86111111111111116</v>
      </c>
      <c r="D189" t="str">
        <f>IF(AND(A189&amp;""=버스!$B$9&amp;"",B189=버스!$I$9),C189,"")</f>
        <v/>
      </c>
    </row>
    <row r="190" spans="1:4">
      <c r="A190" t="s">
        <v>3296</v>
      </c>
      <c r="B190" t="s">
        <v>3297</v>
      </c>
      <c r="C190">
        <v>0.875</v>
      </c>
      <c r="D190" t="str">
        <f>IF(AND(A190&amp;""=버스!$B$9&amp;"",B190=버스!$I$9),C190,"")</f>
        <v/>
      </c>
    </row>
    <row r="191" spans="1:4">
      <c r="A191" t="s">
        <v>3296</v>
      </c>
      <c r="B191" t="s">
        <v>3297</v>
      </c>
      <c r="C191">
        <v>0.88888888888888884</v>
      </c>
      <c r="D191" t="str">
        <f>IF(AND(A191&amp;""=버스!$B$9&amp;"",B191=버스!$I$9),C191,"")</f>
        <v/>
      </c>
    </row>
    <row r="192" spans="1:4">
      <c r="A192" t="s">
        <v>3296</v>
      </c>
      <c r="B192" t="s">
        <v>3297</v>
      </c>
      <c r="C192">
        <v>0.90277777777777779</v>
      </c>
      <c r="D192" t="str">
        <f>IF(AND(A192&amp;""=버스!$B$9&amp;"",B192=버스!$I$9),C192,"")</f>
        <v/>
      </c>
    </row>
    <row r="193" spans="1:4">
      <c r="A193" t="s">
        <v>3296</v>
      </c>
      <c r="B193" t="s">
        <v>3297</v>
      </c>
      <c r="C193">
        <v>0.91666666666666663</v>
      </c>
      <c r="D193" t="str">
        <f>IF(AND(A193&amp;""=버스!$B$9&amp;"",B193=버스!$I$9),C193,"")</f>
        <v/>
      </c>
    </row>
    <row r="194" spans="1:4">
      <c r="A194" t="s">
        <v>3296</v>
      </c>
      <c r="B194" t="s">
        <v>143</v>
      </c>
      <c r="C194">
        <v>0.2638888888888889</v>
      </c>
      <c r="D194" t="str">
        <f>IF(AND(A194&amp;""=버스!$B$9&amp;"",B194=버스!$I$9),C194,"")</f>
        <v/>
      </c>
    </row>
    <row r="195" spans="1:4">
      <c r="A195" t="s">
        <v>3296</v>
      </c>
      <c r="B195" t="s">
        <v>143</v>
      </c>
      <c r="C195">
        <v>0.27430555555555558</v>
      </c>
      <c r="D195" t="str">
        <f>IF(AND(A195&amp;""=버스!$B$9&amp;"",B195=버스!$I$9),C195,"")</f>
        <v/>
      </c>
    </row>
    <row r="196" spans="1:4">
      <c r="A196" t="s">
        <v>3296</v>
      </c>
      <c r="B196" t="s">
        <v>143</v>
      </c>
      <c r="C196">
        <v>0.28472222222222221</v>
      </c>
      <c r="D196" t="str">
        <f>IF(AND(A196&amp;""=버스!$B$9&amp;"",B196=버스!$I$9),C196,"")</f>
        <v/>
      </c>
    </row>
    <row r="197" spans="1:4">
      <c r="A197" t="s">
        <v>3296</v>
      </c>
      <c r="B197" t="s">
        <v>143</v>
      </c>
      <c r="C197">
        <v>0.2951388888888889</v>
      </c>
      <c r="D197" t="str">
        <f>IF(AND(A197&amp;""=버스!$B$9&amp;"",B197=버스!$I$9),C197,"")</f>
        <v/>
      </c>
    </row>
    <row r="198" spans="1:4">
      <c r="A198" t="s">
        <v>3296</v>
      </c>
      <c r="B198" t="s">
        <v>143</v>
      </c>
      <c r="C198">
        <v>0.30555555555555558</v>
      </c>
      <c r="D198" t="str">
        <f>IF(AND(A198&amp;""=버스!$B$9&amp;"",B198=버스!$I$9),C198,"")</f>
        <v/>
      </c>
    </row>
    <row r="199" spans="1:4">
      <c r="A199" t="s">
        <v>3296</v>
      </c>
      <c r="B199" t="s">
        <v>143</v>
      </c>
      <c r="C199">
        <v>0.31597222222222232</v>
      </c>
      <c r="D199" t="str">
        <f>IF(AND(A199&amp;""=버스!$B$9&amp;"",B199=버스!$I$9),C199,"")</f>
        <v/>
      </c>
    </row>
    <row r="200" spans="1:4">
      <c r="A200" t="s">
        <v>3296</v>
      </c>
      <c r="B200" t="s">
        <v>143</v>
      </c>
      <c r="C200">
        <v>0.3263888888888889</v>
      </c>
      <c r="D200" t="str">
        <f>IF(AND(A200&amp;""=버스!$B$9&amp;"",B200=버스!$I$9),C200,"")</f>
        <v/>
      </c>
    </row>
    <row r="201" spans="1:4">
      <c r="A201" t="s">
        <v>3296</v>
      </c>
      <c r="B201" t="s">
        <v>143</v>
      </c>
      <c r="C201">
        <v>0.33680555555555552</v>
      </c>
      <c r="D201" t="str">
        <f>IF(AND(A201&amp;""=버스!$B$9&amp;"",B201=버스!$I$9),C201,"")</f>
        <v/>
      </c>
    </row>
    <row r="202" spans="1:4">
      <c r="A202" t="s">
        <v>3296</v>
      </c>
      <c r="B202" t="s">
        <v>143</v>
      </c>
      <c r="C202">
        <v>0.34722222222222221</v>
      </c>
      <c r="D202" t="str">
        <f>IF(AND(A202&amp;""=버스!$B$9&amp;"",B202=버스!$I$9),C202,"")</f>
        <v/>
      </c>
    </row>
    <row r="203" spans="1:4">
      <c r="A203" t="s">
        <v>3296</v>
      </c>
      <c r="B203" t="s">
        <v>143</v>
      </c>
      <c r="C203">
        <v>0.3576388888888889</v>
      </c>
      <c r="D203" t="str">
        <f>IF(AND(A203&amp;""=버스!$B$9&amp;"",B203=버스!$I$9),C203,"")</f>
        <v/>
      </c>
    </row>
    <row r="204" spans="1:4">
      <c r="A204" t="s">
        <v>3296</v>
      </c>
      <c r="B204" t="s">
        <v>143</v>
      </c>
      <c r="C204">
        <v>0.36805555555555552</v>
      </c>
      <c r="D204" t="str">
        <f>IF(AND(A204&amp;""=버스!$B$9&amp;"",B204=버스!$I$9),C204,"")</f>
        <v/>
      </c>
    </row>
    <row r="205" spans="1:4">
      <c r="A205" t="s">
        <v>3296</v>
      </c>
      <c r="B205" t="s">
        <v>143</v>
      </c>
      <c r="C205">
        <v>0.37847222222222221</v>
      </c>
      <c r="D205" t="str">
        <f>IF(AND(A205&amp;""=버스!$B$9&amp;"",B205=버스!$I$9),C205,"")</f>
        <v/>
      </c>
    </row>
    <row r="206" spans="1:4">
      <c r="A206" t="s">
        <v>3296</v>
      </c>
      <c r="B206" t="s">
        <v>143</v>
      </c>
      <c r="C206">
        <v>0.3888888888888889</v>
      </c>
      <c r="D206" t="str">
        <f>IF(AND(A206&amp;""=버스!$B$9&amp;"",B206=버스!$I$9),C206,"")</f>
        <v/>
      </c>
    </row>
    <row r="207" spans="1:4">
      <c r="A207" t="s">
        <v>3296</v>
      </c>
      <c r="B207" t="s">
        <v>143</v>
      </c>
      <c r="C207">
        <v>0.39930555555555558</v>
      </c>
      <c r="D207" t="str">
        <f>IF(AND(A207&amp;""=버스!$B$9&amp;"",B207=버스!$I$9),C207,"")</f>
        <v/>
      </c>
    </row>
    <row r="208" spans="1:4">
      <c r="A208" t="s">
        <v>3296</v>
      </c>
      <c r="B208" t="s">
        <v>143</v>
      </c>
      <c r="C208">
        <v>0.40972222222222221</v>
      </c>
      <c r="D208" t="str">
        <f>IF(AND(A208&amp;""=버스!$B$9&amp;"",B208=버스!$I$9),C208,"")</f>
        <v/>
      </c>
    </row>
    <row r="209" spans="1:4">
      <c r="A209" t="s">
        <v>3296</v>
      </c>
      <c r="B209" t="s">
        <v>143</v>
      </c>
      <c r="C209">
        <v>0.4201388888888889</v>
      </c>
      <c r="D209" t="str">
        <f>IF(AND(A209&amp;""=버스!$B$9&amp;"",B209=버스!$I$9),C209,"")</f>
        <v/>
      </c>
    </row>
    <row r="210" spans="1:4">
      <c r="A210" t="s">
        <v>3296</v>
      </c>
      <c r="B210" t="s">
        <v>143</v>
      </c>
      <c r="C210">
        <v>0.43055555555555558</v>
      </c>
      <c r="D210" t="str">
        <f>IF(AND(A210&amp;""=버스!$B$9&amp;"",B210=버스!$I$9),C210,"")</f>
        <v/>
      </c>
    </row>
    <row r="211" spans="1:4">
      <c r="A211" t="s">
        <v>3296</v>
      </c>
      <c r="B211" t="s">
        <v>143</v>
      </c>
      <c r="C211">
        <v>0.44097222222222232</v>
      </c>
      <c r="D211" t="str">
        <f>IF(AND(A211&amp;""=버스!$B$9&amp;"",B211=버스!$I$9),C211,"")</f>
        <v/>
      </c>
    </row>
    <row r="212" spans="1:4">
      <c r="A212" t="s">
        <v>3296</v>
      </c>
      <c r="B212" t="s">
        <v>143</v>
      </c>
      <c r="C212">
        <v>0.4513888888888889</v>
      </c>
      <c r="D212" t="str">
        <f>IF(AND(A212&amp;""=버스!$B$9&amp;"",B212=버스!$I$9),C212,"")</f>
        <v/>
      </c>
    </row>
    <row r="213" spans="1:4">
      <c r="A213" t="s">
        <v>3296</v>
      </c>
      <c r="B213" t="s">
        <v>143</v>
      </c>
      <c r="C213">
        <v>0.46180555555555552</v>
      </c>
      <c r="D213" t="str">
        <f>IF(AND(A213&amp;""=버스!$B$9&amp;"",B213=버스!$I$9),C213,"")</f>
        <v/>
      </c>
    </row>
    <row r="214" spans="1:4">
      <c r="A214" t="s">
        <v>3296</v>
      </c>
      <c r="B214" t="s">
        <v>143</v>
      </c>
      <c r="C214">
        <v>0.47222222222222221</v>
      </c>
      <c r="D214" t="str">
        <f>IF(AND(A214&amp;""=버스!$B$9&amp;"",B214=버스!$I$9),C214,"")</f>
        <v/>
      </c>
    </row>
    <row r="215" spans="1:4">
      <c r="A215" t="s">
        <v>3296</v>
      </c>
      <c r="B215" t="s">
        <v>143</v>
      </c>
      <c r="C215">
        <v>0.4826388888888889</v>
      </c>
      <c r="D215" t="str">
        <f>IF(AND(A215&amp;""=버스!$B$9&amp;"",B215=버스!$I$9),C215,"")</f>
        <v/>
      </c>
    </row>
    <row r="216" spans="1:4">
      <c r="A216" t="s">
        <v>3296</v>
      </c>
      <c r="B216" t="s">
        <v>143</v>
      </c>
      <c r="C216">
        <v>0.49305555555555552</v>
      </c>
      <c r="D216" t="str">
        <f>IF(AND(A216&amp;""=버스!$B$9&amp;"",B216=버스!$I$9),C216,"")</f>
        <v/>
      </c>
    </row>
    <row r="217" spans="1:4">
      <c r="A217" t="s">
        <v>3296</v>
      </c>
      <c r="B217" t="s">
        <v>143</v>
      </c>
      <c r="C217">
        <v>0.50347222222222221</v>
      </c>
      <c r="D217" t="str">
        <f>IF(AND(A217&amp;""=버스!$B$9&amp;"",B217=버스!$I$9),C217,"")</f>
        <v/>
      </c>
    </row>
    <row r="218" spans="1:4">
      <c r="A218" t="s">
        <v>3296</v>
      </c>
      <c r="B218" t="s">
        <v>143</v>
      </c>
      <c r="C218">
        <v>0.51388888888888884</v>
      </c>
      <c r="D218" t="str">
        <f>IF(AND(A218&amp;""=버스!$B$9&amp;"",B218=버스!$I$9),C218,"")</f>
        <v/>
      </c>
    </row>
    <row r="219" spans="1:4">
      <c r="A219" t="s">
        <v>3296</v>
      </c>
      <c r="B219" t="s">
        <v>143</v>
      </c>
      <c r="C219">
        <v>0.52430555555555558</v>
      </c>
      <c r="D219" t="str">
        <f>IF(AND(A219&amp;""=버스!$B$9&amp;"",B219=버스!$I$9),C219,"")</f>
        <v/>
      </c>
    </row>
    <row r="220" spans="1:4">
      <c r="A220" t="s">
        <v>3296</v>
      </c>
      <c r="B220" t="s">
        <v>143</v>
      </c>
      <c r="C220">
        <v>0.53472222222222221</v>
      </c>
      <c r="D220" t="str">
        <f>IF(AND(A220&amp;""=버스!$B$9&amp;"",B220=버스!$I$9),C220,"")</f>
        <v/>
      </c>
    </row>
    <row r="221" spans="1:4">
      <c r="A221" t="s">
        <v>3296</v>
      </c>
      <c r="B221" t="s">
        <v>143</v>
      </c>
      <c r="C221">
        <v>0.54513888888888884</v>
      </c>
      <c r="D221" t="str">
        <f>IF(AND(A221&amp;""=버스!$B$9&amp;"",B221=버스!$I$9),C221,"")</f>
        <v/>
      </c>
    </row>
    <row r="222" spans="1:4">
      <c r="A222" t="s">
        <v>3296</v>
      </c>
      <c r="B222" t="s">
        <v>143</v>
      </c>
      <c r="C222">
        <v>0.55555555555555547</v>
      </c>
      <c r="D222" t="str">
        <f>IF(AND(A222&amp;""=버스!$B$9&amp;"",B222=버스!$I$9),C222,"")</f>
        <v/>
      </c>
    </row>
    <row r="223" spans="1:4">
      <c r="A223" t="s">
        <v>3296</v>
      </c>
      <c r="B223" t="s">
        <v>143</v>
      </c>
      <c r="C223">
        <v>0.56597222222222221</v>
      </c>
      <c r="D223" t="str">
        <f>IF(AND(A223&amp;""=버스!$B$9&amp;"",B223=버스!$I$9),C223,"")</f>
        <v/>
      </c>
    </row>
    <row r="224" spans="1:4">
      <c r="A224" t="s">
        <v>3296</v>
      </c>
      <c r="B224" t="s">
        <v>143</v>
      </c>
      <c r="C224">
        <v>0.57638888888888884</v>
      </c>
      <c r="D224" t="str">
        <f>IF(AND(A224&amp;""=버스!$B$9&amp;"",B224=버스!$I$9),C224,"")</f>
        <v/>
      </c>
    </row>
    <row r="225" spans="1:4">
      <c r="A225" t="s">
        <v>3296</v>
      </c>
      <c r="B225" t="s">
        <v>143</v>
      </c>
      <c r="C225">
        <v>0.58680555555555558</v>
      </c>
      <c r="D225" t="str">
        <f>IF(AND(A225&amp;""=버스!$B$9&amp;"",B225=버스!$I$9),C225,"")</f>
        <v/>
      </c>
    </row>
    <row r="226" spans="1:4">
      <c r="A226" t="s">
        <v>3296</v>
      </c>
      <c r="B226" t="s">
        <v>143</v>
      </c>
      <c r="C226">
        <v>0.59722222222222221</v>
      </c>
      <c r="D226" t="str">
        <f>IF(AND(A226&amp;""=버스!$B$9&amp;"",B226=버스!$I$9),C226,"")</f>
        <v/>
      </c>
    </row>
    <row r="227" spans="1:4">
      <c r="A227" t="s">
        <v>3296</v>
      </c>
      <c r="B227" t="s">
        <v>143</v>
      </c>
      <c r="C227">
        <v>0.60763888888888895</v>
      </c>
      <c r="D227" t="str">
        <f>IF(AND(A227&amp;""=버스!$B$9&amp;"",B227=버스!$I$9),C227,"")</f>
        <v/>
      </c>
    </row>
    <row r="228" spans="1:4">
      <c r="A228" t="s">
        <v>3296</v>
      </c>
      <c r="B228" t="s">
        <v>143</v>
      </c>
      <c r="C228">
        <v>0.61805555555555558</v>
      </c>
      <c r="D228" t="str">
        <f>IF(AND(A228&amp;""=버스!$B$9&amp;"",B228=버스!$I$9),C228,"")</f>
        <v/>
      </c>
    </row>
    <row r="229" spans="1:4">
      <c r="A229" t="s">
        <v>3296</v>
      </c>
      <c r="B229" t="s">
        <v>143</v>
      </c>
      <c r="C229">
        <v>0.62847222222222221</v>
      </c>
      <c r="D229" t="str">
        <f>IF(AND(A229&amp;""=버스!$B$9&amp;"",B229=버스!$I$9),C229,"")</f>
        <v/>
      </c>
    </row>
    <row r="230" spans="1:4">
      <c r="A230" t="s">
        <v>3296</v>
      </c>
      <c r="B230" t="s">
        <v>143</v>
      </c>
      <c r="C230">
        <v>0.63888888888888884</v>
      </c>
      <c r="D230" t="str">
        <f>IF(AND(A230&amp;""=버스!$B$9&amp;"",B230=버스!$I$9),C230,"")</f>
        <v/>
      </c>
    </row>
    <row r="231" spans="1:4">
      <c r="A231" t="s">
        <v>3296</v>
      </c>
      <c r="B231" t="s">
        <v>143</v>
      </c>
      <c r="C231">
        <v>0.64930555555555558</v>
      </c>
      <c r="D231" t="str">
        <f>IF(AND(A231&amp;""=버스!$B$9&amp;"",B231=버스!$I$9),C231,"")</f>
        <v/>
      </c>
    </row>
    <row r="232" spans="1:4">
      <c r="A232" t="s">
        <v>3296</v>
      </c>
      <c r="B232" t="s">
        <v>143</v>
      </c>
      <c r="C232">
        <v>0.65972222222222221</v>
      </c>
      <c r="D232" t="str">
        <f>IF(AND(A232&amp;""=버스!$B$9&amp;"",B232=버스!$I$9),C232,"")</f>
        <v/>
      </c>
    </row>
    <row r="233" spans="1:4">
      <c r="A233" t="s">
        <v>3296</v>
      </c>
      <c r="B233" t="s">
        <v>143</v>
      </c>
      <c r="C233">
        <v>0.67013888888888884</v>
      </c>
      <c r="D233" t="str">
        <f>IF(AND(A233&amp;""=버스!$B$9&amp;"",B233=버스!$I$9),C233,"")</f>
        <v/>
      </c>
    </row>
    <row r="234" spans="1:4">
      <c r="A234" t="s">
        <v>3296</v>
      </c>
      <c r="B234" t="s">
        <v>143</v>
      </c>
      <c r="C234">
        <v>0.68055555555555547</v>
      </c>
      <c r="D234" t="str">
        <f>IF(AND(A234&amp;""=버스!$B$9&amp;"",B234=버스!$I$9),C234,"")</f>
        <v/>
      </c>
    </row>
    <row r="235" spans="1:4">
      <c r="A235" t="s">
        <v>3296</v>
      </c>
      <c r="B235" t="s">
        <v>143</v>
      </c>
      <c r="C235">
        <v>0.69097222222222221</v>
      </c>
      <c r="D235" t="str">
        <f>IF(AND(A235&amp;""=버스!$B$9&amp;"",B235=버스!$I$9),C235,"")</f>
        <v/>
      </c>
    </row>
    <row r="236" spans="1:4">
      <c r="A236" t="s">
        <v>3296</v>
      </c>
      <c r="B236" t="s">
        <v>143</v>
      </c>
      <c r="C236">
        <v>0.70138888888888884</v>
      </c>
      <c r="D236" t="str">
        <f>IF(AND(A236&amp;""=버스!$B$9&amp;"",B236=버스!$I$9),C236,"")</f>
        <v/>
      </c>
    </row>
    <row r="237" spans="1:4">
      <c r="A237" t="s">
        <v>3296</v>
      </c>
      <c r="B237" t="s">
        <v>143</v>
      </c>
      <c r="C237">
        <v>0.71180555555555558</v>
      </c>
      <c r="D237" t="str">
        <f>IF(AND(A237&amp;""=버스!$B$9&amp;"",B237=버스!$I$9),C237,"")</f>
        <v/>
      </c>
    </row>
    <row r="238" spans="1:4">
      <c r="A238" t="s">
        <v>3296</v>
      </c>
      <c r="B238" t="s">
        <v>143</v>
      </c>
      <c r="C238">
        <v>0.72222222222222221</v>
      </c>
      <c r="D238" t="str">
        <f>IF(AND(A238&amp;""=버스!$B$9&amp;"",B238=버스!$I$9),C238,"")</f>
        <v/>
      </c>
    </row>
    <row r="239" spans="1:4">
      <c r="A239" t="s">
        <v>3296</v>
      </c>
      <c r="B239" t="s">
        <v>143</v>
      </c>
      <c r="C239">
        <v>0.73263888888888895</v>
      </c>
      <c r="D239" t="str">
        <f>IF(AND(A239&amp;""=버스!$B$9&amp;"",B239=버스!$I$9),C239,"")</f>
        <v/>
      </c>
    </row>
    <row r="240" spans="1:4">
      <c r="A240" t="s">
        <v>3296</v>
      </c>
      <c r="B240" t="s">
        <v>143</v>
      </c>
      <c r="C240">
        <v>0.74305555555555558</v>
      </c>
      <c r="D240" t="str">
        <f>IF(AND(A240&amp;""=버스!$B$9&amp;"",B240=버스!$I$9),C240,"")</f>
        <v/>
      </c>
    </row>
    <row r="241" spans="1:4">
      <c r="A241" t="s">
        <v>3296</v>
      </c>
      <c r="B241" t="s">
        <v>143</v>
      </c>
      <c r="C241">
        <v>0.75347222222222221</v>
      </c>
      <c r="D241" t="str">
        <f>IF(AND(A241&amp;""=버스!$B$9&amp;"",B241=버스!$I$9),C241,"")</f>
        <v/>
      </c>
    </row>
    <row r="242" spans="1:4">
      <c r="A242" t="s">
        <v>3296</v>
      </c>
      <c r="B242" t="s">
        <v>143</v>
      </c>
      <c r="C242">
        <v>0.76388888888888884</v>
      </c>
      <c r="D242" t="str">
        <f>IF(AND(A242&amp;""=버스!$B$9&amp;"",B242=버스!$I$9),C242,"")</f>
        <v/>
      </c>
    </row>
    <row r="243" spans="1:4">
      <c r="A243" t="s">
        <v>3296</v>
      </c>
      <c r="B243" t="s">
        <v>143</v>
      </c>
      <c r="C243">
        <v>0.77430555555555558</v>
      </c>
      <c r="D243" t="str">
        <f>IF(AND(A243&amp;""=버스!$B$9&amp;"",B243=버스!$I$9),C243,"")</f>
        <v/>
      </c>
    </row>
    <row r="244" spans="1:4">
      <c r="A244" t="s">
        <v>3296</v>
      </c>
      <c r="B244" t="s">
        <v>143</v>
      </c>
      <c r="C244">
        <v>0.78472222222222221</v>
      </c>
      <c r="D244" t="str">
        <f>IF(AND(A244&amp;""=버스!$B$9&amp;"",B244=버스!$I$9),C244,"")</f>
        <v/>
      </c>
    </row>
    <row r="245" spans="1:4">
      <c r="A245" t="s">
        <v>3296</v>
      </c>
      <c r="B245" t="s">
        <v>143</v>
      </c>
      <c r="C245">
        <v>0.79513888888888884</v>
      </c>
      <c r="D245" t="str">
        <f>IF(AND(A245&amp;""=버스!$B$9&amp;"",B245=버스!$I$9),C245,"")</f>
        <v/>
      </c>
    </row>
    <row r="246" spans="1:4">
      <c r="A246" t="s">
        <v>3296</v>
      </c>
      <c r="B246" t="s">
        <v>143</v>
      </c>
      <c r="C246">
        <v>0.80555555555555547</v>
      </c>
      <c r="D246" t="str">
        <f>IF(AND(A246&amp;""=버스!$B$9&amp;"",B246=버스!$I$9),C246,"")</f>
        <v/>
      </c>
    </row>
    <row r="247" spans="1:4">
      <c r="A247" t="s">
        <v>3296</v>
      </c>
      <c r="B247" t="s">
        <v>143</v>
      </c>
      <c r="C247">
        <v>0.81597222222222221</v>
      </c>
      <c r="D247" t="str">
        <f>IF(AND(A247&amp;""=버스!$B$9&amp;"",B247=버스!$I$9),C247,"")</f>
        <v/>
      </c>
    </row>
    <row r="248" spans="1:4">
      <c r="A248" t="s">
        <v>3296</v>
      </c>
      <c r="B248" t="s">
        <v>143</v>
      </c>
      <c r="C248">
        <v>0.82638888888888884</v>
      </c>
      <c r="D248" t="str">
        <f>IF(AND(A248&amp;""=버스!$B$9&amp;"",B248=버스!$I$9),C248,"")</f>
        <v/>
      </c>
    </row>
    <row r="249" spans="1:4">
      <c r="A249" t="s">
        <v>3296</v>
      </c>
      <c r="B249" t="s">
        <v>143</v>
      </c>
      <c r="C249">
        <v>0.83680555555555558</v>
      </c>
      <c r="D249" t="str">
        <f>IF(AND(A249&amp;""=버스!$B$9&amp;"",B249=버스!$I$9),C249,"")</f>
        <v/>
      </c>
    </row>
    <row r="250" spans="1:4">
      <c r="A250" t="s">
        <v>3296</v>
      </c>
      <c r="B250" t="s">
        <v>143</v>
      </c>
      <c r="C250">
        <v>0.85069444444444453</v>
      </c>
      <c r="D250" t="str">
        <f>IF(AND(A250&amp;""=버스!$B$9&amp;"",B250=버스!$I$9),C250,"")</f>
        <v/>
      </c>
    </row>
    <row r="251" spans="1:4">
      <c r="A251" t="s">
        <v>3296</v>
      </c>
      <c r="B251" t="s">
        <v>143</v>
      </c>
      <c r="C251">
        <v>0.86458333333333337</v>
      </c>
      <c r="D251" t="str">
        <f>IF(AND(A251&amp;""=버스!$B$9&amp;"",B251=버스!$I$9),C251,"")</f>
        <v/>
      </c>
    </row>
    <row r="252" spans="1:4">
      <c r="A252" t="s">
        <v>3296</v>
      </c>
      <c r="B252" t="s">
        <v>143</v>
      </c>
      <c r="C252">
        <v>0.87847222222222221</v>
      </c>
      <c r="D252" t="str">
        <f>IF(AND(A252&amp;""=버스!$B$9&amp;"",B252=버스!$I$9),C252,"")</f>
        <v/>
      </c>
    </row>
    <row r="253" spans="1:4">
      <c r="A253" t="s">
        <v>3296</v>
      </c>
      <c r="B253" t="s">
        <v>143</v>
      </c>
      <c r="C253">
        <v>0.89236111111111116</v>
      </c>
      <c r="D253" t="str">
        <f>IF(AND(A253&amp;""=버스!$B$9&amp;"",B253=버스!$I$9),C253,"")</f>
        <v/>
      </c>
    </row>
    <row r="254" spans="1:4">
      <c r="A254" t="s">
        <v>3296</v>
      </c>
      <c r="B254" t="s">
        <v>143</v>
      </c>
      <c r="C254">
        <v>0.90625</v>
      </c>
      <c r="D254" t="str">
        <f>IF(AND(A254&amp;""=버스!$B$9&amp;"",B254=버스!$I$9),C254,"")</f>
        <v/>
      </c>
    </row>
    <row r="255" spans="1:4">
      <c r="A255" t="s">
        <v>3296</v>
      </c>
      <c r="B255" t="s">
        <v>143</v>
      </c>
      <c r="C255">
        <v>0.92013888888888884</v>
      </c>
      <c r="D255" t="str">
        <f>IF(AND(A255&amp;""=버스!$B$9&amp;"",B255=버스!$I$9),C255,"")</f>
        <v/>
      </c>
    </row>
    <row r="256" spans="1:4">
      <c r="A256" t="s">
        <v>3296</v>
      </c>
      <c r="B256" t="s">
        <v>3297</v>
      </c>
      <c r="C256">
        <v>0.2638888888888889</v>
      </c>
      <c r="D256" t="str">
        <f>IF(AND(A256&amp;""=버스!$B$9&amp;"",B256=버스!$I$9),C256,"")</f>
        <v/>
      </c>
    </row>
    <row r="257" spans="1:4">
      <c r="A257" t="s">
        <v>3296</v>
      </c>
      <c r="B257" t="s">
        <v>3297</v>
      </c>
      <c r="C257">
        <v>0.27777777777777779</v>
      </c>
      <c r="D257" t="str">
        <f>IF(AND(A257&amp;""=버스!$B$9&amp;"",B257=버스!$I$9),C257,"")</f>
        <v/>
      </c>
    </row>
    <row r="258" spans="1:4">
      <c r="A258" t="s">
        <v>3296</v>
      </c>
      <c r="B258" t="s">
        <v>3297</v>
      </c>
      <c r="C258">
        <v>0.29166666666666669</v>
      </c>
      <c r="D258" t="str">
        <f>IF(AND(A258&amp;""=버스!$B$9&amp;"",B258=버스!$I$9),C258,"")</f>
        <v/>
      </c>
    </row>
    <row r="259" spans="1:4">
      <c r="A259" t="s">
        <v>3296</v>
      </c>
      <c r="B259" t="s">
        <v>3297</v>
      </c>
      <c r="C259">
        <v>0.30555555555555558</v>
      </c>
      <c r="D259" t="str">
        <f>IF(AND(A259&amp;""=버스!$B$9&amp;"",B259=버스!$I$9),C259,"")</f>
        <v/>
      </c>
    </row>
    <row r="260" spans="1:4">
      <c r="A260" t="s">
        <v>3296</v>
      </c>
      <c r="B260" t="s">
        <v>3297</v>
      </c>
      <c r="C260">
        <v>0.31944444444444448</v>
      </c>
      <c r="D260" t="str">
        <f>IF(AND(A260&amp;""=버스!$B$9&amp;"",B260=버스!$I$9),C260,"")</f>
        <v/>
      </c>
    </row>
    <row r="261" spans="1:4">
      <c r="A261" t="s">
        <v>3296</v>
      </c>
      <c r="B261" t="s">
        <v>3297</v>
      </c>
      <c r="C261">
        <v>0.33333333333333331</v>
      </c>
      <c r="D261" t="str">
        <f>IF(AND(A261&amp;""=버스!$B$9&amp;"",B261=버스!$I$9),C261,"")</f>
        <v/>
      </c>
    </row>
    <row r="262" spans="1:4">
      <c r="A262" t="s">
        <v>3296</v>
      </c>
      <c r="B262" t="s">
        <v>3297</v>
      </c>
      <c r="C262">
        <v>0.34722222222222221</v>
      </c>
      <c r="D262" t="str">
        <f>IF(AND(A262&amp;""=버스!$B$9&amp;"",B262=버스!$I$9),C262,"")</f>
        <v/>
      </c>
    </row>
    <row r="263" spans="1:4">
      <c r="A263" t="s">
        <v>3296</v>
      </c>
      <c r="B263" t="s">
        <v>3297</v>
      </c>
      <c r="C263">
        <v>0.3611111111111111</v>
      </c>
      <c r="D263" t="str">
        <f>IF(AND(A263&amp;""=버스!$B$9&amp;"",B263=버스!$I$9),C263,"")</f>
        <v/>
      </c>
    </row>
    <row r="264" spans="1:4">
      <c r="A264" t="s">
        <v>3296</v>
      </c>
      <c r="B264" t="s">
        <v>3297</v>
      </c>
      <c r="C264">
        <v>0.375</v>
      </c>
      <c r="D264" t="str">
        <f>IF(AND(A264&amp;""=버스!$B$9&amp;"",B264=버스!$I$9),C264,"")</f>
        <v/>
      </c>
    </row>
    <row r="265" spans="1:4">
      <c r="A265" t="s">
        <v>3296</v>
      </c>
      <c r="B265" t="s">
        <v>3297</v>
      </c>
      <c r="C265">
        <v>0.3888888888888889</v>
      </c>
      <c r="D265" t="str">
        <f>IF(AND(A265&amp;""=버스!$B$9&amp;"",B265=버스!$I$9),C265,"")</f>
        <v/>
      </c>
    </row>
    <row r="266" spans="1:4">
      <c r="A266" t="s">
        <v>3296</v>
      </c>
      <c r="B266" t="s">
        <v>3297</v>
      </c>
      <c r="C266">
        <v>0.40277777777777779</v>
      </c>
      <c r="D266" t="str">
        <f>IF(AND(A266&amp;""=버스!$B$9&amp;"",B266=버스!$I$9),C266,"")</f>
        <v/>
      </c>
    </row>
    <row r="267" spans="1:4">
      <c r="A267" t="s">
        <v>3296</v>
      </c>
      <c r="B267" t="s">
        <v>3297</v>
      </c>
      <c r="C267">
        <v>0.41666666666666669</v>
      </c>
      <c r="D267" t="str">
        <f>IF(AND(A267&amp;""=버스!$B$9&amp;"",B267=버스!$I$9),C267,"")</f>
        <v/>
      </c>
    </row>
    <row r="268" spans="1:4">
      <c r="A268" t="s">
        <v>3296</v>
      </c>
      <c r="B268" t="s">
        <v>3297</v>
      </c>
      <c r="C268">
        <v>0.43055555555555558</v>
      </c>
      <c r="D268" t="str">
        <f>IF(AND(A268&amp;""=버스!$B$9&amp;"",B268=버스!$I$9),C268,"")</f>
        <v/>
      </c>
    </row>
    <row r="269" spans="1:4">
      <c r="A269" t="s">
        <v>3296</v>
      </c>
      <c r="B269" t="s">
        <v>3297</v>
      </c>
      <c r="C269">
        <v>0.44444444444444448</v>
      </c>
      <c r="D269" t="str">
        <f>IF(AND(A269&amp;""=버스!$B$9&amp;"",B269=버스!$I$9),C269,"")</f>
        <v/>
      </c>
    </row>
    <row r="270" spans="1:4">
      <c r="A270" t="s">
        <v>3296</v>
      </c>
      <c r="B270" t="s">
        <v>3297</v>
      </c>
      <c r="C270">
        <v>0.45833333333333331</v>
      </c>
      <c r="D270" t="str">
        <f>IF(AND(A270&amp;""=버스!$B$9&amp;"",B270=버스!$I$9),C270,"")</f>
        <v/>
      </c>
    </row>
    <row r="271" spans="1:4">
      <c r="A271" t="s">
        <v>3296</v>
      </c>
      <c r="B271" t="s">
        <v>3297</v>
      </c>
      <c r="C271">
        <v>0.47222222222222221</v>
      </c>
      <c r="D271" t="str">
        <f>IF(AND(A271&amp;""=버스!$B$9&amp;"",B271=버스!$I$9),C271,"")</f>
        <v/>
      </c>
    </row>
    <row r="272" spans="1:4">
      <c r="A272" t="s">
        <v>3296</v>
      </c>
      <c r="B272" t="s">
        <v>3297</v>
      </c>
      <c r="C272">
        <v>0.4861111111111111</v>
      </c>
      <c r="D272" t="str">
        <f>IF(AND(A272&amp;""=버스!$B$9&amp;"",B272=버스!$I$9),C272,"")</f>
        <v/>
      </c>
    </row>
    <row r="273" spans="1:4">
      <c r="A273" t="s">
        <v>3296</v>
      </c>
      <c r="B273" t="s">
        <v>3297</v>
      </c>
      <c r="C273">
        <v>0.5</v>
      </c>
      <c r="D273" t="str">
        <f>IF(AND(A273&amp;""=버스!$B$9&amp;"",B273=버스!$I$9),C273,"")</f>
        <v/>
      </c>
    </row>
    <row r="274" spans="1:4">
      <c r="A274" t="s">
        <v>3296</v>
      </c>
      <c r="B274" t="s">
        <v>3297</v>
      </c>
      <c r="C274">
        <v>0.51388888888888884</v>
      </c>
      <c r="D274" t="str">
        <f>IF(AND(A274&amp;""=버스!$B$9&amp;"",B274=버스!$I$9),C274,"")</f>
        <v/>
      </c>
    </row>
    <row r="275" spans="1:4">
      <c r="A275" t="s">
        <v>3296</v>
      </c>
      <c r="B275" t="s">
        <v>3297</v>
      </c>
      <c r="C275">
        <v>0.52777777777777779</v>
      </c>
      <c r="D275" t="str">
        <f>IF(AND(A275&amp;""=버스!$B$9&amp;"",B275=버스!$I$9),C275,"")</f>
        <v/>
      </c>
    </row>
    <row r="276" spans="1:4">
      <c r="A276" t="s">
        <v>3296</v>
      </c>
      <c r="B276" t="s">
        <v>3297</v>
      </c>
      <c r="C276">
        <v>0.54166666666666663</v>
      </c>
      <c r="D276" t="str">
        <f>IF(AND(A276&amp;""=버스!$B$9&amp;"",B276=버스!$I$9),C276,"")</f>
        <v/>
      </c>
    </row>
    <row r="277" spans="1:4">
      <c r="A277" t="s">
        <v>3296</v>
      </c>
      <c r="B277" t="s">
        <v>3297</v>
      </c>
      <c r="C277">
        <v>0.55555555555555547</v>
      </c>
      <c r="D277" t="str">
        <f>IF(AND(A277&amp;""=버스!$B$9&amp;"",B277=버스!$I$9),C277,"")</f>
        <v/>
      </c>
    </row>
    <row r="278" spans="1:4">
      <c r="A278" t="s">
        <v>3296</v>
      </c>
      <c r="B278" t="s">
        <v>3297</v>
      </c>
      <c r="C278">
        <v>0.56944444444444442</v>
      </c>
      <c r="D278" t="str">
        <f>IF(AND(A278&amp;""=버스!$B$9&amp;"",B278=버스!$I$9),C278,"")</f>
        <v/>
      </c>
    </row>
    <row r="279" spans="1:4">
      <c r="A279" t="s">
        <v>3296</v>
      </c>
      <c r="B279" t="s">
        <v>3297</v>
      </c>
      <c r="C279">
        <v>0.58333333333333337</v>
      </c>
      <c r="D279" t="str">
        <f>IF(AND(A279&amp;""=버스!$B$9&amp;"",B279=버스!$I$9),C279,"")</f>
        <v/>
      </c>
    </row>
    <row r="280" spans="1:4">
      <c r="A280" t="s">
        <v>3296</v>
      </c>
      <c r="B280" t="s">
        <v>3297</v>
      </c>
      <c r="C280">
        <v>0.59722222222222221</v>
      </c>
      <c r="D280" t="str">
        <f>IF(AND(A280&amp;""=버스!$B$9&amp;"",B280=버스!$I$9),C280,"")</f>
        <v/>
      </c>
    </row>
    <row r="281" spans="1:4">
      <c r="A281" t="s">
        <v>3296</v>
      </c>
      <c r="B281" t="s">
        <v>3297</v>
      </c>
      <c r="C281">
        <v>0.61111111111111116</v>
      </c>
      <c r="D281" t="str">
        <f>IF(AND(A281&amp;""=버스!$B$9&amp;"",B281=버스!$I$9),C281,"")</f>
        <v/>
      </c>
    </row>
    <row r="282" spans="1:4">
      <c r="A282" t="s">
        <v>3296</v>
      </c>
      <c r="B282" t="s">
        <v>3297</v>
      </c>
      <c r="C282">
        <v>0.625</v>
      </c>
      <c r="D282" t="str">
        <f>IF(AND(A282&amp;""=버스!$B$9&amp;"",B282=버스!$I$9),C282,"")</f>
        <v/>
      </c>
    </row>
    <row r="283" spans="1:4">
      <c r="A283" t="s">
        <v>3296</v>
      </c>
      <c r="B283" t="s">
        <v>3297</v>
      </c>
      <c r="C283">
        <v>0.63888888888888884</v>
      </c>
      <c r="D283" t="str">
        <f>IF(AND(A283&amp;""=버스!$B$9&amp;"",B283=버스!$I$9),C283,"")</f>
        <v/>
      </c>
    </row>
    <row r="284" spans="1:4">
      <c r="A284" t="s">
        <v>3296</v>
      </c>
      <c r="B284" t="s">
        <v>3297</v>
      </c>
      <c r="C284">
        <v>0.65277777777777779</v>
      </c>
      <c r="D284" t="str">
        <f>IF(AND(A284&amp;""=버스!$B$9&amp;"",B284=버스!$I$9),C284,"")</f>
        <v/>
      </c>
    </row>
    <row r="285" spans="1:4">
      <c r="A285" t="s">
        <v>3296</v>
      </c>
      <c r="B285" t="s">
        <v>3297</v>
      </c>
      <c r="C285">
        <v>0.66666666666666663</v>
      </c>
      <c r="D285" t="str">
        <f>IF(AND(A285&amp;""=버스!$B$9&amp;"",B285=버스!$I$9),C285,"")</f>
        <v/>
      </c>
    </row>
    <row r="286" spans="1:4">
      <c r="A286" t="s">
        <v>3296</v>
      </c>
      <c r="B286" t="s">
        <v>3297</v>
      </c>
      <c r="C286">
        <v>0.68055555555555547</v>
      </c>
      <c r="D286" t="str">
        <f>IF(AND(A286&amp;""=버스!$B$9&amp;"",B286=버스!$I$9),C286,"")</f>
        <v/>
      </c>
    </row>
    <row r="287" spans="1:4">
      <c r="A287" t="s">
        <v>3296</v>
      </c>
      <c r="B287" t="s">
        <v>3297</v>
      </c>
      <c r="C287">
        <v>0.69444444444444442</v>
      </c>
      <c r="D287" t="str">
        <f>IF(AND(A287&amp;""=버스!$B$9&amp;"",B287=버스!$I$9),C287,"")</f>
        <v/>
      </c>
    </row>
    <row r="288" spans="1:4">
      <c r="A288" t="s">
        <v>3296</v>
      </c>
      <c r="B288" t="s">
        <v>3297</v>
      </c>
      <c r="C288">
        <v>0.70833333333333337</v>
      </c>
      <c r="D288" t="str">
        <f>IF(AND(A288&amp;""=버스!$B$9&amp;"",B288=버스!$I$9),C288,"")</f>
        <v/>
      </c>
    </row>
    <row r="289" spans="1:4">
      <c r="A289" t="s">
        <v>3296</v>
      </c>
      <c r="B289" t="s">
        <v>3297</v>
      </c>
      <c r="C289">
        <v>0.72222222222222221</v>
      </c>
      <c r="D289" t="str">
        <f>IF(AND(A289&amp;""=버스!$B$9&amp;"",B289=버스!$I$9),C289,"")</f>
        <v/>
      </c>
    </row>
    <row r="290" spans="1:4">
      <c r="A290" t="s">
        <v>3296</v>
      </c>
      <c r="B290" t="s">
        <v>3297</v>
      </c>
      <c r="C290">
        <v>0.73611111111111116</v>
      </c>
      <c r="D290" t="str">
        <f>IF(AND(A290&amp;""=버스!$B$9&amp;"",B290=버스!$I$9),C290,"")</f>
        <v/>
      </c>
    </row>
    <row r="291" spans="1:4">
      <c r="A291" t="s">
        <v>3296</v>
      </c>
      <c r="B291" t="s">
        <v>3297</v>
      </c>
      <c r="C291">
        <v>0.75</v>
      </c>
      <c r="D291" t="str">
        <f>IF(AND(A291&amp;""=버스!$B$9&amp;"",B291=버스!$I$9),C291,"")</f>
        <v/>
      </c>
    </row>
    <row r="292" spans="1:4">
      <c r="A292" t="s">
        <v>3296</v>
      </c>
      <c r="B292" t="s">
        <v>3297</v>
      </c>
      <c r="C292">
        <v>0.76388888888888884</v>
      </c>
      <c r="D292" t="str">
        <f>IF(AND(A292&amp;""=버스!$B$9&amp;"",B292=버스!$I$9),C292,"")</f>
        <v/>
      </c>
    </row>
    <row r="293" spans="1:4">
      <c r="A293" t="s">
        <v>3296</v>
      </c>
      <c r="B293" t="s">
        <v>3297</v>
      </c>
      <c r="C293">
        <v>0.77777777777777779</v>
      </c>
      <c r="D293" t="str">
        <f>IF(AND(A293&amp;""=버스!$B$9&amp;"",B293=버스!$I$9),C293,"")</f>
        <v/>
      </c>
    </row>
    <row r="294" spans="1:4">
      <c r="A294" t="s">
        <v>3296</v>
      </c>
      <c r="B294" t="s">
        <v>3297</v>
      </c>
      <c r="C294">
        <v>0.79166666666666663</v>
      </c>
      <c r="D294" t="str">
        <f>IF(AND(A294&amp;""=버스!$B$9&amp;"",B294=버스!$I$9),C294,"")</f>
        <v/>
      </c>
    </row>
    <row r="295" spans="1:4">
      <c r="A295" t="s">
        <v>3296</v>
      </c>
      <c r="B295" t="s">
        <v>3297</v>
      </c>
      <c r="C295">
        <v>0.80555555555555547</v>
      </c>
      <c r="D295" t="str">
        <f>IF(AND(A295&amp;""=버스!$B$9&amp;"",B295=버스!$I$9),C295,"")</f>
        <v/>
      </c>
    </row>
    <row r="296" spans="1:4">
      <c r="A296" t="s">
        <v>3296</v>
      </c>
      <c r="B296" t="s">
        <v>3297</v>
      </c>
      <c r="C296">
        <v>0.81944444444444442</v>
      </c>
      <c r="D296" t="str">
        <f>IF(AND(A296&amp;""=버스!$B$9&amp;"",B296=버스!$I$9),C296,"")</f>
        <v/>
      </c>
    </row>
    <row r="297" spans="1:4">
      <c r="A297" t="s">
        <v>3296</v>
      </c>
      <c r="B297" t="s">
        <v>3297</v>
      </c>
      <c r="C297">
        <v>0.83333333333333337</v>
      </c>
      <c r="D297" t="str">
        <f>IF(AND(A297&amp;""=버스!$B$9&amp;"",B297=버스!$I$9),C297,"")</f>
        <v/>
      </c>
    </row>
    <row r="298" spans="1:4">
      <c r="A298" t="s">
        <v>3296</v>
      </c>
      <c r="B298" t="s">
        <v>3297</v>
      </c>
      <c r="C298">
        <v>0.84722222222222221</v>
      </c>
      <c r="D298" t="str">
        <f>IF(AND(A298&amp;""=버스!$B$9&amp;"",B298=버스!$I$9),C298,"")</f>
        <v/>
      </c>
    </row>
    <row r="299" spans="1:4">
      <c r="A299" t="s">
        <v>3296</v>
      </c>
      <c r="B299" t="s">
        <v>3297</v>
      </c>
      <c r="C299">
        <v>0.86111111111111116</v>
      </c>
      <c r="D299" t="str">
        <f>IF(AND(A299&amp;""=버스!$B$9&amp;"",B299=버스!$I$9),C299,"")</f>
        <v/>
      </c>
    </row>
    <row r="300" spans="1:4">
      <c r="A300" t="s">
        <v>3296</v>
      </c>
      <c r="B300" t="s">
        <v>3297</v>
      </c>
      <c r="C300">
        <v>0.875</v>
      </c>
      <c r="D300" t="str">
        <f>IF(AND(A300&amp;""=버스!$B$9&amp;"",B300=버스!$I$9),C300,"")</f>
        <v/>
      </c>
    </row>
    <row r="301" spans="1:4">
      <c r="A301" t="s">
        <v>3296</v>
      </c>
      <c r="B301" t="s">
        <v>3297</v>
      </c>
      <c r="C301">
        <v>0.88888888888888884</v>
      </c>
      <c r="D301" t="str">
        <f>IF(AND(A301&amp;""=버스!$B$9&amp;"",B301=버스!$I$9),C301,"")</f>
        <v/>
      </c>
    </row>
    <row r="302" spans="1:4">
      <c r="A302" t="s">
        <v>3296</v>
      </c>
      <c r="B302" t="s">
        <v>3297</v>
      </c>
      <c r="C302">
        <v>0.90277777777777779</v>
      </c>
      <c r="D302" t="str">
        <f>IF(AND(A302&amp;""=버스!$B$9&amp;"",B302=버스!$I$9),C302,"")</f>
        <v/>
      </c>
    </row>
    <row r="303" spans="1:4">
      <c r="A303" t="s">
        <v>3296</v>
      </c>
      <c r="B303" t="s">
        <v>3297</v>
      </c>
      <c r="C303">
        <v>0.91666666666666663</v>
      </c>
      <c r="D303" t="str">
        <f>IF(AND(A303&amp;""=버스!$B$9&amp;"",B303=버스!$I$9),C303,"")</f>
        <v/>
      </c>
    </row>
    <row r="304" spans="1:4">
      <c r="A304" t="s">
        <v>3296</v>
      </c>
      <c r="B304" t="s">
        <v>3297</v>
      </c>
      <c r="C304">
        <v>0.93055555555555547</v>
      </c>
      <c r="D304" t="str">
        <f>IF(AND(A304&amp;""=버스!$B$9&amp;"",B304=버스!$I$9),C304,"")</f>
        <v/>
      </c>
    </row>
    <row r="305" spans="1:4">
      <c r="A305" t="s">
        <v>3296</v>
      </c>
      <c r="B305" t="s">
        <v>3297</v>
      </c>
      <c r="C305">
        <v>0.94444444444444442</v>
      </c>
      <c r="D305" t="str">
        <f>IF(AND(A305&amp;""=버스!$B$9&amp;"",B305=버스!$I$9),C305,"")</f>
        <v/>
      </c>
    </row>
    <row r="306" spans="1:4">
      <c r="A306" t="s">
        <v>3296</v>
      </c>
      <c r="B306" t="s">
        <v>143</v>
      </c>
      <c r="C306">
        <v>0.26041666666666669</v>
      </c>
      <c r="D306" t="str">
        <f>IF(AND(A306&amp;""=버스!$B$9&amp;"",B306=버스!$I$9),C306,"")</f>
        <v/>
      </c>
    </row>
    <row r="307" spans="1:4">
      <c r="A307" t="s">
        <v>3296</v>
      </c>
      <c r="B307" t="s">
        <v>143</v>
      </c>
      <c r="C307">
        <v>0.27083333333333331</v>
      </c>
      <c r="D307" t="str">
        <f>IF(AND(A307&amp;""=버스!$B$9&amp;"",B307=버스!$I$9),C307,"")</f>
        <v/>
      </c>
    </row>
    <row r="308" spans="1:4">
      <c r="A308" t="s">
        <v>3296</v>
      </c>
      <c r="B308" t="s">
        <v>143</v>
      </c>
      <c r="C308">
        <v>0.28125</v>
      </c>
      <c r="D308" t="str">
        <f>IF(AND(A308&amp;""=버스!$B$9&amp;"",B308=버스!$I$9),C308,"")</f>
        <v/>
      </c>
    </row>
    <row r="309" spans="1:4">
      <c r="A309" t="s">
        <v>3296</v>
      </c>
      <c r="B309" t="s">
        <v>143</v>
      </c>
      <c r="C309">
        <v>0.29166666666666669</v>
      </c>
      <c r="D309" t="str">
        <f>IF(AND(A309&amp;""=버스!$B$9&amp;"",B309=버스!$I$9),C309,"")</f>
        <v/>
      </c>
    </row>
    <row r="310" spans="1:4">
      <c r="A310" t="s">
        <v>3296</v>
      </c>
      <c r="B310" t="s">
        <v>143</v>
      </c>
      <c r="C310">
        <v>0.30208333333333343</v>
      </c>
      <c r="D310" t="str">
        <f>IF(AND(A310&amp;""=버스!$B$9&amp;"",B310=버스!$I$9),C310,"")</f>
        <v/>
      </c>
    </row>
    <row r="311" spans="1:4">
      <c r="A311" t="s">
        <v>3296</v>
      </c>
      <c r="B311" t="s">
        <v>143</v>
      </c>
      <c r="C311">
        <v>0.3125</v>
      </c>
      <c r="D311" t="str">
        <f>IF(AND(A311&amp;""=버스!$B$9&amp;"",B311=버스!$I$9),C311,"")</f>
        <v/>
      </c>
    </row>
    <row r="312" spans="1:4">
      <c r="A312" t="s">
        <v>3296</v>
      </c>
      <c r="B312" t="s">
        <v>143</v>
      </c>
      <c r="C312">
        <v>0.32291666666666669</v>
      </c>
      <c r="D312" t="str">
        <f>IF(AND(A312&amp;""=버스!$B$9&amp;"",B312=버스!$I$9),C312,"")</f>
        <v/>
      </c>
    </row>
    <row r="313" spans="1:4">
      <c r="A313" t="s">
        <v>3296</v>
      </c>
      <c r="B313" t="s">
        <v>143</v>
      </c>
      <c r="C313">
        <v>0.33333333333333331</v>
      </c>
      <c r="D313" t="str">
        <f>IF(AND(A313&amp;""=버스!$B$9&amp;"",B313=버스!$I$9),C313,"")</f>
        <v/>
      </c>
    </row>
    <row r="314" spans="1:4">
      <c r="A314" t="s">
        <v>3296</v>
      </c>
      <c r="B314" t="s">
        <v>143</v>
      </c>
      <c r="C314">
        <v>0.34375</v>
      </c>
      <c r="D314" t="str">
        <f>IF(AND(A314&amp;""=버스!$B$9&amp;"",B314=버스!$I$9),C314,"")</f>
        <v/>
      </c>
    </row>
    <row r="315" spans="1:4">
      <c r="A315" t="s">
        <v>3296</v>
      </c>
      <c r="B315" t="s">
        <v>143</v>
      </c>
      <c r="C315">
        <v>0.35416666666666657</v>
      </c>
      <c r="D315" t="str">
        <f>IF(AND(A315&amp;""=버스!$B$9&amp;"",B315=버스!$I$9),C315,"")</f>
        <v/>
      </c>
    </row>
    <row r="316" spans="1:4">
      <c r="A316" t="s">
        <v>3296</v>
      </c>
      <c r="B316" t="s">
        <v>143</v>
      </c>
      <c r="C316">
        <v>0.36458333333333331</v>
      </c>
      <c r="D316" t="str">
        <f>IF(AND(A316&amp;""=버스!$B$9&amp;"",B316=버스!$I$9),C316,"")</f>
        <v/>
      </c>
    </row>
    <row r="317" spans="1:4">
      <c r="A317" t="s">
        <v>3296</v>
      </c>
      <c r="B317" t="s">
        <v>143</v>
      </c>
      <c r="C317">
        <v>0.375</v>
      </c>
      <c r="D317" t="str">
        <f>IF(AND(A317&amp;""=버스!$B$9&amp;"",B317=버스!$I$9),C317,"")</f>
        <v/>
      </c>
    </row>
    <row r="318" spans="1:4">
      <c r="A318" t="s">
        <v>3296</v>
      </c>
      <c r="B318" t="s">
        <v>143</v>
      </c>
      <c r="C318">
        <v>0.38541666666666669</v>
      </c>
      <c r="D318" t="str">
        <f>IF(AND(A318&amp;""=버스!$B$9&amp;"",B318=버스!$I$9),C318,"")</f>
        <v/>
      </c>
    </row>
    <row r="319" spans="1:4">
      <c r="A319" t="s">
        <v>3296</v>
      </c>
      <c r="B319" t="s">
        <v>143</v>
      </c>
      <c r="C319">
        <v>0.39583333333333331</v>
      </c>
      <c r="D319" t="str">
        <f>IF(AND(A319&amp;""=버스!$B$9&amp;"",B319=버스!$I$9),C319,"")</f>
        <v/>
      </c>
    </row>
    <row r="320" spans="1:4">
      <c r="A320" t="s">
        <v>3296</v>
      </c>
      <c r="B320" t="s">
        <v>143</v>
      </c>
      <c r="C320">
        <v>0.40625</v>
      </c>
      <c r="D320" t="str">
        <f>IF(AND(A320&amp;""=버스!$B$9&amp;"",B320=버스!$I$9),C320,"")</f>
        <v/>
      </c>
    </row>
    <row r="321" spans="1:4">
      <c r="A321" t="s">
        <v>3296</v>
      </c>
      <c r="B321" t="s">
        <v>143</v>
      </c>
      <c r="C321">
        <v>0.41666666666666669</v>
      </c>
      <c r="D321" t="str">
        <f>IF(AND(A321&amp;""=버스!$B$9&amp;"",B321=버스!$I$9),C321,"")</f>
        <v/>
      </c>
    </row>
    <row r="322" spans="1:4">
      <c r="A322" t="s">
        <v>3296</v>
      </c>
      <c r="B322" t="s">
        <v>143</v>
      </c>
      <c r="C322">
        <v>0.42708333333333343</v>
      </c>
      <c r="D322" t="str">
        <f>IF(AND(A322&amp;""=버스!$B$9&amp;"",B322=버스!$I$9),C322,"")</f>
        <v/>
      </c>
    </row>
    <row r="323" spans="1:4">
      <c r="A323" t="s">
        <v>3296</v>
      </c>
      <c r="B323" t="s">
        <v>143</v>
      </c>
      <c r="C323">
        <v>0.4375</v>
      </c>
      <c r="D323" t="str">
        <f>IF(AND(A323&amp;""=버스!$B$9&amp;"",B323=버스!$I$9),C323,"")</f>
        <v/>
      </c>
    </row>
    <row r="324" spans="1:4">
      <c r="A324" t="s">
        <v>3296</v>
      </c>
      <c r="B324" t="s">
        <v>143</v>
      </c>
      <c r="C324">
        <v>0.44791666666666669</v>
      </c>
      <c r="D324" t="str">
        <f>IF(AND(A324&amp;""=버스!$B$9&amp;"",B324=버스!$I$9),C324,"")</f>
        <v/>
      </c>
    </row>
    <row r="325" spans="1:4">
      <c r="A325" t="s">
        <v>3296</v>
      </c>
      <c r="B325" t="s">
        <v>143</v>
      </c>
      <c r="C325">
        <v>0.45833333333333331</v>
      </c>
      <c r="D325" t="str">
        <f>IF(AND(A325&amp;""=버스!$B$9&amp;"",B325=버스!$I$9),C325,"")</f>
        <v/>
      </c>
    </row>
    <row r="326" spans="1:4">
      <c r="A326" t="s">
        <v>3296</v>
      </c>
      <c r="B326" t="s">
        <v>143</v>
      </c>
      <c r="C326">
        <v>0.46875</v>
      </c>
      <c r="D326" t="str">
        <f>IF(AND(A326&amp;""=버스!$B$9&amp;"",B326=버스!$I$9),C326,"")</f>
        <v/>
      </c>
    </row>
    <row r="327" spans="1:4">
      <c r="A327" t="s">
        <v>3296</v>
      </c>
      <c r="B327" t="s">
        <v>143</v>
      </c>
      <c r="C327">
        <v>0.47916666666666657</v>
      </c>
      <c r="D327" t="str">
        <f>IF(AND(A327&amp;""=버스!$B$9&amp;"",B327=버스!$I$9),C327,"")</f>
        <v/>
      </c>
    </row>
    <row r="328" spans="1:4">
      <c r="A328" t="s">
        <v>3296</v>
      </c>
      <c r="B328" t="s">
        <v>143</v>
      </c>
      <c r="C328">
        <v>0.48958333333333331</v>
      </c>
      <c r="D328" t="str">
        <f>IF(AND(A328&amp;""=버스!$B$9&amp;"",B328=버스!$I$9),C328,"")</f>
        <v/>
      </c>
    </row>
    <row r="329" spans="1:4">
      <c r="A329" t="s">
        <v>3296</v>
      </c>
      <c r="B329" t="s">
        <v>143</v>
      </c>
      <c r="C329">
        <v>0.5</v>
      </c>
      <c r="D329" t="str">
        <f>IF(AND(A329&amp;""=버스!$B$9&amp;"",B329=버스!$I$9),C329,"")</f>
        <v/>
      </c>
    </row>
    <row r="330" spans="1:4">
      <c r="A330" t="s">
        <v>3296</v>
      </c>
      <c r="B330" t="s">
        <v>143</v>
      </c>
      <c r="C330">
        <v>0.51041666666666663</v>
      </c>
      <c r="D330" t="str">
        <f>IF(AND(A330&amp;""=버스!$B$9&amp;"",B330=버스!$I$9),C330,"")</f>
        <v/>
      </c>
    </row>
    <row r="331" spans="1:4">
      <c r="A331" t="s">
        <v>3296</v>
      </c>
      <c r="B331" t="s">
        <v>143</v>
      </c>
      <c r="C331">
        <v>0.52083333333333337</v>
      </c>
      <c r="D331" t="str">
        <f>IF(AND(A331&amp;""=버스!$B$9&amp;"",B331=버스!$I$9),C331,"")</f>
        <v/>
      </c>
    </row>
    <row r="332" spans="1:4">
      <c r="A332" t="s">
        <v>3296</v>
      </c>
      <c r="B332" t="s">
        <v>143</v>
      </c>
      <c r="C332">
        <v>0.53125</v>
      </c>
      <c r="D332" t="str">
        <f>IF(AND(A332&amp;""=버스!$B$9&amp;"",B332=버스!$I$9),C332,"")</f>
        <v/>
      </c>
    </row>
    <row r="333" spans="1:4">
      <c r="A333" t="s">
        <v>3296</v>
      </c>
      <c r="B333" t="s">
        <v>143</v>
      </c>
      <c r="C333">
        <v>0.54166666666666663</v>
      </c>
      <c r="D333" t="str">
        <f>IF(AND(A333&amp;""=버스!$B$9&amp;"",B333=버스!$I$9),C333,"")</f>
        <v/>
      </c>
    </row>
    <row r="334" spans="1:4">
      <c r="A334" t="s">
        <v>3296</v>
      </c>
      <c r="B334" t="s">
        <v>143</v>
      </c>
      <c r="C334">
        <v>0.55208333333333326</v>
      </c>
      <c r="D334" t="str">
        <f>IF(AND(A334&amp;""=버스!$B$9&amp;"",B334=버스!$I$9),C334,"")</f>
        <v/>
      </c>
    </row>
    <row r="335" spans="1:4">
      <c r="A335" t="s">
        <v>3296</v>
      </c>
      <c r="B335" t="s">
        <v>143</v>
      </c>
      <c r="C335">
        <v>0.5625</v>
      </c>
      <c r="D335" t="str">
        <f>IF(AND(A335&amp;""=버스!$B$9&amp;"",B335=버스!$I$9),C335,"")</f>
        <v/>
      </c>
    </row>
    <row r="336" spans="1:4">
      <c r="A336" t="s">
        <v>3296</v>
      </c>
      <c r="B336" t="s">
        <v>143</v>
      </c>
      <c r="C336">
        <v>0.57291666666666663</v>
      </c>
      <c r="D336" t="str">
        <f>IF(AND(A336&amp;""=버스!$B$9&amp;"",B336=버스!$I$9),C336,"")</f>
        <v/>
      </c>
    </row>
    <row r="337" spans="1:4">
      <c r="A337" t="s">
        <v>3296</v>
      </c>
      <c r="B337" t="s">
        <v>143</v>
      </c>
      <c r="C337">
        <v>0.58333333333333337</v>
      </c>
      <c r="D337" t="str">
        <f>IF(AND(A337&amp;""=버스!$B$9&amp;"",B337=버스!$I$9),C337,"")</f>
        <v/>
      </c>
    </row>
    <row r="338" spans="1:4">
      <c r="A338" t="s">
        <v>3296</v>
      </c>
      <c r="B338" t="s">
        <v>143</v>
      </c>
      <c r="C338">
        <v>0.59375</v>
      </c>
      <c r="D338" t="str">
        <f>IF(AND(A338&amp;""=버스!$B$9&amp;"",B338=버스!$I$9),C338,"")</f>
        <v/>
      </c>
    </row>
    <row r="339" spans="1:4">
      <c r="A339" t="s">
        <v>3296</v>
      </c>
      <c r="B339" t="s">
        <v>143</v>
      </c>
      <c r="C339">
        <v>0.60416666666666674</v>
      </c>
      <c r="D339" t="str">
        <f>IF(AND(A339&amp;""=버스!$B$9&amp;"",B339=버스!$I$9),C339,"")</f>
        <v/>
      </c>
    </row>
    <row r="340" spans="1:4">
      <c r="A340" t="s">
        <v>3296</v>
      </c>
      <c r="B340" t="s">
        <v>143</v>
      </c>
      <c r="C340">
        <v>0.61458333333333337</v>
      </c>
      <c r="D340" t="str">
        <f>IF(AND(A340&amp;""=버스!$B$9&amp;"",B340=버스!$I$9),C340,"")</f>
        <v/>
      </c>
    </row>
    <row r="341" spans="1:4">
      <c r="A341" t="s">
        <v>3296</v>
      </c>
      <c r="B341" t="s">
        <v>143</v>
      </c>
      <c r="C341">
        <v>0.625</v>
      </c>
      <c r="D341" t="str">
        <f>IF(AND(A341&amp;""=버스!$B$9&amp;"",B341=버스!$I$9),C341,"")</f>
        <v/>
      </c>
    </row>
    <row r="342" spans="1:4">
      <c r="A342" t="s">
        <v>3296</v>
      </c>
      <c r="B342" t="s">
        <v>143</v>
      </c>
      <c r="C342">
        <v>0.63541666666666663</v>
      </c>
      <c r="D342" t="str">
        <f>IF(AND(A342&amp;""=버스!$B$9&amp;"",B342=버스!$I$9),C342,"")</f>
        <v/>
      </c>
    </row>
    <row r="343" spans="1:4">
      <c r="A343" t="s">
        <v>3296</v>
      </c>
      <c r="B343" t="s">
        <v>143</v>
      </c>
      <c r="C343">
        <v>0.64583333333333337</v>
      </c>
      <c r="D343" t="str">
        <f>IF(AND(A343&amp;""=버스!$B$9&amp;"",B343=버스!$I$9),C343,"")</f>
        <v/>
      </c>
    </row>
    <row r="344" spans="1:4">
      <c r="A344" t="s">
        <v>3296</v>
      </c>
      <c r="B344" t="s">
        <v>143</v>
      </c>
      <c r="C344">
        <v>0.65625</v>
      </c>
      <c r="D344" t="str">
        <f>IF(AND(A344&amp;""=버스!$B$9&amp;"",B344=버스!$I$9),C344,"")</f>
        <v/>
      </c>
    </row>
    <row r="345" spans="1:4">
      <c r="A345" t="s">
        <v>3296</v>
      </c>
      <c r="B345" t="s">
        <v>143</v>
      </c>
      <c r="C345">
        <v>0.66666666666666663</v>
      </c>
      <c r="D345" t="str">
        <f>IF(AND(A345&amp;""=버스!$B$9&amp;"",B345=버스!$I$9),C345,"")</f>
        <v/>
      </c>
    </row>
    <row r="346" spans="1:4">
      <c r="A346" t="s">
        <v>3296</v>
      </c>
      <c r="B346" t="s">
        <v>143</v>
      </c>
      <c r="C346">
        <v>0.67708333333333326</v>
      </c>
      <c r="D346" t="str">
        <f>IF(AND(A346&amp;""=버스!$B$9&amp;"",B346=버스!$I$9),C346,"")</f>
        <v/>
      </c>
    </row>
    <row r="347" spans="1:4">
      <c r="A347" t="s">
        <v>3296</v>
      </c>
      <c r="B347" t="s">
        <v>143</v>
      </c>
      <c r="C347">
        <v>0.6875</v>
      </c>
      <c r="D347" t="str">
        <f>IF(AND(A347&amp;""=버스!$B$9&amp;"",B347=버스!$I$9),C347,"")</f>
        <v/>
      </c>
    </row>
    <row r="348" spans="1:4">
      <c r="A348" t="s">
        <v>3296</v>
      </c>
      <c r="B348" t="s">
        <v>143</v>
      </c>
      <c r="C348">
        <v>0.69791666666666663</v>
      </c>
      <c r="D348" t="str">
        <f>IF(AND(A348&amp;""=버스!$B$9&amp;"",B348=버스!$I$9),C348,"")</f>
        <v/>
      </c>
    </row>
    <row r="349" spans="1:4">
      <c r="A349" t="s">
        <v>3296</v>
      </c>
      <c r="B349" t="s">
        <v>143</v>
      </c>
      <c r="C349">
        <v>0.70833333333333337</v>
      </c>
      <c r="D349" t="str">
        <f>IF(AND(A349&amp;""=버스!$B$9&amp;"",B349=버스!$I$9),C349,"")</f>
        <v/>
      </c>
    </row>
    <row r="350" spans="1:4">
      <c r="A350" t="s">
        <v>3296</v>
      </c>
      <c r="B350" t="s">
        <v>143</v>
      </c>
      <c r="C350">
        <v>0.71875</v>
      </c>
      <c r="D350" t="str">
        <f>IF(AND(A350&amp;""=버스!$B$9&amp;"",B350=버스!$I$9),C350,"")</f>
        <v/>
      </c>
    </row>
    <row r="351" spans="1:4">
      <c r="A351" t="s">
        <v>3296</v>
      </c>
      <c r="B351" t="s">
        <v>143</v>
      </c>
      <c r="C351">
        <v>0.72916666666666674</v>
      </c>
      <c r="D351" t="str">
        <f>IF(AND(A351&amp;""=버스!$B$9&amp;"",B351=버스!$I$9),C351,"")</f>
        <v/>
      </c>
    </row>
    <row r="352" spans="1:4">
      <c r="A352" t="s">
        <v>3296</v>
      </c>
      <c r="B352" t="s">
        <v>143</v>
      </c>
      <c r="C352">
        <v>0.73958333333333337</v>
      </c>
      <c r="D352" t="str">
        <f>IF(AND(A352&amp;""=버스!$B$9&amp;"",B352=버스!$I$9),C352,"")</f>
        <v/>
      </c>
    </row>
    <row r="353" spans="1:4">
      <c r="A353" t="s">
        <v>3296</v>
      </c>
      <c r="B353" t="s">
        <v>143</v>
      </c>
      <c r="C353">
        <v>0.75</v>
      </c>
      <c r="D353" t="str">
        <f>IF(AND(A353&amp;""=버스!$B$9&amp;"",B353=버스!$I$9),C353,"")</f>
        <v/>
      </c>
    </row>
    <row r="354" spans="1:4">
      <c r="A354" t="s">
        <v>3296</v>
      </c>
      <c r="B354" t="s">
        <v>143</v>
      </c>
      <c r="C354">
        <v>0.76041666666666663</v>
      </c>
      <c r="D354" t="str">
        <f>IF(AND(A354&amp;""=버스!$B$9&amp;"",B354=버스!$I$9),C354,"")</f>
        <v/>
      </c>
    </row>
    <row r="355" spans="1:4">
      <c r="A355" t="s">
        <v>3296</v>
      </c>
      <c r="B355" t="s">
        <v>143</v>
      </c>
      <c r="C355">
        <v>0.77083333333333337</v>
      </c>
      <c r="D355" t="str">
        <f>IF(AND(A355&amp;""=버스!$B$9&amp;"",B355=버스!$I$9),C355,"")</f>
        <v/>
      </c>
    </row>
    <row r="356" spans="1:4">
      <c r="A356" t="s">
        <v>3296</v>
      </c>
      <c r="B356" t="s">
        <v>143</v>
      </c>
      <c r="C356">
        <v>0.78125</v>
      </c>
      <c r="D356" t="str">
        <f>IF(AND(A356&amp;""=버스!$B$9&amp;"",B356=버스!$I$9),C356,"")</f>
        <v/>
      </c>
    </row>
    <row r="357" spans="1:4">
      <c r="A357" t="s">
        <v>3296</v>
      </c>
      <c r="B357" t="s">
        <v>143</v>
      </c>
      <c r="C357">
        <v>0.79166666666666663</v>
      </c>
      <c r="D357" t="str">
        <f>IF(AND(A357&amp;""=버스!$B$9&amp;"",B357=버스!$I$9),C357,"")</f>
        <v/>
      </c>
    </row>
    <row r="358" spans="1:4">
      <c r="A358" t="s">
        <v>3296</v>
      </c>
      <c r="B358" t="s">
        <v>143</v>
      </c>
      <c r="C358">
        <v>0.80208333333333326</v>
      </c>
      <c r="D358" t="str">
        <f>IF(AND(A358&amp;""=버스!$B$9&amp;"",B358=버스!$I$9),C358,"")</f>
        <v/>
      </c>
    </row>
    <row r="359" spans="1:4">
      <c r="A359" t="s">
        <v>3296</v>
      </c>
      <c r="B359" t="s">
        <v>143</v>
      </c>
      <c r="C359">
        <v>0.8125</v>
      </c>
      <c r="D359" t="str">
        <f>IF(AND(A359&amp;""=버스!$B$9&amp;"",B359=버스!$I$9),C359,"")</f>
        <v/>
      </c>
    </row>
    <row r="360" spans="1:4">
      <c r="A360" t="s">
        <v>3296</v>
      </c>
      <c r="B360" t="s">
        <v>143</v>
      </c>
      <c r="C360">
        <v>0.82291666666666663</v>
      </c>
      <c r="D360" t="str">
        <f>IF(AND(A360&amp;""=버스!$B$9&amp;"",B360=버스!$I$9),C360,"")</f>
        <v/>
      </c>
    </row>
    <row r="361" spans="1:4">
      <c r="A361" t="s">
        <v>3296</v>
      </c>
      <c r="B361" t="s">
        <v>143</v>
      </c>
      <c r="C361">
        <v>0.83333333333333337</v>
      </c>
      <c r="D361" t="str">
        <f>IF(AND(A361&amp;""=버스!$B$9&amp;"",B361=버스!$I$9),C361,"")</f>
        <v/>
      </c>
    </row>
    <row r="362" spans="1:4">
      <c r="A362" t="s">
        <v>3296</v>
      </c>
      <c r="B362" t="s">
        <v>143</v>
      </c>
      <c r="C362">
        <v>0.84375</v>
      </c>
      <c r="D362" t="str">
        <f>IF(AND(A362&amp;""=버스!$B$9&amp;"",B362=버스!$I$9),C362,"")</f>
        <v/>
      </c>
    </row>
    <row r="363" spans="1:4">
      <c r="A363" t="s">
        <v>3296</v>
      </c>
      <c r="B363" t="s">
        <v>143</v>
      </c>
      <c r="C363">
        <v>0.85416666666666674</v>
      </c>
      <c r="D363" t="str">
        <f>IF(AND(A363&amp;""=버스!$B$9&amp;"",B363=버스!$I$9),C363,"")</f>
        <v/>
      </c>
    </row>
    <row r="364" spans="1:4">
      <c r="A364" t="s">
        <v>3296</v>
      </c>
      <c r="B364" t="s">
        <v>143</v>
      </c>
      <c r="C364">
        <v>0.86458333333333337</v>
      </c>
      <c r="D364" t="str">
        <f>IF(AND(A364&amp;""=버스!$B$9&amp;"",B364=버스!$I$9),C364,"")</f>
        <v/>
      </c>
    </row>
    <row r="365" spans="1:4">
      <c r="A365" t="s">
        <v>3296</v>
      </c>
      <c r="B365" t="s">
        <v>143</v>
      </c>
      <c r="C365">
        <v>0.87847222222222221</v>
      </c>
      <c r="D365" t="str">
        <f>IF(AND(A365&amp;""=버스!$B$9&amp;"",B365=버스!$I$9),C365,"")</f>
        <v/>
      </c>
    </row>
    <row r="366" spans="1:4">
      <c r="A366" t="s">
        <v>3296</v>
      </c>
      <c r="B366" t="s">
        <v>143</v>
      </c>
      <c r="C366">
        <v>0.89236111111111116</v>
      </c>
      <c r="D366" t="str">
        <f>IF(AND(A366&amp;""=버스!$B$9&amp;"",B366=버스!$I$9),C366,"")</f>
        <v/>
      </c>
    </row>
    <row r="367" spans="1:4">
      <c r="A367" t="s">
        <v>3296</v>
      </c>
      <c r="B367" t="s">
        <v>143</v>
      </c>
      <c r="C367">
        <v>0.90625</v>
      </c>
      <c r="D367" t="str">
        <f>IF(AND(A367&amp;""=버스!$B$9&amp;"",B367=버스!$I$9),C367,"")</f>
        <v/>
      </c>
    </row>
    <row r="368" spans="1:4">
      <c r="A368" t="s">
        <v>3296</v>
      </c>
      <c r="B368" t="s">
        <v>143</v>
      </c>
      <c r="C368">
        <v>0.91666666666666663</v>
      </c>
      <c r="D368" t="str">
        <f>IF(AND(A368&amp;""=버스!$B$9&amp;"",B368=버스!$I$9),C368,"")</f>
        <v/>
      </c>
    </row>
    <row r="369" spans="1:4">
      <c r="A369" t="s">
        <v>3296</v>
      </c>
      <c r="B369" t="s">
        <v>143</v>
      </c>
      <c r="C369">
        <v>0.93402777777777779</v>
      </c>
      <c r="D369" t="str">
        <f>IF(AND(A369&amp;""=버스!$B$9&amp;"",B369=버스!$I$9),C369,"")</f>
        <v/>
      </c>
    </row>
    <row r="370" spans="1:4">
      <c r="A370" t="s">
        <v>3296</v>
      </c>
      <c r="B370" t="s">
        <v>143</v>
      </c>
      <c r="C370">
        <v>0.94444444444444442</v>
      </c>
      <c r="D370" t="str">
        <f>IF(AND(A370&amp;""=버스!$B$9&amp;"",B370=버스!$I$9),C370,"")</f>
        <v/>
      </c>
    </row>
    <row r="371" spans="1:4">
      <c r="A371" t="s">
        <v>142</v>
      </c>
      <c r="B371" t="s">
        <v>143</v>
      </c>
      <c r="C371">
        <v>0.31944444444444448</v>
      </c>
      <c r="D371">
        <f>IF(AND(A371&amp;""=버스!$B$9&amp;"",B371=버스!$I$9),C371,"")</f>
        <v>0.31944444444444448</v>
      </c>
    </row>
    <row r="372" spans="1:4">
      <c r="A372" t="s">
        <v>142</v>
      </c>
      <c r="B372" t="s">
        <v>143</v>
      </c>
      <c r="C372">
        <v>0.35069444444444442</v>
      </c>
      <c r="D372">
        <f>IF(AND(A372&amp;""=버스!$B$9&amp;"",B372=버스!$I$9),C372,"")</f>
        <v>0.35069444444444442</v>
      </c>
    </row>
    <row r="373" spans="1:4">
      <c r="A373" t="s">
        <v>142</v>
      </c>
      <c r="B373" t="s">
        <v>143</v>
      </c>
      <c r="C373">
        <v>0.4375</v>
      </c>
      <c r="D373">
        <f>IF(AND(A373&amp;""=버스!$B$9&amp;"",B373=버스!$I$9),C373,"")</f>
        <v>0.4375</v>
      </c>
    </row>
    <row r="374" spans="1:4">
      <c r="A374" t="s">
        <v>142</v>
      </c>
      <c r="B374" t="s">
        <v>143</v>
      </c>
      <c r="C374">
        <v>0.53472222222222221</v>
      </c>
      <c r="D374">
        <f>IF(AND(A374&amp;""=버스!$B$9&amp;"",B374=버스!$I$9),C374,"")</f>
        <v>0.53472222222222221</v>
      </c>
    </row>
    <row r="375" spans="1:4">
      <c r="A375" t="s">
        <v>142</v>
      </c>
      <c r="B375" t="s">
        <v>143</v>
      </c>
      <c r="C375">
        <v>0.74652777777777779</v>
      </c>
      <c r="D375">
        <f>IF(AND(A375&amp;""=버스!$B$9&amp;"",B375=버스!$I$9),C375,"")</f>
        <v>0.74652777777777779</v>
      </c>
    </row>
    <row r="376" spans="1:4">
      <c r="A376" t="s">
        <v>142</v>
      </c>
      <c r="B376" t="s">
        <v>143</v>
      </c>
      <c r="C376">
        <v>0.78125</v>
      </c>
      <c r="D376">
        <f>IF(AND(A376&amp;""=버스!$B$9&amp;"",B376=버스!$I$9),C376,"")</f>
        <v>0.78125</v>
      </c>
    </row>
    <row r="377" spans="1:4">
      <c r="A377" t="s">
        <v>142</v>
      </c>
      <c r="B377" t="s">
        <v>143</v>
      </c>
      <c r="C377">
        <v>0.76736111111111116</v>
      </c>
      <c r="D377">
        <f>IF(AND(A377&amp;""=버스!$B$9&amp;"",B377=버스!$I$9),C377,"")</f>
        <v>0.76736111111111116</v>
      </c>
    </row>
    <row r="378" spans="1:4">
      <c r="A378" t="s">
        <v>142</v>
      </c>
      <c r="B378" t="s">
        <v>143</v>
      </c>
      <c r="C378">
        <v>0.79166666666666663</v>
      </c>
      <c r="D378">
        <f>IF(AND(A378&amp;""=버스!$B$9&amp;"",B378=버스!$I$9),C378,"")</f>
        <v>0.79166666666666663</v>
      </c>
    </row>
    <row r="379" spans="1:4">
      <c r="A379" t="s">
        <v>142</v>
      </c>
      <c r="B379" t="s">
        <v>143</v>
      </c>
      <c r="C379">
        <v>0.69444444444444442</v>
      </c>
      <c r="D379">
        <f>IF(AND(A379&amp;""=버스!$B$9&amp;"",B379=버스!$I$9),C379,"")</f>
        <v>0.69444444444444442</v>
      </c>
    </row>
    <row r="380" spans="1:4">
      <c r="A380" t="s">
        <v>3298</v>
      </c>
      <c r="B380" t="s">
        <v>143</v>
      </c>
      <c r="C380">
        <v>0.30902777777777779</v>
      </c>
      <c r="D380" t="str">
        <f>IF(AND(A380&amp;""=버스!$B$9&amp;"",B380=버스!$I$9),C380,"")</f>
        <v/>
      </c>
    </row>
    <row r="381" spans="1:4">
      <c r="A381" t="s">
        <v>3298</v>
      </c>
      <c r="B381" t="s">
        <v>143</v>
      </c>
      <c r="C381">
        <v>0.40972222222222221</v>
      </c>
      <c r="D381" t="str">
        <f>IF(AND(A381&amp;""=버스!$B$9&amp;"",B381=버스!$I$9),C381,"")</f>
        <v/>
      </c>
    </row>
    <row r="382" spans="1:4">
      <c r="A382" t="s">
        <v>3298</v>
      </c>
      <c r="B382" t="s">
        <v>143</v>
      </c>
      <c r="C382">
        <v>0.49305555555555552</v>
      </c>
      <c r="D382" t="str">
        <f>IF(AND(A382&amp;""=버스!$B$9&amp;"",B382=버스!$I$9),C382,"")</f>
        <v/>
      </c>
    </row>
    <row r="383" spans="1:4">
      <c r="A383" t="s">
        <v>3298</v>
      </c>
      <c r="B383" t="s">
        <v>143</v>
      </c>
      <c r="C383">
        <v>0.57638888888888884</v>
      </c>
      <c r="D383" t="str">
        <f>IF(AND(A383&amp;""=버스!$B$9&amp;"",B383=버스!$I$9),C383,"")</f>
        <v/>
      </c>
    </row>
    <row r="384" spans="1:4">
      <c r="A384" t="s">
        <v>3298</v>
      </c>
      <c r="B384" t="s">
        <v>143</v>
      </c>
      <c r="C384">
        <v>0.61111111111111116</v>
      </c>
      <c r="D384" t="str">
        <f>IF(AND(A384&amp;""=버스!$B$9&amp;"",B384=버스!$I$9),C384,"")</f>
        <v/>
      </c>
    </row>
    <row r="385" spans="1:4">
      <c r="A385" t="s">
        <v>3298</v>
      </c>
      <c r="B385" t="s">
        <v>143</v>
      </c>
      <c r="C385">
        <v>0.64583333333333337</v>
      </c>
      <c r="D385" t="str">
        <f>IF(AND(A385&amp;""=버스!$B$9&amp;"",B385=버스!$I$9),C385,"")</f>
        <v/>
      </c>
    </row>
    <row r="386" spans="1:4">
      <c r="A386" t="s">
        <v>3298</v>
      </c>
      <c r="B386" t="s">
        <v>143</v>
      </c>
      <c r="C386">
        <v>0.2638888888888889</v>
      </c>
      <c r="D386" t="str">
        <f>IF(AND(A386&amp;""=버스!$B$9&amp;"",B386=버스!$I$9),C386,"")</f>
        <v/>
      </c>
    </row>
    <row r="387" spans="1:4">
      <c r="A387" t="s">
        <v>3298</v>
      </c>
      <c r="B387" t="s">
        <v>143</v>
      </c>
      <c r="C387">
        <v>0.72916666666666674</v>
      </c>
      <c r="D387" t="str">
        <f>IF(AND(A387&amp;""=버스!$B$9&amp;"",B387=버스!$I$9),C387,"")</f>
        <v/>
      </c>
    </row>
    <row r="388" spans="1:4">
      <c r="A388" t="s">
        <v>3299</v>
      </c>
      <c r="B388" t="s">
        <v>143</v>
      </c>
      <c r="C388">
        <v>0.29166666666666669</v>
      </c>
      <c r="D388" t="str">
        <f>IF(AND(A388&amp;""=버스!$B$9&amp;"",B388=버스!$I$9),C388,"")</f>
        <v/>
      </c>
    </row>
    <row r="389" spans="1:4">
      <c r="A389" t="s">
        <v>3299</v>
      </c>
      <c r="B389" t="s">
        <v>143</v>
      </c>
      <c r="C389">
        <v>0.36458333333333331</v>
      </c>
      <c r="D389" t="str">
        <f>IF(AND(A389&amp;""=버스!$B$9&amp;"",B389=버스!$I$9),C389,"")</f>
        <v/>
      </c>
    </row>
    <row r="390" spans="1:4">
      <c r="A390" t="s">
        <v>3299</v>
      </c>
      <c r="B390" t="s">
        <v>143</v>
      </c>
      <c r="C390">
        <v>0.4513888888888889</v>
      </c>
      <c r="D390" t="str">
        <f>IF(AND(A390&amp;""=버스!$B$9&amp;"",B390=버스!$I$9),C390,"")</f>
        <v/>
      </c>
    </row>
    <row r="391" spans="1:4">
      <c r="A391" t="s">
        <v>3299</v>
      </c>
      <c r="B391" t="s">
        <v>143</v>
      </c>
      <c r="C391">
        <v>0.53472222222222221</v>
      </c>
      <c r="D391" t="str">
        <f>IF(AND(A391&amp;""=버스!$B$9&amp;"",B391=버스!$I$9),C391,"")</f>
        <v/>
      </c>
    </row>
    <row r="392" spans="1:4">
      <c r="A392" t="s">
        <v>3299</v>
      </c>
      <c r="B392" t="s">
        <v>143</v>
      </c>
      <c r="C392">
        <v>0.60416666666666674</v>
      </c>
      <c r="D392" t="str">
        <f>IF(AND(A392&amp;""=버스!$B$9&amp;"",B392=버스!$I$9),C392,"")</f>
        <v/>
      </c>
    </row>
    <row r="393" spans="1:4">
      <c r="A393" t="s">
        <v>3299</v>
      </c>
      <c r="B393" t="s">
        <v>143</v>
      </c>
      <c r="C393">
        <v>0.64583333333333337</v>
      </c>
      <c r="D393" t="str">
        <f>IF(AND(A393&amp;""=버스!$B$9&amp;"",B393=버스!$I$9),C393,"")</f>
        <v/>
      </c>
    </row>
    <row r="394" spans="1:4">
      <c r="A394" t="s">
        <v>3299</v>
      </c>
      <c r="B394" t="s">
        <v>143</v>
      </c>
      <c r="C394">
        <v>0.70138888888888884</v>
      </c>
      <c r="D394" t="str">
        <f>IF(AND(A394&amp;""=버스!$B$9&amp;"",B394=버스!$I$9),C394,"")</f>
        <v/>
      </c>
    </row>
    <row r="395" spans="1:4">
      <c r="A395" t="s">
        <v>3300</v>
      </c>
      <c r="B395" t="s">
        <v>143</v>
      </c>
      <c r="C395">
        <v>0.27083333333333331</v>
      </c>
      <c r="D395" t="str">
        <f>IF(AND(A395&amp;""=버스!$B$9&amp;"",B395=버스!$I$9),C395,"")</f>
        <v/>
      </c>
    </row>
    <row r="396" spans="1:4">
      <c r="A396" t="s">
        <v>3300</v>
      </c>
      <c r="B396" t="s">
        <v>143</v>
      </c>
      <c r="C396">
        <v>0.3125</v>
      </c>
      <c r="D396" t="str">
        <f>IF(AND(A396&amp;""=버스!$B$9&amp;"",B396=버스!$I$9),C396,"")</f>
        <v/>
      </c>
    </row>
    <row r="397" spans="1:4">
      <c r="A397" t="s">
        <v>3300</v>
      </c>
      <c r="B397" t="s">
        <v>143</v>
      </c>
      <c r="C397">
        <v>0.3888888888888889</v>
      </c>
      <c r="D397" t="str">
        <f>IF(AND(A397&amp;""=버스!$B$9&amp;"",B397=버스!$I$9),C397,"")</f>
        <v/>
      </c>
    </row>
    <row r="398" spans="1:4">
      <c r="A398" t="s">
        <v>3300</v>
      </c>
      <c r="B398" t="s">
        <v>143</v>
      </c>
      <c r="C398">
        <v>0.43055555555555558</v>
      </c>
      <c r="D398" t="str">
        <f>IF(AND(A398&amp;""=버스!$B$9&amp;"",B398=버스!$I$9),C398,"")</f>
        <v/>
      </c>
    </row>
    <row r="399" spans="1:4">
      <c r="A399" t="s">
        <v>3300</v>
      </c>
      <c r="B399" t="s">
        <v>143</v>
      </c>
      <c r="C399">
        <v>0.52083333333333337</v>
      </c>
      <c r="D399" t="str">
        <f>IF(AND(A399&amp;""=버스!$B$9&amp;"",B399=버스!$I$9),C399,"")</f>
        <v/>
      </c>
    </row>
    <row r="400" spans="1:4">
      <c r="A400" t="s">
        <v>3300</v>
      </c>
      <c r="B400" t="s">
        <v>143</v>
      </c>
      <c r="C400">
        <v>0.54861111111111105</v>
      </c>
      <c r="D400" t="str">
        <f>IF(AND(A400&amp;""=버스!$B$9&amp;"",B400=버스!$I$9),C400,"")</f>
        <v/>
      </c>
    </row>
    <row r="401" spans="1:4">
      <c r="A401" t="s">
        <v>3300</v>
      </c>
      <c r="B401" t="s">
        <v>143</v>
      </c>
      <c r="C401">
        <v>0.63194444444444442</v>
      </c>
      <c r="D401" t="str">
        <f>IF(AND(A401&amp;""=버스!$B$9&amp;"",B401=버스!$I$9),C401,"")</f>
        <v/>
      </c>
    </row>
    <row r="402" spans="1:4">
      <c r="A402" t="s">
        <v>3300</v>
      </c>
      <c r="B402" t="s">
        <v>143</v>
      </c>
      <c r="C402">
        <v>0.66666666666666663</v>
      </c>
      <c r="D402" t="str">
        <f>IF(AND(A402&amp;""=버스!$B$9&amp;"",B402=버스!$I$9),C402,"")</f>
        <v/>
      </c>
    </row>
    <row r="403" spans="1:4">
      <c r="A403" t="s">
        <v>3300</v>
      </c>
      <c r="B403" t="s">
        <v>143</v>
      </c>
      <c r="C403">
        <v>0.72222222222222221</v>
      </c>
      <c r="D403" t="str">
        <f>IF(AND(A403&amp;""=버스!$B$9&amp;"",B403=버스!$I$9),C403,"")</f>
        <v/>
      </c>
    </row>
    <row r="404" spans="1:4">
      <c r="A404" t="s">
        <v>3300</v>
      </c>
      <c r="B404" t="s">
        <v>143</v>
      </c>
      <c r="C404">
        <v>0.76388888888888884</v>
      </c>
      <c r="D404" t="str">
        <f>IF(AND(A404&amp;""=버스!$B$9&amp;"",B404=버스!$I$9),C404,"")</f>
        <v/>
      </c>
    </row>
    <row r="405" spans="1:4">
      <c r="A405" t="s">
        <v>3300</v>
      </c>
      <c r="B405" t="s">
        <v>143</v>
      </c>
      <c r="C405">
        <v>0.34722222222222221</v>
      </c>
      <c r="D405" t="str">
        <f>IF(AND(A405&amp;""=버스!$B$9&amp;"",B405=버스!$I$9),C405,"")</f>
        <v/>
      </c>
    </row>
    <row r="406" spans="1:4">
      <c r="A406" t="s">
        <v>3300</v>
      </c>
      <c r="B406" t="s">
        <v>143</v>
      </c>
      <c r="C406">
        <v>0.45833333333333331</v>
      </c>
      <c r="D406" t="str">
        <f>IF(AND(A406&amp;""=버스!$B$9&amp;"",B406=버스!$I$9),C406,"")</f>
        <v/>
      </c>
    </row>
    <row r="407" spans="1:4">
      <c r="A407" t="s">
        <v>3300</v>
      </c>
      <c r="B407" t="s">
        <v>143</v>
      </c>
      <c r="C407">
        <v>0.58680555555555558</v>
      </c>
      <c r="D407" t="str">
        <f>IF(AND(A407&amp;""=버스!$B$9&amp;"",B407=버스!$I$9),C407,"")</f>
        <v/>
      </c>
    </row>
    <row r="408" spans="1:4">
      <c r="A408" t="s">
        <v>3301</v>
      </c>
      <c r="B408" t="s">
        <v>143</v>
      </c>
      <c r="C408">
        <v>0.25</v>
      </c>
      <c r="D408" t="str">
        <f>IF(AND(A408&amp;""=버스!$B$9&amp;"",B408=버스!$I$9),C408,"")</f>
        <v/>
      </c>
    </row>
    <row r="409" spans="1:4">
      <c r="A409" t="s">
        <v>3301</v>
      </c>
      <c r="B409" t="s">
        <v>143</v>
      </c>
      <c r="C409">
        <v>0.3263888888888889</v>
      </c>
      <c r="D409" t="str">
        <f>IF(AND(A409&amp;""=버스!$B$9&amp;"",B409=버스!$I$9),C409,"")</f>
        <v/>
      </c>
    </row>
    <row r="410" spans="1:4">
      <c r="A410" t="s">
        <v>3301</v>
      </c>
      <c r="B410" t="s">
        <v>143</v>
      </c>
      <c r="C410">
        <v>0.3611111111111111</v>
      </c>
      <c r="D410" t="str">
        <f>IF(AND(A410&amp;""=버스!$B$9&amp;"",B410=버스!$I$9),C410,"")</f>
        <v/>
      </c>
    </row>
    <row r="411" spans="1:4">
      <c r="A411" t="s">
        <v>3301</v>
      </c>
      <c r="B411" t="s">
        <v>143</v>
      </c>
      <c r="C411">
        <v>0.39583333333333331</v>
      </c>
      <c r="D411" t="str">
        <f>IF(AND(A411&amp;""=버스!$B$9&amp;"",B411=버스!$I$9),C411,"")</f>
        <v/>
      </c>
    </row>
    <row r="412" spans="1:4">
      <c r="A412" t="s">
        <v>3301</v>
      </c>
      <c r="B412" t="s">
        <v>143</v>
      </c>
      <c r="C412">
        <v>0.41666666666666669</v>
      </c>
      <c r="D412" t="str">
        <f>IF(AND(A412&amp;""=버스!$B$9&amp;"",B412=버스!$I$9),C412,"")</f>
        <v/>
      </c>
    </row>
    <row r="413" spans="1:4">
      <c r="A413" t="s">
        <v>3301</v>
      </c>
      <c r="B413" t="s">
        <v>143</v>
      </c>
      <c r="C413">
        <v>0.4375</v>
      </c>
      <c r="D413" t="str">
        <f>IF(AND(A413&amp;""=버스!$B$9&amp;"",B413=버스!$I$9),C413,"")</f>
        <v/>
      </c>
    </row>
    <row r="414" spans="1:4">
      <c r="A414" t="s">
        <v>3301</v>
      </c>
      <c r="B414" t="s">
        <v>143</v>
      </c>
      <c r="C414">
        <v>0.46527777777777768</v>
      </c>
      <c r="D414" t="str">
        <f>IF(AND(A414&amp;""=버스!$B$9&amp;"",B414=버스!$I$9),C414,"")</f>
        <v/>
      </c>
    </row>
    <row r="415" spans="1:4">
      <c r="A415" t="s">
        <v>3301</v>
      </c>
      <c r="B415" t="s">
        <v>143</v>
      </c>
      <c r="C415">
        <v>0.4861111111111111</v>
      </c>
      <c r="D415" t="str">
        <f>IF(AND(A415&amp;""=버스!$B$9&amp;"",B415=버스!$I$9),C415,"")</f>
        <v/>
      </c>
    </row>
    <row r="416" spans="1:4">
      <c r="A416" t="s">
        <v>3301</v>
      </c>
      <c r="B416" t="s">
        <v>143</v>
      </c>
      <c r="C416">
        <v>0.51388888888888884</v>
      </c>
      <c r="D416" t="str">
        <f>IF(AND(A416&amp;""=버스!$B$9&amp;"",B416=버스!$I$9),C416,"")</f>
        <v/>
      </c>
    </row>
    <row r="417" spans="1:4">
      <c r="A417" t="s">
        <v>3301</v>
      </c>
      <c r="B417" t="s">
        <v>143</v>
      </c>
      <c r="C417">
        <v>0.5625</v>
      </c>
      <c r="D417" t="str">
        <f>IF(AND(A417&amp;""=버스!$B$9&amp;"",B417=버스!$I$9),C417,"")</f>
        <v/>
      </c>
    </row>
    <row r="418" spans="1:4">
      <c r="A418" t="s">
        <v>3301</v>
      </c>
      <c r="B418" t="s">
        <v>143</v>
      </c>
      <c r="C418">
        <v>0.64930555555555558</v>
      </c>
      <c r="D418" t="str">
        <f>IF(AND(A418&amp;""=버스!$B$9&amp;"",B418=버스!$I$9),C418,"")</f>
        <v/>
      </c>
    </row>
    <row r="419" spans="1:4">
      <c r="A419" t="s">
        <v>3301</v>
      </c>
      <c r="B419" t="s">
        <v>143</v>
      </c>
      <c r="C419">
        <v>0.68055555555555547</v>
      </c>
      <c r="D419" t="str">
        <f>IF(AND(A419&amp;""=버스!$B$9&amp;"",B419=버스!$I$9),C419,"")</f>
        <v/>
      </c>
    </row>
    <row r="420" spans="1:4">
      <c r="A420" t="s">
        <v>3301</v>
      </c>
      <c r="B420" t="s">
        <v>143</v>
      </c>
      <c r="C420">
        <v>0.70138888888888884</v>
      </c>
      <c r="D420" t="str">
        <f>IF(AND(A420&amp;""=버스!$B$9&amp;"",B420=버스!$I$9),C420,"")</f>
        <v/>
      </c>
    </row>
    <row r="421" spans="1:4">
      <c r="A421" t="s">
        <v>3301</v>
      </c>
      <c r="B421" t="s">
        <v>143</v>
      </c>
      <c r="C421">
        <v>0.79166666666666663</v>
      </c>
      <c r="D421" t="str">
        <f>IF(AND(A421&amp;""=버스!$B$9&amp;"",B421=버스!$I$9),C421,"")</f>
        <v/>
      </c>
    </row>
    <row r="422" spans="1:4">
      <c r="A422" t="s">
        <v>3301</v>
      </c>
      <c r="B422" t="s">
        <v>143</v>
      </c>
      <c r="C422">
        <v>0.2638888888888889</v>
      </c>
      <c r="D422" t="str">
        <f>IF(AND(A422&amp;""=버스!$B$9&amp;"",B422=버스!$I$9),C422,"")</f>
        <v/>
      </c>
    </row>
    <row r="423" spans="1:4">
      <c r="A423" t="s">
        <v>3301</v>
      </c>
      <c r="B423" t="s">
        <v>143</v>
      </c>
      <c r="C423">
        <v>0.53472222222222221</v>
      </c>
      <c r="D423" t="str">
        <f>IF(AND(A423&amp;""=버스!$B$9&amp;"",B423=버스!$I$9),C423,"")</f>
        <v/>
      </c>
    </row>
    <row r="424" spans="1:4">
      <c r="A424" t="s">
        <v>3301</v>
      </c>
      <c r="B424" t="s">
        <v>143</v>
      </c>
      <c r="C424">
        <v>0.72916666666666674</v>
      </c>
      <c r="D424" t="str">
        <f>IF(AND(A424&amp;""=버스!$B$9&amp;"",B424=버스!$I$9),C424,"")</f>
        <v/>
      </c>
    </row>
    <row r="425" spans="1:4">
      <c r="A425" t="s">
        <v>3301</v>
      </c>
      <c r="B425" t="s">
        <v>143</v>
      </c>
      <c r="C425">
        <v>0.60416666666666674</v>
      </c>
      <c r="D425" t="str">
        <f>IF(AND(A425&amp;""=버스!$B$9&amp;"",B425=버스!$I$9),C425,"")</f>
        <v/>
      </c>
    </row>
    <row r="426" spans="1:4">
      <c r="A426" t="s">
        <v>3301</v>
      </c>
      <c r="B426" t="s">
        <v>143</v>
      </c>
      <c r="C426">
        <v>0.75694444444444442</v>
      </c>
      <c r="D426" t="str">
        <f>IF(AND(A426&amp;""=버스!$B$9&amp;"",B426=버스!$I$9),C426,"")</f>
        <v/>
      </c>
    </row>
    <row r="427" spans="1:4">
      <c r="A427" t="s">
        <v>3301</v>
      </c>
      <c r="B427" t="s">
        <v>143</v>
      </c>
      <c r="C427">
        <v>0.28472222222222221</v>
      </c>
      <c r="D427" t="str">
        <f>IF(AND(A427&amp;""=버스!$B$9&amp;"",B427=버스!$I$9),C427,"")</f>
        <v/>
      </c>
    </row>
    <row r="428" spans="1:4">
      <c r="A428" t="s">
        <v>3301</v>
      </c>
      <c r="B428" t="s">
        <v>143</v>
      </c>
      <c r="C428">
        <v>0.26041666666666669</v>
      </c>
      <c r="D428" t="str">
        <f>IF(AND(A428&amp;""=버스!$B$9&amp;"",B428=버스!$I$9),C428,"")</f>
        <v/>
      </c>
    </row>
    <row r="429" spans="1:4">
      <c r="A429" t="s">
        <v>3301</v>
      </c>
      <c r="B429" t="s">
        <v>143</v>
      </c>
      <c r="C429">
        <v>0.28472222222222221</v>
      </c>
      <c r="D429" t="str">
        <f>IF(AND(A429&amp;""=버스!$B$9&amp;"",B429=버스!$I$9),C429,"")</f>
        <v/>
      </c>
    </row>
    <row r="430" spans="1:4">
      <c r="A430" t="s">
        <v>3301</v>
      </c>
      <c r="B430" t="s">
        <v>143</v>
      </c>
      <c r="C430">
        <v>0.38541666666666669</v>
      </c>
      <c r="D430" t="str">
        <f>IF(AND(A430&amp;""=버스!$B$9&amp;"",B430=버스!$I$9),C430,"")</f>
        <v/>
      </c>
    </row>
    <row r="431" spans="1:4">
      <c r="A431" t="s">
        <v>3301</v>
      </c>
      <c r="B431" t="s">
        <v>143</v>
      </c>
      <c r="C431">
        <v>0.4236111111111111</v>
      </c>
      <c r="D431" t="str">
        <f>IF(AND(A431&amp;""=버스!$B$9&amp;"",B431=버스!$I$9),C431,"")</f>
        <v/>
      </c>
    </row>
    <row r="432" spans="1:4">
      <c r="A432" t="s">
        <v>3301</v>
      </c>
      <c r="B432" t="s">
        <v>143</v>
      </c>
      <c r="C432">
        <v>0.4375</v>
      </c>
      <c r="D432" t="str">
        <f>IF(AND(A432&amp;""=버스!$B$9&amp;"",B432=버스!$I$9),C432,"")</f>
        <v/>
      </c>
    </row>
    <row r="433" spans="1:4">
      <c r="A433" t="s">
        <v>3301</v>
      </c>
      <c r="B433" t="s">
        <v>143</v>
      </c>
      <c r="C433">
        <v>0.45833333333333331</v>
      </c>
      <c r="D433" t="str">
        <f>IF(AND(A433&amp;""=버스!$B$9&amp;"",B433=버스!$I$9),C433,"")</f>
        <v/>
      </c>
    </row>
    <row r="434" spans="1:4">
      <c r="A434" t="s">
        <v>3301</v>
      </c>
      <c r="B434" t="s">
        <v>143</v>
      </c>
      <c r="C434">
        <v>0.4861111111111111</v>
      </c>
      <c r="D434" t="str">
        <f>IF(AND(A434&amp;""=버스!$B$9&amp;"",B434=버스!$I$9),C434,"")</f>
        <v/>
      </c>
    </row>
    <row r="435" spans="1:4">
      <c r="A435" t="s">
        <v>3301</v>
      </c>
      <c r="B435" t="s">
        <v>143</v>
      </c>
      <c r="C435">
        <v>0.51388888888888884</v>
      </c>
      <c r="D435" t="str">
        <f>IF(AND(A435&amp;""=버스!$B$9&amp;"",B435=버스!$I$9),C435,"")</f>
        <v/>
      </c>
    </row>
    <row r="436" spans="1:4">
      <c r="A436" t="s">
        <v>3301</v>
      </c>
      <c r="B436" t="s">
        <v>143</v>
      </c>
      <c r="C436">
        <v>0.54166666666666663</v>
      </c>
      <c r="D436" t="str">
        <f>IF(AND(A436&amp;""=버스!$B$9&amp;"",B436=버스!$I$9),C436,"")</f>
        <v/>
      </c>
    </row>
    <row r="437" spans="1:4">
      <c r="A437" t="s">
        <v>3301</v>
      </c>
      <c r="B437" t="s">
        <v>143</v>
      </c>
      <c r="C437">
        <v>0.58333333333333337</v>
      </c>
      <c r="D437" t="str">
        <f>IF(AND(A437&amp;""=버스!$B$9&amp;"",B437=버스!$I$9),C437,"")</f>
        <v/>
      </c>
    </row>
    <row r="438" spans="1:4">
      <c r="A438" t="s">
        <v>3301</v>
      </c>
      <c r="B438" t="s">
        <v>143</v>
      </c>
      <c r="C438">
        <v>0.60763888888888895</v>
      </c>
      <c r="D438" t="str">
        <f>IF(AND(A438&amp;""=버스!$B$9&amp;"",B438=버스!$I$9),C438,"")</f>
        <v/>
      </c>
    </row>
    <row r="439" spans="1:4">
      <c r="A439" t="s">
        <v>3301</v>
      </c>
      <c r="B439" t="s">
        <v>143</v>
      </c>
      <c r="C439">
        <v>0.70138888888888884</v>
      </c>
      <c r="D439" t="str">
        <f>IF(AND(A439&amp;""=버스!$B$9&amp;"",B439=버스!$I$9),C439,"")</f>
        <v/>
      </c>
    </row>
    <row r="440" spans="1:4">
      <c r="A440" t="s">
        <v>3301</v>
      </c>
      <c r="B440" t="s">
        <v>143</v>
      </c>
      <c r="C440">
        <v>0.72916666666666674</v>
      </c>
      <c r="D440" t="str">
        <f>IF(AND(A440&amp;""=버스!$B$9&amp;"",B440=버스!$I$9),C440,"")</f>
        <v/>
      </c>
    </row>
    <row r="441" spans="1:4">
      <c r="A441" t="s">
        <v>3301</v>
      </c>
      <c r="B441" t="s">
        <v>143</v>
      </c>
      <c r="C441">
        <v>0.75</v>
      </c>
      <c r="D441" t="str">
        <f>IF(AND(A441&amp;""=버스!$B$9&amp;"",B441=버스!$I$9),C441,"")</f>
        <v/>
      </c>
    </row>
    <row r="442" spans="1:4">
      <c r="A442" t="s">
        <v>3301</v>
      </c>
      <c r="B442" t="s">
        <v>143</v>
      </c>
      <c r="C442">
        <v>0.77083333333333337</v>
      </c>
      <c r="D442" t="str">
        <f>IF(AND(A442&amp;""=버스!$B$9&amp;"",B442=버스!$I$9),C442,"")</f>
        <v/>
      </c>
    </row>
    <row r="443" spans="1:4">
      <c r="A443" t="s">
        <v>3301</v>
      </c>
      <c r="B443" t="s">
        <v>143</v>
      </c>
      <c r="C443">
        <v>0.81944444444444442</v>
      </c>
      <c r="D443" t="str">
        <f>IF(AND(A443&amp;""=버스!$B$9&amp;"",B443=버스!$I$9),C443,"")</f>
        <v/>
      </c>
    </row>
    <row r="444" spans="1:4">
      <c r="A444" t="s">
        <v>3301</v>
      </c>
      <c r="B444" t="s">
        <v>143</v>
      </c>
      <c r="C444">
        <v>0.3125</v>
      </c>
      <c r="D444" t="str">
        <f>IF(AND(A444&amp;""=버스!$B$9&amp;"",B444=버스!$I$9),C444,"")</f>
        <v/>
      </c>
    </row>
    <row r="445" spans="1:4">
      <c r="A445" t="s">
        <v>3301</v>
      </c>
      <c r="B445" t="s">
        <v>143</v>
      </c>
      <c r="C445">
        <v>0.77777777777777779</v>
      </c>
      <c r="D445" t="str">
        <f>IF(AND(A445&amp;""=버스!$B$9&amp;"",B445=버스!$I$9),C445,"")</f>
        <v/>
      </c>
    </row>
    <row r="446" spans="1:4">
      <c r="A446" t="s">
        <v>3301</v>
      </c>
      <c r="B446" t="s">
        <v>143</v>
      </c>
      <c r="C446">
        <v>0.61111111111111116</v>
      </c>
      <c r="D446" t="str">
        <f>IF(AND(A446&amp;""=버스!$B$9&amp;"",B446=버스!$I$9),C446,"")</f>
        <v/>
      </c>
    </row>
    <row r="447" spans="1:4">
      <c r="A447" t="s">
        <v>3301</v>
      </c>
      <c r="B447" t="s">
        <v>143</v>
      </c>
      <c r="C447">
        <v>0.34027777777777768</v>
      </c>
      <c r="D447" t="str">
        <f>IF(AND(A447&amp;""=버스!$B$9&amp;"",B447=버스!$I$9),C447,"")</f>
        <v/>
      </c>
    </row>
    <row r="448" spans="1:4">
      <c r="A448" t="s">
        <v>3301</v>
      </c>
      <c r="B448" t="s">
        <v>143</v>
      </c>
      <c r="C448">
        <v>0.66666666666666663</v>
      </c>
      <c r="D448" t="str">
        <f>IF(AND(A448&amp;""=버스!$B$9&amp;"",B448=버스!$I$9),C448,"")</f>
        <v/>
      </c>
    </row>
    <row r="449" spans="1:4">
      <c r="A449" t="s">
        <v>3301</v>
      </c>
      <c r="B449" t="s">
        <v>143</v>
      </c>
      <c r="C449">
        <v>0.79861111111111105</v>
      </c>
      <c r="D449" t="str">
        <f>IF(AND(A449&amp;""=버스!$B$9&amp;"",B449=버스!$I$9),C449,"")</f>
        <v/>
      </c>
    </row>
    <row r="450" spans="1:4">
      <c r="A450" t="s">
        <v>3301</v>
      </c>
      <c r="B450" t="s">
        <v>143</v>
      </c>
      <c r="C450">
        <v>0.89583333333333337</v>
      </c>
      <c r="D450" t="str">
        <f>IF(AND(A450&amp;""=버스!$B$9&amp;"",B450=버스!$I$9),C450,"")</f>
        <v/>
      </c>
    </row>
    <row r="451" spans="1:4">
      <c r="A451" t="s">
        <v>3301</v>
      </c>
      <c r="B451" t="s">
        <v>143</v>
      </c>
      <c r="C451">
        <v>0.2986111111111111</v>
      </c>
      <c r="D451" t="str">
        <f>IF(AND(A451&amp;""=버스!$B$9&amp;"",B451=버스!$I$9),C451,"")</f>
        <v/>
      </c>
    </row>
    <row r="452" spans="1:4">
      <c r="A452" t="s">
        <v>3302</v>
      </c>
      <c r="B452" t="s">
        <v>143</v>
      </c>
      <c r="C452">
        <v>0.32291666666666669</v>
      </c>
      <c r="D452" t="str">
        <f>IF(AND(A452&amp;""=버스!$B$9&amp;"",B452=버스!$I$9),C452,"")</f>
        <v/>
      </c>
    </row>
    <row r="453" spans="1:4">
      <c r="A453" t="s">
        <v>3302</v>
      </c>
      <c r="B453" t="s">
        <v>143</v>
      </c>
      <c r="C453">
        <v>0.33333333333333331</v>
      </c>
      <c r="D453" t="str">
        <f>IF(AND(A453&amp;""=버스!$B$9&amp;"",B453=버스!$I$9),C453,"")</f>
        <v/>
      </c>
    </row>
    <row r="454" spans="1:4">
      <c r="A454" t="s">
        <v>3302</v>
      </c>
      <c r="B454" t="s">
        <v>143</v>
      </c>
      <c r="C454">
        <v>0.34722222222222221</v>
      </c>
      <c r="D454" t="str">
        <f>IF(AND(A454&amp;""=버스!$B$9&amp;"",B454=버스!$I$9),C454,"")</f>
        <v/>
      </c>
    </row>
    <row r="455" spans="1:4">
      <c r="A455" t="s">
        <v>3302</v>
      </c>
      <c r="B455" t="s">
        <v>143</v>
      </c>
      <c r="C455">
        <v>0.3576388888888889</v>
      </c>
      <c r="D455" t="str">
        <f>IF(AND(A455&amp;""=버스!$B$9&amp;"",B455=버스!$I$9),C455,"")</f>
        <v/>
      </c>
    </row>
    <row r="456" spans="1:4">
      <c r="A456" t="s">
        <v>3302</v>
      </c>
      <c r="B456" t="s">
        <v>143</v>
      </c>
      <c r="C456">
        <v>0.36458333333333331</v>
      </c>
      <c r="D456" t="str">
        <f>IF(AND(A456&amp;""=버스!$B$9&amp;"",B456=버스!$I$9),C456,"")</f>
        <v/>
      </c>
    </row>
    <row r="457" spans="1:4">
      <c r="A457" t="s">
        <v>3302</v>
      </c>
      <c r="B457" t="s">
        <v>143</v>
      </c>
      <c r="C457">
        <v>0.375</v>
      </c>
      <c r="D457" t="str">
        <f>IF(AND(A457&amp;""=버스!$B$9&amp;"",B457=버스!$I$9),C457,"")</f>
        <v/>
      </c>
    </row>
    <row r="458" spans="1:4">
      <c r="A458" t="s">
        <v>3302</v>
      </c>
      <c r="B458" t="s">
        <v>143</v>
      </c>
      <c r="C458">
        <v>0.38541666666666669</v>
      </c>
      <c r="D458" t="str">
        <f>IF(AND(A458&amp;""=버스!$B$9&amp;"",B458=버스!$I$9),C458,"")</f>
        <v/>
      </c>
    </row>
    <row r="459" spans="1:4">
      <c r="A459" t="s">
        <v>3302</v>
      </c>
      <c r="B459" t="s">
        <v>143</v>
      </c>
      <c r="C459">
        <v>0.39583333333333331</v>
      </c>
      <c r="D459" t="str">
        <f>IF(AND(A459&amp;""=버스!$B$9&amp;"",B459=버스!$I$9),C459,"")</f>
        <v/>
      </c>
    </row>
    <row r="460" spans="1:4">
      <c r="A460" t="s">
        <v>3302</v>
      </c>
      <c r="B460" t="s">
        <v>143</v>
      </c>
      <c r="C460">
        <v>0.40625</v>
      </c>
      <c r="D460" t="str">
        <f>IF(AND(A460&amp;""=버스!$B$9&amp;"",B460=버스!$I$9),C460,"")</f>
        <v/>
      </c>
    </row>
    <row r="461" spans="1:4">
      <c r="A461" t="s">
        <v>3302</v>
      </c>
      <c r="B461" t="s">
        <v>143</v>
      </c>
      <c r="C461">
        <v>0.41666666666666669</v>
      </c>
      <c r="D461" t="str">
        <f>IF(AND(A461&amp;""=버스!$B$9&amp;"",B461=버스!$I$9),C461,"")</f>
        <v/>
      </c>
    </row>
    <row r="462" spans="1:4">
      <c r="A462" t="s">
        <v>3302</v>
      </c>
      <c r="B462" t="s">
        <v>143</v>
      </c>
      <c r="C462">
        <v>0.42708333333333343</v>
      </c>
      <c r="D462" t="str">
        <f>IF(AND(A462&amp;""=버스!$B$9&amp;"",B462=버스!$I$9),C462,"")</f>
        <v/>
      </c>
    </row>
    <row r="463" spans="1:4">
      <c r="A463" t="s">
        <v>3302</v>
      </c>
      <c r="B463" t="s">
        <v>143</v>
      </c>
      <c r="C463">
        <v>0.4375</v>
      </c>
      <c r="D463" t="str">
        <f>IF(AND(A463&amp;""=버스!$B$9&amp;"",B463=버스!$I$9),C463,"")</f>
        <v/>
      </c>
    </row>
    <row r="464" spans="1:4">
      <c r="A464" t="s">
        <v>3302</v>
      </c>
      <c r="B464" t="s">
        <v>143</v>
      </c>
      <c r="C464">
        <v>0.44791666666666669</v>
      </c>
      <c r="D464" t="str">
        <f>IF(AND(A464&amp;""=버스!$B$9&amp;"",B464=버스!$I$9),C464,"")</f>
        <v/>
      </c>
    </row>
    <row r="465" spans="1:4">
      <c r="A465" t="s">
        <v>3302</v>
      </c>
      <c r="B465" t="s">
        <v>143</v>
      </c>
      <c r="C465">
        <v>0.46180555555555552</v>
      </c>
      <c r="D465" t="str">
        <f>IF(AND(A465&amp;""=버스!$B$9&amp;"",B465=버스!$I$9),C465,"")</f>
        <v/>
      </c>
    </row>
    <row r="466" spans="1:4">
      <c r="A466" t="s">
        <v>3302</v>
      </c>
      <c r="B466" t="s">
        <v>143</v>
      </c>
      <c r="C466">
        <v>0.47222222222222221</v>
      </c>
      <c r="D466" t="str">
        <f>IF(AND(A466&amp;""=버스!$B$9&amp;"",B466=버스!$I$9),C466,"")</f>
        <v/>
      </c>
    </row>
    <row r="467" spans="1:4">
      <c r="A467" t="s">
        <v>3302</v>
      </c>
      <c r="B467" t="s">
        <v>143</v>
      </c>
      <c r="C467">
        <v>0.4826388888888889</v>
      </c>
      <c r="D467" t="str">
        <f>IF(AND(A467&amp;""=버스!$B$9&amp;"",B467=버스!$I$9),C467,"")</f>
        <v/>
      </c>
    </row>
    <row r="468" spans="1:4">
      <c r="A468" t="s">
        <v>3302</v>
      </c>
      <c r="B468" t="s">
        <v>143</v>
      </c>
      <c r="C468">
        <v>0.49305555555555552</v>
      </c>
      <c r="D468" t="str">
        <f>IF(AND(A468&amp;""=버스!$B$9&amp;"",B468=버스!$I$9),C468,"")</f>
        <v/>
      </c>
    </row>
    <row r="469" spans="1:4">
      <c r="A469" t="s">
        <v>3302</v>
      </c>
      <c r="B469" t="s">
        <v>143</v>
      </c>
      <c r="C469">
        <v>0.50347222222222221</v>
      </c>
      <c r="D469" t="str">
        <f>IF(AND(A469&amp;""=버스!$B$9&amp;"",B469=버스!$I$9),C469,"")</f>
        <v/>
      </c>
    </row>
    <row r="470" spans="1:4">
      <c r="A470" t="s">
        <v>3302</v>
      </c>
      <c r="B470" t="s">
        <v>143</v>
      </c>
      <c r="C470">
        <v>0.52083333333333337</v>
      </c>
      <c r="D470" t="str">
        <f>IF(AND(A470&amp;""=버스!$B$9&amp;"",B470=버스!$I$9),C470,"")</f>
        <v/>
      </c>
    </row>
    <row r="471" spans="1:4">
      <c r="A471" t="s">
        <v>3302</v>
      </c>
      <c r="B471" t="s">
        <v>143</v>
      </c>
      <c r="C471">
        <v>0.53125</v>
      </c>
      <c r="D471" t="str">
        <f>IF(AND(A471&amp;""=버스!$B$9&amp;"",B471=버스!$I$9),C471,"")</f>
        <v/>
      </c>
    </row>
    <row r="472" spans="1:4">
      <c r="A472" t="s">
        <v>3302</v>
      </c>
      <c r="B472" t="s">
        <v>143</v>
      </c>
      <c r="C472">
        <v>0.54166666666666663</v>
      </c>
      <c r="D472" t="str">
        <f>IF(AND(A472&amp;""=버스!$B$9&amp;"",B472=버스!$I$9),C472,"")</f>
        <v/>
      </c>
    </row>
    <row r="473" spans="1:4">
      <c r="A473" t="s">
        <v>3302</v>
      </c>
      <c r="B473" t="s">
        <v>143</v>
      </c>
      <c r="C473">
        <v>0.55208333333333326</v>
      </c>
      <c r="D473" t="str">
        <f>IF(AND(A473&amp;""=버스!$B$9&amp;"",B473=버스!$I$9),C473,"")</f>
        <v/>
      </c>
    </row>
    <row r="474" spans="1:4">
      <c r="A474" t="s">
        <v>3302</v>
      </c>
      <c r="B474" t="s">
        <v>143</v>
      </c>
      <c r="C474">
        <v>0.55902777777777779</v>
      </c>
      <c r="D474" t="str">
        <f>IF(AND(A474&amp;""=버스!$B$9&amp;"",B474=버스!$I$9),C474,"")</f>
        <v/>
      </c>
    </row>
    <row r="475" spans="1:4">
      <c r="A475" t="s">
        <v>3302</v>
      </c>
      <c r="B475" t="s">
        <v>143</v>
      </c>
      <c r="C475">
        <v>0.56944444444444442</v>
      </c>
      <c r="D475" t="str">
        <f>IF(AND(A475&amp;""=버스!$B$9&amp;"",B475=버스!$I$9),C475,"")</f>
        <v/>
      </c>
    </row>
    <row r="476" spans="1:4">
      <c r="A476" t="s">
        <v>3302</v>
      </c>
      <c r="B476" t="s">
        <v>143</v>
      </c>
      <c r="C476">
        <v>0.57986111111111105</v>
      </c>
      <c r="D476" t="str">
        <f>IF(AND(A476&amp;""=버스!$B$9&amp;"",B476=버스!$I$9),C476,"")</f>
        <v/>
      </c>
    </row>
    <row r="477" spans="1:4">
      <c r="A477" t="s">
        <v>3302</v>
      </c>
      <c r="B477" t="s">
        <v>143</v>
      </c>
      <c r="C477">
        <v>0.59027777777777779</v>
      </c>
      <c r="D477" t="str">
        <f>IF(AND(A477&amp;""=버스!$B$9&amp;"",B477=버스!$I$9),C477,"")</f>
        <v/>
      </c>
    </row>
    <row r="478" spans="1:4">
      <c r="A478" t="s">
        <v>3302</v>
      </c>
      <c r="B478" t="s">
        <v>143</v>
      </c>
      <c r="C478">
        <v>0.60069444444444453</v>
      </c>
      <c r="D478" t="str">
        <f>IF(AND(A478&amp;""=버스!$B$9&amp;"",B478=버스!$I$9),C478,"")</f>
        <v/>
      </c>
    </row>
    <row r="479" spans="1:4">
      <c r="A479" t="s">
        <v>3302</v>
      </c>
      <c r="B479" t="s">
        <v>143</v>
      </c>
      <c r="C479">
        <v>0.61111111111111116</v>
      </c>
      <c r="D479" t="str">
        <f>IF(AND(A479&amp;""=버스!$B$9&amp;"",B479=버스!$I$9),C479,"")</f>
        <v/>
      </c>
    </row>
    <row r="480" spans="1:4">
      <c r="A480" t="s">
        <v>3302</v>
      </c>
      <c r="B480" t="s">
        <v>143</v>
      </c>
      <c r="C480">
        <v>0.625</v>
      </c>
      <c r="D480" t="str">
        <f>IF(AND(A480&amp;""=버스!$B$9&amp;"",B480=버스!$I$9),C480,"")</f>
        <v/>
      </c>
    </row>
    <row r="481" spans="1:4">
      <c r="A481" t="s">
        <v>3302</v>
      </c>
      <c r="B481" t="s">
        <v>143</v>
      </c>
      <c r="C481">
        <v>0.64236111111111116</v>
      </c>
      <c r="D481" t="str">
        <f>IF(AND(A481&amp;""=버스!$B$9&amp;"",B481=버스!$I$9),C481,"")</f>
        <v/>
      </c>
    </row>
    <row r="482" spans="1:4">
      <c r="A482" t="s">
        <v>3302</v>
      </c>
      <c r="B482" t="s">
        <v>143</v>
      </c>
      <c r="C482">
        <v>0.65277777777777779</v>
      </c>
      <c r="D482" t="str">
        <f>IF(AND(A482&amp;""=버스!$B$9&amp;"",B482=버스!$I$9),C482,"")</f>
        <v/>
      </c>
    </row>
    <row r="483" spans="1:4">
      <c r="A483" t="s">
        <v>3302</v>
      </c>
      <c r="B483" t="s">
        <v>143</v>
      </c>
      <c r="C483">
        <v>0.66666666666666663</v>
      </c>
      <c r="D483" t="str">
        <f>IF(AND(A483&amp;""=버스!$B$9&amp;"",B483=버스!$I$9),C483,"")</f>
        <v/>
      </c>
    </row>
    <row r="484" spans="1:4">
      <c r="A484" t="s">
        <v>3302</v>
      </c>
      <c r="B484" t="s">
        <v>143</v>
      </c>
      <c r="C484">
        <v>0.67708333333333326</v>
      </c>
      <c r="D484" t="str">
        <f>IF(AND(A484&amp;""=버스!$B$9&amp;"",B484=버스!$I$9),C484,"")</f>
        <v/>
      </c>
    </row>
    <row r="485" spans="1:4">
      <c r="A485" t="s">
        <v>3302</v>
      </c>
      <c r="B485" t="s">
        <v>143</v>
      </c>
      <c r="C485">
        <v>0.69791666666666663</v>
      </c>
      <c r="D485" t="str">
        <f>IF(AND(A485&amp;""=버스!$B$9&amp;"",B485=버스!$I$9),C485,"")</f>
        <v/>
      </c>
    </row>
    <row r="486" spans="1:4">
      <c r="A486" t="s">
        <v>3302</v>
      </c>
      <c r="B486" t="s">
        <v>143</v>
      </c>
      <c r="C486">
        <v>0.70833333333333337</v>
      </c>
      <c r="D486" t="str">
        <f>IF(AND(A486&amp;""=버스!$B$9&amp;"",B486=버스!$I$9),C486,"")</f>
        <v/>
      </c>
    </row>
    <row r="487" spans="1:4">
      <c r="A487" t="s">
        <v>3302</v>
      </c>
      <c r="B487" t="s">
        <v>143</v>
      </c>
      <c r="C487">
        <v>0.71875</v>
      </c>
      <c r="D487" t="str">
        <f>IF(AND(A487&amp;""=버스!$B$9&amp;"",B487=버스!$I$9),C487,"")</f>
        <v/>
      </c>
    </row>
    <row r="488" spans="1:4">
      <c r="A488" t="s">
        <v>3302</v>
      </c>
      <c r="B488" t="s">
        <v>143</v>
      </c>
      <c r="C488">
        <v>0.74652777777777779</v>
      </c>
      <c r="D488" t="str">
        <f>IF(AND(A488&amp;""=버스!$B$9&amp;"",B488=버스!$I$9),C488,"")</f>
        <v/>
      </c>
    </row>
    <row r="489" spans="1:4">
      <c r="A489" t="s">
        <v>3302</v>
      </c>
      <c r="B489" t="s">
        <v>143</v>
      </c>
      <c r="C489">
        <v>0.79166666666666663</v>
      </c>
      <c r="D489" t="str">
        <f>IF(AND(A489&amp;""=버스!$B$9&amp;"",B489=버스!$I$9),C489,"")</f>
        <v/>
      </c>
    </row>
    <row r="490" spans="1:4">
      <c r="A490" t="s">
        <v>3302</v>
      </c>
      <c r="B490" t="s">
        <v>143</v>
      </c>
      <c r="C490">
        <v>0.80902777777777779</v>
      </c>
      <c r="D490" t="str">
        <f>IF(AND(A490&amp;""=버스!$B$9&amp;"",B490=버스!$I$9),C490,"")</f>
        <v/>
      </c>
    </row>
    <row r="491" spans="1:4">
      <c r="A491" t="s">
        <v>3302</v>
      </c>
      <c r="B491" t="s">
        <v>143</v>
      </c>
      <c r="C491">
        <v>0.82986111111111105</v>
      </c>
      <c r="D491" t="str">
        <f>IF(AND(A491&amp;""=버스!$B$9&amp;"",B491=버스!$I$9),C491,"")</f>
        <v/>
      </c>
    </row>
    <row r="492" spans="1:4">
      <c r="A492" t="s">
        <v>3302</v>
      </c>
      <c r="B492" t="s">
        <v>143</v>
      </c>
      <c r="C492">
        <v>0.84722222222222221</v>
      </c>
      <c r="D492" t="str">
        <f>IF(AND(A492&amp;""=버스!$B$9&amp;"",B492=버스!$I$9),C492,"")</f>
        <v/>
      </c>
    </row>
    <row r="493" spans="1:4">
      <c r="A493" t="s">
        <v>3302</v>
      </c>
      <c r="B493" t="s">
        <v>143</v>
      </c>
      <c r="C493">
        <v>0.86111111111111116</v>
      </c>
      <c r="D493" t="str">
        <f>IF(AND(A493&amp;""=버스!$B$9&amp;"",B493=버스!$I$9),C493,"")</f>
        <v/>
      </c>
    </row>
    <row r="494" spans="1:4">
      <c r="A494" t="s">
        <v>3302</v>
      </c>
      <c r="B494" t="s">
        <v>143</v>
      </c>
      <c r="C494">
        <v>0.88541666666666663</v>
      </c>
      <c r="D494" t="str">
        <f>IF(AND(A494&amp;""=버스!$B$9&amp;"",B494=버스!$I$9),C494,"")</f>
        <v/>
      </c>
    </row>
    <row r="495" spans="1:4">
      <c r="A495" t="s">
        <v>3302</v>
      </c>
      <c r="B495" t="s">
        <v>143</v>
      </c>
      <c r="C495">
        <v>0.89236111111111116</v>
      </c>
      <c r="D495" t="str">
        <f>IF(AND(A495&amp;""=버스!$B$9&amp;"",B495=버스!$I$9),C495,"")</f>
        <v/>
      </c>
    </row>
    <row r="496" spans="1:4">
      <c r="A496" t="s">
        <v>3302</v>
      </c>
      <c r="B496" t="s">
        <v>143</v>
      </c>
      <c r="C496">
        <v>0.27777777777777779</v>
      </c>
      <c r="D496" t="str">
        <f>IF(AND(A496&amp;""=버스!$B$9&amp;"",B496=버스!$I$9),C496,"")</f>
        <v/>
      </c>
    </row>
    <row r="497" spans="1:4">
      <c r="A497" t="s">
        <v>3302</v>
      </c>
      <c r="B497" t="s">
        <v>143</v>
      </c>
      <c r="C497">
        <v>0.29166666666666669</v>
      </c>
      <c r="D497" t="str">
        <f>IF(AND(A497&amp;""=버스!$B$9&amp;"",B497=버스!$I$9),C497,"")</f>
        <v/>
      </c>
    </row>
    <row r="498" spans="1:4">
      <c r="A498" t="s">
        <v>3302</v>
      </c>
      <c r="B498" t="s">
        <v>143</v>
      </c>
      <c r="C498">
        <v>0.30208333333333343</v>
      </c>
      <c r="D498" t="str">
        <f>IF(AND(A498&amp;""=버스!$B$9&amp;"",B498=버스!$I$9),C498,"")</f>
        <v/>
      </c>
    </row>
    <row r="499" spans="1:4">
      <c r="A499" t="s">
        <v>3302</v>
      </c>
      <c r="B499" t="s">
        <v>143</v>
      </c>
      <c r="C499">
        <v>0.3125</v>
      </c>
      <c r="D499" t="str">
        <f>IF(AND(A499&amp;""=버스!$B$9&amp;"",B499=버스!$I$9),C499,"")</f>
        <v/>
      </c>
    </row>
    <row r="500" spans="1:4">
      <c r="A500" t="s">
        <v>3302</v>
      </c>
      <c r="B500" t="s">
        <v>143</v>
      </c>
      <c r="C500">
        <v>0.72916666666666674</v>
      </c>
      <c r="D500" t="str">
        <f>IF(AND(A500&amp;""=버스!$B$9&amp;"",B500=버스!$I$9),C500,"")</f>
        <v/>
      </c>
    </row>
    <row r="501" spans="1:4">
      <c r="A501" t="s">
        <v>3302</v>
      </c>
      <c r="B501" t="s">
        <v>143</v>
      </c>
      <c r="C501">
        <v>0.75694444444444442</v>
      </c>
      <c r="D501" t="str">
        <f>IF(AND(A501&amp;""=버스!$B$9&amp;"",B501=버스!$I$9),C501,"")</f>
        <v/>
      </c>
    </row>
    <row r="502" spans="1:4">
      <c r="A502" t="s">
        <v>3302</v>
      </c>
      <c r="B502" t="s">
        <v>143</v>
      </c>
      <c r="C502">
        <v>0.77083333333333337</v>
      </c>
      <c r="D502" t="str">
        <f>IF(AND(A502&amp;""=버스!$B$9&amp;"",B502=버스!$I$9),C502,"")</f>
        <v/>
      </c>
    </row>
    <row r="503" spans="1:4">
      <c r="A503" t="s">
        <v>3302</v>
      </c>
      <c r="B503" t="s">
        <v>143</v>
      </c>
      <c r="C503">
        <v>0.77777777777777779</v>
      </c>
      <c r="D503" t="str">
        <f>IF(AND(A503&amp;""=버스!$B$9&amp;"",B503=버스!$I$9),C503,"")</f>
        <v/>
      </c>
    </row>
    <row r="504" spans="1:4">
      <c r="A504" t="s">
        <v>3302</v>
      </c>
      <c r="B504" t="s">
        <v>143</v>
      </c>
      <c r="C504">
        <v>0.93055555555555547</v>
      </c>
      <c r="D504" t="str">
        <f>IF(AND(A504&amp;""=버스!$B$9&amp;"",B504=버스!$I$9),C504,"")</f>
        <v/>
      </c>
    </row>
    <row r="505" spans="1:4">
      <c r="A505" t="s">
        <v>3302</v>
      </c>
      <c r="B505" t="s">
        <v>143</v>
      </c>
      <c r="C505">
        <v>0.51388888888888884</v>
      </c>
      <c r="D505" t="str">
        <f>IF(AND(A505&amp;""=버스!$B$9&amp;"",B505=버스!$I$9),C505,"")</f>
        <v/>
      </c>
    </row>
    <row r="506" spans="1:4">
      <c r="A506" t="s">
        <v>3302</v>
      </c>
      <c r="B506" t="s">
        <v>143</v>
      </c>
      <c r="C506">
        <v>0.6875</v>
      </c>
      <c r="D506" t="str">
        <f>IF(AND(A506&amp;""=버스!$B$9&amp;"",B506=버스!$I$9),C506,"")</f>
        <v/>
      </c>
    </row>
    <row r="507" spans="1:4">
      <c r="A507" t="s">
        <v>3302</v>
      </c>
      <c r="B507" t="s">
        <v>143</v>
      </c>
      <c r="C507">
        <v>0.25</v>
      </c>
      <c r="D507" t="str">
        <f>IF(AND(A507&amp;""=버스!$B$9&amp;"",B507=버스!$I$9),C507,"")</f>
        <v/>
      </c>
    </row>
    <row r="508" spans="1:4">
      <c r="A508" t="s">
        <v>3302</v>
      </c>
      <c r="B508" t="s">
        <v>143</v>
      </c>
      <c r="C508">
        <v>0.29166666666666669</v>
      </c>
      <c r="D508" t="str">
        <f>IF(AND(A508&amp;""=버스!$B$9&amp;"",B508=버스!$I$9),C508,"")</f>
        <v/>
      </c>
    </row>
    <row r="509" spans="1:4">
      <c r="A509" t="s">
        <v>3302</v>
      </c>
      <c r="B509" t="s">
        <v>143</v>
      </c>
      <c r="C509">
        <v>0.32291666666666669</v>
      </c>
      <c r="D509" t="str">
        <f>IF(AND(A509&amp;""=버스!$B$9&amp;"",B509=버스!$I$9),C509,"")</f>
        <v/>
      </c>
    </row>
    <row r="510" spans="1:4">
      <c r="A510" t="s">
        <v>3302</v>
      </c>
      <c r="B510" t="s">
        <v>143</v>
      </c>
      <c r="C510">
        <v>0.52083333333333337</v>
      </c>
      <c r="D510" t="str">
        <f>IF(AND(A510&amp;""=버스!$B$9&amp;"",B510=버스!$I$9),C510,"")</f>
        <v/>
      </c>
    </row>
    <row r="511" spans="1:4">
      <c r="A511" t="s">
        <v>3302</v>
      </c>
      <c r="B511" t="s">
        <v>143</v>
      </c>
      <c r="C511">
        <v>0.59027777777777779</v>
      </c>
      <c r="D511" t="str">
        <f>IF(AND(A511&amp;""=버스!$B$9&amp;"",B511=버스!$I$9),C511,"")</f>
        <v/>
      </c>
    </row>
    <row r="512" spans="1:4">
      <c r="A512" t="s">
        <v>3302</v>
      </c>
      <c r="B512" t="s">
        <v>143</v>
      </c>
      <c r="C512">
        <v>0.75694444444444442</v>
      </c>
      <c r="D512" t="str">
        <f>IF(AND(A512&amp;""=버스!$B$9&amp;"",B512=버스!$I$9),C512,"")</f>
        <v/>
      </c>
    </row>
    <row r="513" spans="1:4">
      <c r="A513" t="s">
        <v>3302</v>
      </c>
      <c r="B513" t="s">
        <v>143</v>
      </c>
      <c r="C513">
        <v>0.875</v>
      </c>
      <c r="D513" t="str">
        <f>IF(AND(A513&amp;""=버스!$B$9&amp;"",B513=버스!$I$9),C513,"")</f>
        <v/>
      </c>
    </row>
    <row r="514" spans="1:4">
      <c r="A514" t="s">
        <v>3302</v>
      </c>
      <c r="B514" t="s">
        <v>143</v>
      </c>
      <c r="C514">
        <v>0.8125</v>
      </c>
      <c r="D514" t="str">
        <f>IF(AND(A514&amp;""=버스!$B$9&amp;"",B514=버스!$I$9),C514,"")</f>
        <v/>
      </c>
    </row>
    <row r="515" spans="1:4">
      <c r="A515" t="s">
        <v>3302</v>
      </c>
      <c r="B515" t="s">
        <v>143</v>
      </c>
      <c r="C515">
        <v>0.28472222222222221</v>
      </c>
      <c r="D515" t="str">
        <f>IF(AND(A515&amp;""=버스!$B$9&amp;"",B515=버스!$I$9),C515,"")</f>
        <v/>
      </c>
    </row>
    <row r="516" spans="1:4">
      <c r="A516" t="s">
        <v>3302</v>
      </c>
      <c r="B516" t="s">
        <v>143</v>
      </c>
      <c r="C516">
        <v>0.30902777777777779</v>
      </c>
      <c r="D516" t="str">
        <f>IF(AND(A516&amp;""=버스!$B$9&amp;"",B516=버스!$I$9),C516,"")</f>
        <v/>
      </c>
    </row>
    <row r="517" spans="1:4">
      <c r="A517" t="s">
        <v>3302</v>
      </c>
      <c r="B517" t="s">
        <v>143</v>
      </c>
      <c r="C517">
        <v>0.35069444444444442</v>
      </c>
      <c r="D517" t="str">
        <f>IF(AND(A517&amp;""=버스!$B$9&amp;"",B517=버스!$I$9),C517,"")</f>
        <v/>
      </c>
    </row>
    <row r="518" spans="1:4">
      <c r="A518" t="s">
        <v>3302</v>
      </c>
      <c r="B518" t="s">
        <v>143</v>
      </c>
      <c r="C518">
        <v>0.3611111111111111</v>
      </c>
      <c r="D518" t="str">
        <f>IF(AND(A518&amp;""=버스!$B$9&amp;"",B518=버스!$I$9),C518,"")</f>
        <v/>
      </c>
    </row>
    <row r="519" spans="1:4">
      <c r="A519" t="s">
        <v>3302</v>
      </c>
      <c r="B519" t="s">
        <v>143</v>
      </c>
      <c r="C519">
        <v>0.37152777777777779</v>
      </c>
      <c r="D519" t="str">
        <f>IF(AND(A519&amp;""=버스!$B$9&amp;"",B519=버스!$I$9),C519,"")</f>
        <v/>
      </c>
    </row>
    <row r="520" spans="1:4">
      <c r="A520" t="s">
        <v>3302</v>
      </c>
      <c r="B520" t="s">
        <v>143</v>
      </c>
      <c r="C520">
        <v>0.38194444444444442</v>
      </c>
      <c r="D520" t="str">
        <f>IF(AND(A520&amp;""=버스!$B$9&amp;"",B520=버스!$I$9),C520,"")</f>
        <v/>
      </c>
    </row>
    <row r="521" spans="1:4">
      <c r="A521" t="s">
        <v>3302</v>
      </c>
      <c r="B521" t="s">
        <v>143</v>
      </c>
      <c r="C521">
        <v>0.3923611111111111</v>
      </c>
      <c r="D521" t="str">
        <f>IF(AND(A521&amp;""=버스!$B$9&amp;"",B521=버스!$I$9),C521,"")</f>
        <v/>
      </c>
    </row>
    <row r="522" spans="1:4">
      <c r="A522" t="s">
        <v>3302</v>
      </c>
      <c r="B522" t="s">
        <v>143</v>
      </c>
      <c r="C522">
        <v>0.40277777777777779</v>
      </c>
      <c r="D522" t="str">
        <f>IF(AND(A522&amp;""=버스!$B$9&amp;"",B522=버스!$I$9),C522,"")</f>
        <v/>
      </c>
    </row>
    <row r="523" spans="1:4">
      <c r="A523" t="s">
        <v>3302</v>
      </c>
      <c r="B523" t="s">
        <v>143</v>
      </c>
      <c r="C523">
        <v>0.41319444444444442</v>
      </c>
      <c r="D523" t="str">
        <f>IF(AND(A523&amp;""=버스!$B$9&amp;"",B523=버스!$I$9),C523,"")</f>
        <v/>
      </c>
    </row>
    <row r="524" spans="1:4">
      <c r="A524" t="s">
        <v>3302</v>
      </c>
      <c r="B524" t="s">
        <v>143</v>
      </c>
      <c r="C524">
        <v>0.43402777777777779</v>
      </c>
      <c r="D524" t="str">
        <f>IF(AND(A524&amp;""=버스!$B$9&amp;"",B524=버스!$I$9),C524,"")</f>
        <v/>
      </c>
    </row>
    <row r="525" spans="1:4">
      <c r="A525" t="s">
        <v>3302</v>
      </c>
      <c r="B525" t="s">
        <v>143</v>
      </c>
      <c r="C525">
        <v>0.45486111111111122</v>
      </c>
      <c r="D525" t="str">
        <f>IF(AND(A525&amp;""=버스!$B$9&amp;"",B525=버스!$I$9),C525,"")</f>
        <v/>
      </c>
    </row>
    <row r="526" spans="1:4">
      <c r="A526" t="s">
        <v>3302</v>
      </c>
      <c r="B526" t="s">
        <v>143</v>
      </c>
      <c r="C526">
        <v>0.46527777777777768</v>
      </c>
      <c r="D526" t="str">
        <f>IF(AND(A526&amp;""=버스!$B$9&amp;"",B526=버스!$I$9),C526,"")</f>
        <v/>
      </c>
    </row>
    <row r="527" spans="1:4">
      <c r="A527" t="s">
        <v>3302</v>
      </c>
      <c r="B527" t="s">
        <v>143</v>
      </c>
      <c r="C527">
        <v>0.47569444444444442</v>
      </c>
      <c r="D527" t="str">
        <f>IF(AND(A527&amp;""=버스!$B$9&amp;"",B527=버스!$I$9),C527,"")</f>
        <v/>
      </c>
    </row>
    <row r="528" spans="1:4">
      <c r="A528" t="s">
        <v>3302</v>
      </c>
      <c r="B528" t="s">
        <v>143</v>
      </c>
      <c r="C528">
        <v>0.4861111111111111</v>
      </c>
      <c r="D528" t="str">
        <f>IF(AND(A528&amp;""=버스!$B$9&amp;"",B528=버스!$I$9),C528,"")</f>
        <v/>
      </c>
    </row>
    <row r="529" spans="1:4">
      <c r="A529" t="s">
        <v>3302</v>
      </c>
      <c r="B529" t="s">
        <v>143</v>
      </c>
      <c r="C529">
        <v>0.49305555555555552</v>
      </c>
      <c r="D529" t="str">
        <f>IF(AND(A529&amp;""=버스!$B$9&amp;"",B529=버스!$I$9),C529,"")</f>
        <v/>
      </c>
    </row>
    <row r="530" spans="1:4">
      <c r="A530" t="s">
        <v>3302</v>
      </c>
      <c r="B530" t="s">
        <v>143</v>
      </c>
      <c r="C530">
        <v>0.52430555555555558</v>
      </c>
      <c r="D530" t="str">
        <f>IF(AND(A530&amp;""=버스!$B$9&amp;"",B530=버스!$I$9),C530,"")</f>
        <v/>
      </c>
    </row>
    <row r="531" spans="1:4">
      <c r="A531" t="s">
        <v>3302</v>
      </c>
      <c r="B531" t="s">
        <v>143</v>
      </c>
      <c r="C531">
        <v>0.53472222222222221</v>
      </c>
      <c r="D531" t="str">
        <f>IF(AND(A531&amp;""=버스!$B$9&amp;"",B531=버스!$I$9),C531,"")</f>
        <v/>
      </c>
    </row>
    <row r="532" spans="1:4">
      <c r="A532" t="s">
        <v>3302</v>
      </c>
      <c r="B532" t="s">
        <v>143</v>
      </c>
      <c r="C532">
        <v>0.54513888888888884</v>
      </c>
      <c r="D532" t="str">
        <f>IF(AND(A532&amp;""=버스!$B$9&amp;"",B532=버스!$I$9),C532,"")</f>
        <v/>
      </c>
    </row>
    <row r="533" spans="1:4">
      <c r="A533" t="s">
        <v>3302</v>
      </c>
      <c r="B533" t="s">
        <v>143</v>
      </c>
      <c r="C533">
        <v>0.55555555555555547</v>
      </c>
      <c r="D533" t="str">
        <f>IF(AND(A533&amp;""=버스!$B$9&amp;"",B533=버스!$I$9),C533,"")</f>
        <v/>
      </c>
    </row>
    <row r="534" spans="1:4">
      <c r="A534" t="s">
        <v>3302</v>
      </c>
      <c r="B534" t="s">
        <v>143</v>
      </c>
      <c r="C534">
        <v>0.57638888888888884</v>
      </c>
      <c r="D534" t="str">
        <f>IF(AND(A534&amp;""=버스!$B$9&amp;"",B534=버스!$I$9),C534,"")</f>
        <v/>
      </c>
    </row>
    <row r="535" spans="1:4">
      <c r="A535" t="s">
        <v>3302</v>
      </c>
      <c r="B535" t="s">
        <v>143</v>
      </c>
      <c r="C535">
        <v>0.60763888888888895</v>
      </c>
      <c r="D535" t="str">
        <f>IF(AND(A535&amp;""=버스!$B$9&amp;"",B535=버스!$I$9),C535,"")</f>
        <v/>
      </c>
    </row>
    <row r="536" spans="1:4">
      <c r="A536" t="s">
        <v>3302</v>
      </c>
      <c r="B536" t="s">
        <v>143</v>
      </c>
      <c r="C536">
        <v>0.61805555555555558</v>
      </c>
      <c r="D536" t="str">
        <f>IF(AND(A536&amp;""=버스!$B$9&amp;"",B536=버스!$I$9),C536,"")</f>
        <v/>
      </c>
    </row>
    <row r="537" spans="1:4">
      <c r="A537" t="s">
        <v>3302</v>
      </c>
      <c r="B537" t="s">
        <v>143</v>
      </c>
      <c r="C537">
        <v>0.62847222222222221</v>
      </c>
      <c r="D537" t="str">
        <f>IF(AND(A537&amp;""=버스!$B$9&amp;"",B537=버스!$I$9),C537,"")</f>
        <v/>
      </c>
    </row>
    <row r="538" spans="1:4">
      <c r="A538" t="s">
        <v>3302</v>
      </c>
      <c r="B538" t="s">
        <v>143</v>
      </c>
      <c r="C538">
        <v>0.63888888888888884</v>
      </c>
      <c r="D538" t="str">
        <f>IF(AND(A538&amp;""=버스!$B$9&amp;"",B538=버스!$I$9),C538,"")</f>
        <v/>
      </c>
    </row>
    <row r="539" spans="1:4">
      <c r="A539" t="s">
        <v>3302</v>
      </c>
      <c r="B539" t="s">
        <v>143</v>
      </c>
      <c r="C539">
        <v>0.64930555555555558</v>
      </c>
      <c r="D539" t="str">
        <f>IF(AND(A539&amp;""=버스!$B$9&amp;"",B539=버스!$I$9),C539,"")</f>
        <v/>
      </c>
    </row>
    <row r="540" spans="1:4">
      <c r="A540" t="s">
        <v>3302</v>
      </c>
      <c r="B540" t="s">
        <v>143</v>
      </c>
      <c r="C540">
        <v>0.67013888888888884</v>
      </c>
      <c r="D540" t="str">
        <f>IF(AND(A540&amp;""=버스!$B$9&amp;"",B540=버스!$I$9),C540,"")</f>
        <v/>
      </c>
    </row>
    <row r="541" spans="1:4">
      <c r="A541" t="s">
        <v>3302</v>
      </c>
      <c r="B541" t="s">
        <v>143</v>
      </c>
      <c r="C541">
        <v>0.69097222222222221</v>
      </c>
      <c r="D541" t="str">
        <f>IF(AND(A541&amp;""=버스!$B$9&amp;"",B541=버스!$I$9),C541,"")</f>
        <v/>
      </c>
    </row>
    <row r="542" spans="1:4">
      <c r="A542" t="s">
        <v>3302</v>
      </c>
      <c r="B542" t="s">
        <v>143</v>
      </c>
      <c r="C542">
        <v>0.70138888888888884</v>
      </c>
      <c r="D542" t="str">
        <f>IF(AND(A542&amp;""=버스!$B$9&amp;"",B542=버스!$I$9),C542,"")</f>
        <v/>
      </c>
    </row>
    <row r="543" spans="1:4">
      <c r="A543" t="s">
        <v>3302</v>
      </c>
      <c r="B543" t="s">
        <v>143</v>
      </c>
      <c r="C543">
        <v>0.72222222222222221</v>
      </c>
      <c r="D543" t="str">
        <f>IF(AND(A543&amp;""=버스!$B$9&amp;"",B543=버스!$I$9),C543,"")</f>
        <v/>
      </c>
    </row>
    <row r="544" spans="1:4">
      <c r="A544" t="s">
        <v>3302</v>
      </c>
      <c r="B544" t="s">
        <v>143</v>
      </c>
      <c r="C544">
        <v>0.73263888888888895</v>
      </c>
      <c r="D544" t="str">
        <f>IF(AND(A544&amp;""=버스!$B$9&amp;"",B544=버스!$I$9),C544,"")</f>
        <v/>
      </c>
    </row>
    <row r="545" spans="1:4">
      <c r="A545" t="s">
        <v>3302</v>
      </c>
      <c r="B545" t="s">
        <v>143</v>
      </c>
      <c r="C545">
        <v>0.75347222222222221</v>
      </c>
      <c r="D545" t="str">
        <f>IF(AND(A545&amp;""=버스!$B$9&amp;"",B545=버스!$I$9),C545,"")</f>
        <v/>
      </c>
    </row>
    <row r="546" spans="1:4">
      <c r="A546" t="s">
        <v>3302</v>
      </c>
      <c r="B546" t="s">
        <v>143</v>
      </c>
      <c r="C546">
        <v>0.78472222222222221</v>
      </c>
      <c r="D546" t="str">
        <f>IF(AND(A546&amp;""=버스!$B$9&amp;"",B546=버스!$I$9),C546,"")</f>
        <v/>
      </c>
    </row>
    <row r="547" spans="1:4">
      <c r="A547" t="s">
        <v>3302</v>
      </c>
      <c r="B547" t="s">
        <v>143</v>
      </c>
      <c r="C547">
        <v>0.82638888888888884</v>
      </c>
      <c r="D547" t="str">
        <f>IF(AND(A547&amp;""=버스!$B$9&amp;"",B547=버스!$I$9),C547,"")</f>
        <v/>
      </c>
    </row>
    <row r="548" spans="1:4">
      <c r="A548" t="s">
        <v>3302</v>
      </c>
      <c r="B548" t="s">
        <v>143</v>
      </c>
      <c r="C548">
        <v>0.85416666666666674</v>
      </c>
      <c r="D548" t="str">
        <f>IF(AND(A548&amp;""=버스!$B$9&amp;"",B548=버스!$I$9),C548,"")</f>
        <v/>
      </c>
    </row>
    <row r="549" spans="1:4">
      <c r="A549" t="s">
        <v>3302</v>
      </c>
      <c r="B549" t="s">
        <v>143</v>
      </c>
      <c r="C549">
        <v>0.875</v>
      </c>
      <c r="D549" t="str">
        <f>IF(AND(A549&amp;""=버스!$B$9&amp;"",B549=버스!$I$9),C549,"")</f>
        <v/>
      </c>
    </row>
    <row r="550" spans="1:4">
      <c r="A550" t="s">
        <v>3302</v>
      </c>
      <c r="B550" t="s">
        <v>143</v>
      </c>
      <c r="C550">
        <v>0.56597222222222221</v>
      </c>
      <c r="D550" t="str">
        <f>IF(AND(A550&amp;""=버스!$B$9&amp;"",B550=버스!$I$9),C550,"")</f>
        <v/>
      </c>
    </row>
    <row r="551" spans="1:4">
      <c r="A551" t="s">
        <v>3302</v>
      </c>
      <c r="B551" t="s">
        <v>143</v>
      </c>
      <c r="C551">
        <v>0.65972222222222221</v>
      </c>
      <c r="D551" t="str">
        <f>IF(AND(A551&amp;""=버스!$B$9&amp;"",B551=버스!$I$9),C551,"")</f>
        <v/>
      </c>
    </row>
    <row r="552" spans="1:4">
      <c r="A552" t="s">
        <v>3302</v>
      </c>
      <c r="B552" t="s">
        <v>143</v>
      </c>
      <c r="C552">
        <v>0.27083333333333331</v>
      </c>
      <c r="D552" t="str">
        <f>IF(AND(A552&amp;""=버스!$B$9&amp;"",B552=버스!$I$9),C552,"")</f>
        <v/>
      </c>
    </row>
    <row r="553" spans="1:4">
      <c r="A553" t="s">
        <v>3302</v>
      </c>
      <c r="B553" t="s">
        <v>143</v>
      </c>
      <c r="C553">
        <v>0.27083333333333331</v>
      </c>
      <c r="D553" t="str">
        <f>IF(AND(A553&amp;""=버스!$B$9&amp;"",B553=버스!$I$9),C553,"")</f>
        <v/>
      </c>
    </row>
    <row r="554" spans="1:4">
      <c r="A554" t="s">
        <v>3302</v>
      </c>
      <c r="B554" t="s">
        <v>143</v>
      </c>
      <c r="C554">
        <v>0.3263888888888889</v>
      </c>
      <c r="D554" t="str">
        <f>IF(AND(A554&amp;""=버스!$B$9&amp;"",B554=버스!$I$9),C554,"")</f>
        <v/>
      </c>
    </row>
    <row r="555" spans="1:4">
      <c r="A555" t="s">
        <v>3302</v>
      </c>
      <c r="B555" t="s">
        <v>143</v>
      </c>
      <c r="C555">
        <v>0.5</v>
      </c>
      <c r="D555" t="str">
        <f>IF(AND(A555&amp;""=버스!$B$9&amp;"",B555=버스!$I$9),C555,"")</f>
        <v/>
      </c>
    </row>
    <row r="556" spans="1:4">
      <c r="A556" t="s">
        <v>3302</v>
      </c>
      <c r="B556" t="s">
        <v>143</v>
      </c>
      <c r="C556">
        <v>0.58333333333333337</v>
      </c>
      <c r="D556" t="str">
        <f>IF(AND(A556&amp;""=버스!$B$9&amp;"",B556=버스!$I$9),C556,"")</f>
        <v/>
      </c>
    </row>
    <row r="557" spans="1:4">
      <c r="A557" t="s">
        <v>3302</v>
      </c>
      <c r="B557" t="s">
        <v>143</v>
      </c>
      <c r="C557">
        <v>0.76041666666666663</v>
      </c>
      <c r="D557" t="str">
        <f>IF(AND(A557&amp;""=버스!$B$9&amp;"",B557=버스!$I$9),C557,"")</f>
        <v/>
      </c>
    </row>
    <row r="558" spans="1:4">
      <c r="A558" t="s">
        <v>3302</v>
      </c>
      <c r="B558" t="s">
        <v>143</v>
      </c>
      <c r="C558">
        <v>0.77083333333333337</v>
      </c>
      <c r="D558" t="str">
        <f>IF(AND(A558&amp;""=버스!$B$9&amp;"",B558=버스!$I$9),C558,"")</f>
        <v/>
      </c>
    </row>
    <row r="559" spans="1:4">
      <c r="A559" t="s">
        <v>3302</v>
      </c>
      <c r="B559" t="s">
        <v>143</v>
      </c>
      <c r="C559">
        <v>0.88888888888888884</v>
      </c>
      <c r="D559" t="str">
        <f>IF(AND(A559&amp;""=버스!$B$9&amp;"",B559=버스!$I$9),C559,"")</f>
        <v/>
      </c>
    </row>
    <row r="560" spans="1:4">
      <c r="A560" t="s">
        <v>3302</v>
      </c>
      <c r="B560" t="s">
        <v>143</v>
      </c>
      <c r="C560">
        <v>0.68055555555555547</v>
      </c>
      <c r="D560" t="str">
        <f>IF(AND(A560&amp;""=버스!$B$9&amp;"",B560=버스!$I$9),C560,"")</f>
        <v/>
      </c>
    </row>
    <row r="561" spans="1:4">
      <c r="A561" t="s">
        <v>3302</v>
      </c>
      <c r="B561" t="s">
        <v>143</v>
      </c>
      <c r="C561">
        <v>0.31597222222222232</v>
      </c>
      <c r="D561" t="str">
        <f>IF(AND(A561&amp;""=버스!$B$9&amp;"",B561=버스!$I$9),C561,"")</f>
        <v/>
      </c>
    </row>
    <row r="562" spans="1:4">
      <c r="A562" t="s">
        <v>3302</v>
      </c>
      <c r="B562" t="s">
        <v>143</v>
      </c>
      <c r="C562">
        <v>0.90625</v>
      </c>
      <c r="D562" t="str">
        <f>IF(AND(A562&amp;""=버스!$B$9&amp;"",B562=버스!$I$9),C562,"")</f>
        <v/>
      </c>
    </row>
    <row r="563" spans="1:4">
      <c r="A563" t="s">
        <v>3302</v>
      </c>
      <c r="B563" t="s">
        <v>143</v>
      </c>
      <c r="C563">
        <v>0.92013888888888884</v>
      </c>
      <c r="D563" t="str">
        <f>IF(AND(A563&amp;""=버스!$B$9&amp;"",B563=버스!$I$9),C563,"")</f>
        <v/>
      </c>
    </row>
    <row r="564" spans="1:4">
      <c r="A564" t="s">
        <v>3302</v>
      </c>
      <c r="B564" t="s">
        <v>143</v>
      </c>
      <c r="C564">
        <v>0.75694444444444442</v>
      </c>
      <c r="D564" t="str">
        <f>IF(AND(A564&amp;""=버스!$B$9&amp;"",B564=버스!$I$9),C564,"")</f>
        <v/>
      </c>
    </row>
    <row r="565" spans="1:4">
      <c r="A565" t="s">
        <v>3302</v>
      </c>
      <c r="B565" t="s">
        <v>143</v>
      </c>
      <c r="C565">
        <v>0.34027777777777768</v>
      </c>
      <c r="D565" t="str">
        <f>IF(AND(A565&amp;""=버스!$B$9&amp;"",B565=버스!$I$9),C565,"")</f>
        <v/>
      </c>
    </row>
    <row r="566" spans="1:4">
      <c r="A566" t="s">
        <v>3302</v>
      </c>
      <c r="B566" t="s">
        <v>143</v>
      </c>
      <c r="C566">
        <v>0.63194444444444442</v>
      </c>
      <c r="D566" t="str">
        <f>IF(AND(A566&amp;""=버스!$B$9&amp;"",B566=버스!$I$9),C566,"")</f>
        <v/>
      </c>
    </row>
    <row r="567" spans="1:4">
      <c r="A567" t="s">
        <v>3302</v>
      </c>
      <c r="B567" t="s">
        <v>143</v>
      </c>
      <c r="C567">
        <v>0.73958333333333337</v>
      </c>
      <c r="D567" t="str">
        <f>IF(AND(A567&amp;""=버스!$B$9&amp;"",B567=버스!$I$9),C567,"")</f>
        <v/>
      </c>
    </row>
    <row r="568" spans="1:4">
      <c r="A568" t="s">
        <v>3302</v>
      </c>
      <c r="B568" t="s">
        <v>143</v>
      </c>
      <c r="C568">
        <v>0.27430555555555558</v>
      </c>
      <c r="D568" t="str">
        <f>IF(AND(A568&amp;""=버스!$B$9&amp;"",B568=버스!$I$9),C568,"")</f>
        <v/>
      </c>
    </row>
    <row r="569" spans="1:4">
      <c r="A569" t="s">
        <v>3302</v>
      </c>
      <c r="B569" t="s">
        <v>143</v>
      </c>
      <c r="C569">
        <v>0.2986111111111111</v>
      </c>
      <c r="D569" t="str">
        <f>IF(AND(A569&amp;""=버스!$B$9&amp;"",B569=버스!$I$9),C569,"")</f>
        <v/>
      </c>
    </row>
    <row r="570" spans="1:4">
      <c r="A570" t="s">
        <v>3302</v>
      </c>
      <c r="B570" t="s">
        <v>143</v>
      </c>
      <c r="C570">
        <v>0.4236111111111111</v>
      </c>
      <c r="D570" t="str">
        <f>IF(AND(A570&amp;""=버스!$B$9&amp;"",B570=버스!$I$9),C570,"")</f>
        <v/>
      </c>
    </row>
    <row r="571" spans="1:4">
      <c r="A571" t="s">
        <v>3302</v>
      </c>
      <c r="B571" t="s">
        <v>143</v>
      </c>
      <c r="C571">
        <v>0.44444444444444448</v>
      </c>
      <c r="D571" t="str">
        <f>IF(AND(A571&amp;""=버스!$B$9&amp;"",B571=버스!$I$9),C571,"")</f>
        <v/>
      </c>
    </row>
    <row r="572" spans="1:4">
      <c r="A572" t="s">
        <v>3302</v>
      </c>
      <c r="B572" t="s">
        <v>143</v>
      </c>
      <c r="C572">
        <v>0.74305555555555558</v>
      </c>
      <c r="D572" t="str">
        <f>IF(AND(A572&amp;""=버스!$B$9&amp;"",B572=버스!$I$9),C572,"")</f>
        <v/>
      </c>
    </row>
    <row r="573" spans="1:4">
      <c r="A573" t="s">
        <v>3302</v>
      </c>
      <c r="B573" t="s">
        <v>143</v>
      </c>
      <c r="C573">
        <v>0.29166666666666669</v>
      </c>
      <c r="D573" t="str">
        <f>IF(AND(A573&amp;""=버스!$B$9&amp;"",B573=버스!$I$9),C573,"")</f>
        <v/>
      </c>
    </row>
    <row r="574" spans="1:4">
      <c r="A574" t="s">
        <v>3302</v>
      </c>
      <c r="B574" t="s">
        <v>143</v>
      </c>
      <c r="C574">
        <v>0.8125</v>
      </c>
      <c r="D574" t="str">
        <f>IF(AND(A574&amp;""=버스!$B$9&amp;"",B574=버스!$I$9),C574,"")</f>
        <v/>
      </c>
    </row>
    <row r="575" spans="1:4">
      <c r="A575" t="s">
        <v>3302</v>
      </c>
      <c r="B575" t="s">
        <v>143</v>
      </c>
      <c r="C575">
        <v>0.67708333333333326</v>
      </c>
      <c r="D575" t="str">
        <f>IF(AND(A575&amp;""=버스!$B$9&amp;"",B575=버스!$I$9),C575,"")</f>
        <v/>
      </c>
    </row>
    <row r="576" spans="1:4">
      <c r="A576" t="s">
        <v>3302</v>
      </c>
      <c r="B576" t="s">
        <v>143</v>
      </c>
      <c r="C576">
        <v>0.59722222222222221</v>
      </c>
      <c r="D576" t="str">
        <f>IF(AND(A576&amp;""=버스!$B$9&amp;"",B576=버스!$I$9),C576,"")</f>
        <v/>
      </c>
    </row>
    <row r="577" spans="1:4">
      <c r="A577" t="s">
        <v>3302</v>
      </c>
      <c r="B577" t="s">
        <v>143</v>
      </c>
      <c r="C577">
        <v>0.41319444444444442</v>
      </c>
      <c r="D577" t="str">
        <f>IF(AND(A577&amp;""=버스!$B$9&amp;"",B577=버스!$I$9),C577,"")</f>
        <v/>
      </c>
    </row>
    <row r="578" spans="1:4">
      <c r="A578" t="s">
        <v>3302</v>
      </c>
      <c r="B578" t="s">
        <v>143</v>
      </c>
      <c r="C578">
        <v>0.28472222222222221</v>
      </c>
      <c r="D578" t="str">
        <f>IF(AND(A578&amp;""=버스!$B$9&amp;"",B578=버스!$I$9),C578,"")</f>
        <v/>
      </c>
    </row>
    <row r="579" spans="1:4">
      <c r="A579" t="s">
        <v>3302</v>
      </c>
      <c r="B579" t="s">
        <v>143</v>
      </c>
      <c r="C579">
        <v>0.33680555555555552</v>
      </c>
      <c r="D579" t="str">
        <f>IF(AND(A579&amp;""=버스!$B$9&amp;"",B579=버스!$I$9),C579,"")</f>
        <v/>
      </c>
    </row>
    <row r="580" spans="1:4">
      <c r="A580" t="s">
        <v>3302</v>
      </c>
      <c r="B580" t="s">
        <v>143</v>
      </c>
      <c r="C580">
        <v>0.79861111111111105</v>
      </c>
      <c r="D580" t="str">
        <f>IF(AND(A580&amp;""=버스!$B$9&amp;"",B580=버스!$I$9),C580,"")</f>
        <v/>
      </c>
    </row>
    <row r="581" spans="1:4">
      <c r="A581" t="s">
        <v>3302</v>
      </c>
      <c r="B581" t="s">
        <v>143</v>
      </c>
      <c r="C581">
        <v>0.71180555555555558</v>
      </c>
      <c r="D581" t="str">
        <f>IF(AND(A581&amp;""=버스!$B$9&amp;"",B581=버스!$I$9),C581,"")</f>
        <v/>
      </c>
    </row>
    <row r="582" spans="1:4">
      <c r="A582" t="s">
        <v>3302</v>
      </c>
      <c r="B582" t="s">
        <v>143</v>
      </c>
      <c r="C582">
        <v>0.90277777777777779</v>
      </c>
      <c r="D582" t="str">
        <f>IF(AND(A582&amp;""=버스!$B$9&amp;"",B582=버스!$I$9),C582,"")</f>
        <v/>
      </c>
    </row>
    <row r="583" spans="1:4">
      <c r="A583" t="s">
        <v>3303</v>
      </c>
      <c r="B583" t="s">
        <v>143</v>
      </c>
      <c r="C583">
        <v>0.77777777777777779</v>
      </c>
      <c r="D583" t="str">
        <f>IF(AND(A583&amp;""=버스!$B$9&amp;"",B583=버스!$I$9),C583,"")</f>
        <v/>
      </c>
    </row>
    <row r="584" spans="1:4">
      <c r="A584" t="s">
        <v>3303</v>
      </c>
      <c r="B584" t="s">
        <v>143</v>
      </c>
      <c r="C584">
        <v>0.2638888888888889</v>
      </c>
      <c r="D584" t="str">
        <f>IF(AND(A584&amp;""=버스!$B$9&amp;"",B584=버스!$I$9),C584,"")</f>
        <v/>
      </c>
    </row>
    <row r="585" spans="1:4">
      <c r="A585" t="s">
        <v>3303</v>
      </c>
      <c r="B585" t="s">
        <v>143</v>
      </c>
      <c r="C585">
        <v>0.61458333333333337</v>
      </c>
      <c r="D585" t="str">
        <f>IF(AND(A585&amp;""=버스!$B$9&amp;"",B585=버스!$I$9),C585,"")</f>
        <v/>
      </c>
    </row>
    <row r="586" spans="1:4">
      <c r="A586" t="s">
        <v>3303</v>
      </c>
      <c r="B586" t="s">
        <v>143</v>
      </c>
      <c r="C586">
        <v>0.73263888888888895</v>
      </c>
      <c r="D586" t="str">
        <f>IF(AND(A586&amp;""=버스!$B$9&amp;"",B586=버스!$I$9),C586,"")</f>
        <v/>
      </c>
    </row>
    <row r="587" spans="1:4">
      <c r="A587" t="s">
        <v>3303</v>
      </c>
      <c r="B587" t="s">
        <v>143</v>
      </c>
      <c r="C587">
        <v>0.61111111111111116</v>
      </c>
      <c r="D587" t="str">
        <f>IF(AND(A587&amp;""=버스!$B$9&amp;"",B587=버스!$I$9),C587,"")</f>
        <v/>
      </c>
    </row>
    <row r="588" spans="1:4">
      <c r="A588" t="s">
        <v>3303</v>
      </c>
      <c r="B588" t="s">
        <v>143</v>
      </c>
      <c r="C588">
        <v>0.72916666666666674</v>
      </c>
      <c r="D588" t="str">
        <f>IF(AND(A588&amp;""=버스!$B$9&amp;"",B588=버스!$I$9),C588,"")</f>
        <v/>
      </c>
    </row>
    <row r="589" spans="1:4">
      <c r="A589" t="s">
        <v>3303</v>
      </c>
      <c r="B589" t="s">
        <v>143</v>
      </c>
      <c r="C589">
        <v>0.2951388888888889</v>
      </c>
      <c r="D589" t="str">
        <f>IF(AND(A589&amp;""=버스!$B$9&amp;"",B589=버스!$I$9),C589,"")</f>
        <v/>
      </c>
    </row>
    <row r="590" spans="1:4">
      <c r="A590" t="s">
        <v>3303</v>
      </c>
      <c r="B590" t="s">
        <v>143</v>
      </c>
      <c r="C590">
        <v>0.39583333333333331</v>
      </c>
      <c r="D590" t="str">
        <f>IF(AND(A590&amp;""=버스!$B$9&amp;"",B590=버스!$I$9),C590,"")</f>
        <v/>
      </c>
    </row>
    <row r="591" spans="1:4">
      <c r="A591" t="s">
        <v>3304</v>
      </c>
      <c r="B591" t="s">
        <v>143</v>
      </c>
      <c r="C591">
        <v>0.34375</v>
      </c>
      <c r="D591" t="str">
        <f>IF(AND(A591&amp;""=버스!$B$9&amp;"",B591=버스!$I$9),C591,"")</f>
        <v/>
      </c>
    </row>
    <row r="592" spans="1:4">
      <c r="A592" t="s">
        <v>3304</v>
      </c>
      <c r="B592" t="s">
        <v>143</v>
      </c>
      <c r="C592">
        <v>0.4375</v>
      </c>
      <c r="D592" t="str">
        <f>IF(AND(A592&amp;""=버스!$B$9&amp;"",B592=버스!$I$9),C592,"")</f>
        <v/>
      </c>
    </row>
    <row r="593" spans="1:4">
      <c r="A593" t="s">
        <v>3304</v>
      </c>
      <c r="B593" t="s">
        <v>143</v>
      </c>
      <c r="C593">
        <v>0.25694444444444442</v>
      </c>
      <c r="D593" t="str">
        <f>IF(AND(A593&amp;""=버스!$B$9&amp;"",B593=버스!$I$9),C593,"")</f>
        <v/>
      </c>
    </row>
    <row r="594" spans="1:4">
      <c r="A594" t="s">
        <v>3304</v>
      </c>
      <c r="B594" t="s">
        <v>143</v>
      </c>
      <c r="C594">
        <v>0.55555555555555547</v>
      </c>
      <c r="D594" t="str">
        <f>IF(AND(A594&amp;""=버스!$B$9&amp;"",B594=버스!$I$9),C594,"")</f>
        <v/>
      </c>
    </row>
    <row r="595" spans="1:4">
      <c r="A595" t="s">
        <v>3304</v>
      </c>
      <c r="B595" t="s">
        <v>143</v>
      </c>
      <c r="C595">
        <v>0.69097222222222221</v>
      </c>
      <c r="D595" t="str">
        <f>IF(AND(A595&amp;""=버스!$B$9&amp;"",B595=버스!$I$9),C595,"")</f>
        <v/>
      </c>
    </row>
    <row r="596" spans="1:4">
      <c r="A596" t="s">
        <v>3304</v>
      </c>
      <c r="B596" t="s">
        <v>143</v>
      </c>
      <c r="C596">
        <v>0.47916666666666657</v>
      </c>
      <c r="D596" t="str">
        <f>IF(AND(A596&amp;""=버스!$B$9&amp;"",B596=버스!$I$9),C596,"")</f>
        <v/>
      </c>
    </row>
    <row r="597" spans="1:4">
      <c r="A597" t="s">
        <v>3304</v>
      </c>
      <c r="B597" t="s">
        <v>143</v>
      </c>
      <c r="C597">
        <v>0.61805555555555558</v>
      </c>
      <c r="D597" t="str">
        <f>IF(AND(A597&amp;""=버스!$B$9&amp;"",B597=버스!$I$9),C597,"")</f>
        <v/>
      </c>
    </row>
    <row r="598" spans="1:4">
      <c r="A598" t="s">
        <v>3304</v>
      </c>
      <c r="B598" t="s">
        <v>143</v>
      </c>
      <c r="C598">
        <v>0.74305555555555558</v>
      </c>
      <c r="D598" t="str">
        <f>IF(AND(A598&amp;""=버스!$B$9&amp;"",B598=버스!$I$9),C598,"")</f>
        <v/>
      </c>
    </row>
    <row r="599" spans="1:4">
      <c r="A599" t="s">
        <v>3304</v>
      </c>
      <c r="B599" t="s">
        <v>143</v>
      </c>
      <c r="C599">
        <v>0.28819444444444442</v>
      </c>
      <c r="D599" t="str">
        <f>IF(AND(A599&amp;""=버스!$B$9&amp;"",B599=버스!$I$9),C599,"")</f>
        <v/>
      </c>
    </row>
    <row r="600" spans="1:4">
      <c r="A600" t="s">
        <v>3304</v>
      </c>
      <c r="B600" t="s">
        <v>143</v>
      </c>
      <c r="C600">
        <v>0.3888888888888889</v>
      </c>
      <c r="D600" t="str">
        <f>IF(AND(A600&amp;""=버스!$B$9&amp;"",B600=버스!$I$9),C600,"")</f>
        <v/>
      </c>
    </row>
    <row r="601" spans="1:4">
      <c r="A601" t="s">
        <v>3304</v>
      </c>
      <c r="B601" t="s">
        <v>143</v>
      </c>
      <c r="C601">
        <v>0.80555555555555547</v>
      </c>
      <c r="D601" t="str">
        <f>IF(AND(A601&amp;""=버스!$B$9&amp;"",B601=버스!$I$9),C601,"")</f>
        <v/>
      </c>
    </row>
    <row r="602" spans="1:4">
      <c r="A602" t="s">
        <v>3305</v>
      </c>
      <c r="B602" t="s">
        <v>143</v>
      </c>
      <c r="C602">
        <v>0.57638888888888884</v>
      </c>
      <c r="D602" t="str">
        <f>IF(AND(A602&amp;""=버스!$B$9&amp;"",B602=버스!$I$9),C602,"")</f>
        <v/>
      </c>
    </row>
    <row r="603" spans="1:4">
      <c r="A603" t="s">
        <v>3305</v>
      </c>
      <c r="B603" t="s">
        <v>143</v>
      </c>
      <c r="C603">
        <v>0.32291666666666669</v>
      </c>
      <c r="D603" t="str">
        <f>IF(AND(A603&amp;""=버스!$B$9&amp;"",B603=버스!$I$9),C603,"")</f>
        <v/>
      </c>
    </row>
    <row r="604" spans="1:4">
      <c r="A604" t="s">
        <v>3305</v>
      </c>
      <c r="B604" t="s">
        <v>143</v>
      </c>
      <c r="C604">
        <v>0.24652777777777779</v>
      </c>
      <c r="D604" t="str">
        <f>IF(AND(A604&amp;""=버스!$B$9&amp;"",B604=버스!$I$9),C604,"")</f>
        <v/>
      </c>
    </row>
    <row r="605" spans="1:4">
      <c r="A605" t="s">
        <v>3305</v>
      </c>
      <c r="B605" t="s">
        <v>143</v>
      </c>
      <c r="C605">
        <v>0.28819444444444442</v>
      </c>
      <c r="D605" t="str">
        <f>IF(AND(A605&amp;""=버스!$B$9&amp;"",B605=버스!$I$9),C605,"")</f>
        <v/>
      </c>
    </row>
    <row r="606" spans="1:4">
      <c r="A606" t="s">
        <v>3305</v>
      </c>
      <c r="B606" t="s">
        <v>143</v>
      </c>
      <c r="C606">
        <v>0.50694444444444442</v>
      </c>
      <c r="D606" t="str">
        <f>IF(AND(A606&amp;""=버스!$B$9&amp;"",B606=버스!$I$9),C606,"")</f>
        <v/>
      </c>
    </row>
    <row r="607" spans="1:4">
      <c r="A607" t="s">
        <v>3305</v>
      </c>
      <c r="B607" t="s">
        <v>143</v>
      </c>
      <c r="C607">
        <v>0.56597222222222221</v>
      </c>
      <c r="D607" t="str">
        <f>IF(AND(A607&amp;""=버스!$B$9&amp;"",B607=버스!$I$9),C607,"")</f>
        <v/>
      </c>
    </row>
    <row r="608" spans="1:4">
      <c r="A608" t="s">
        <v>3305</v>
      </c>
      <c r="B608" t="s">
        <v>143</v>
      </c>
      <c r="C608">
        <v>0.54861111111111105</v>
      </c>
      <c r="D608" t="str">
        <f>IF(AND(A608&amp;""=버스!$B$9&amp;"",B608=버스!$I$9),C608,"")</f>
        <v/>
      </c>
    </row>
    <row r="609" spans="1:4">
      <c r="A609" t="s">
        <v>3305</v>
      </c>
      <c r="B609" t="s">
        <v>143</v>
      </c>
      <c r="C609">
        <v>0.35416666666666657</v>
      </c>
      <c r="D609" t="str">
        <f>IF(AND(A609&amp;""=버스!$B$9&amp;"",B609=버스!$I$9),C609,"")</f>
        <v/>
      </c>
    </row>
    <row r="610" spans="1:4">
      <c r="A610" t="s">
        <v>3305</v>
      </c>
      <c r="B610" t="s">
        <v>143</v>
      </c>
      <c r="C610">
        <v>0.68055555555555547</v>
      </c>
      <c r="D610" t="str">
        <f>IF(AND(A610&amp;""=버스!$B$9&amp;"",B610=버스!$I$9),C610,"")</f>
        <v/>
      </c>
    </row>
    <row r="611" spans="1:4">
      <c r="A611" t="s">
        <v>3305</v>
      </c>
      <c r="B611" t="s">
        <v>143</v>
      </c>
      <c r="C611">
        <v>0.51736111111111116</v>
      </c>
      <c r="D611" t="str">
        <f>IF(AND(A611&amp;""=버스!$B$9&amp;"",B611=버스!$I$9),C611,"")</f>
        <v/>
      </c>
    </row>
    <row r="612" spans="1:4">
      <c r="A612" t="s">
        <v>3305</v>
      </c>
      <c r="B612" t="s">
        <v>143</v>
      </c>
      <c r="C612">
        <v>0.75</v>
      </c>
      <c r="D612" t="str">
        <f>IF(AND(A612&amp;""=버스!$B$9&amp;"",B612=버스!$I$9),C612,"")</f>
        <v/>
      </c>
    </row>
    <row r="613" spans="1:4">
      <c r="A613" t="s">
        <v>3305</v>
      </c>
      <c r="B613" t="s">
        <v>143</v>
      </c>
      <c r="C613">
        <v>0.33333333333333331</v>
      </c>
      <c r="D613" t="str">
        <f>IF(AND(A613&amp;""=버스!$B$9&amp;"",B613=버스!$I$9),C613,"")</f>
        <v/>
      </c>
    </row>
    <row r="614" spans="1:4">
      <c r="A614" t="s">
        <v>3305</v>
      </c>
      <c r="B614" t="s">
        <v>143</v>
      </c>
      <c r="C614">
        <v>0.4236111111111111</v>
      </c>
      <c r="D614" t="str">
        <f>IF(AND(A614&amp;""=버스!$B$9&amp;"",B614=버스!$I$9),C614,"")</f>
        <v/>
      </c>
    </row>
    <row r="615" spans="1:4">
      <c r="A615" t="s">
        <v>3305</v>
      </c>
      <c r="B615" t="s">
        <v>143</v>
      </c>
      <c r="C615">
        <v>0.75</v>
      </c>
      <c r="D615" t="str">
        <f>IF(AND(A615&amp;""=버스!$B$9&amp;"",B615=버스!$I$9),C615,"")</f>
        <v/>
      </c>
    </row>
    <row r="616" spans="1:4">
      <c r="A616" t="s">
        <v>3305</v>
      </c>
      <c r="B616" t="s">
        <v>143</v>
      </c>
      <c r="C616">
        <v>0.49305555555555552</v>
      </c>
      <c r="D616" t="str">
        <f>IF(AND(A616&amp;""=버스!$B$9&amp;"",B616=버스!$I$9),C616,"")</f>
        <v/>
      </c>
    </row>
    <row r="617" spans="1:4">
      <c r="A617" t="s">
        <v>3305</v>
      </c>
      <c r="B617" t="s">
        <v>143</v>
      </c>
      <c r="C617">
        <v>0.80902777777777779</v>
      </c>
      <c r="D617" t="str">
        <f>IF(AND(A617&amp;""=버스!$B$9&amp;"",B617=버스!$I$9),C617,"")</f>
        <v/>
      </c>
    </row>
    <row r="618" spans="1:4">
      <c r="A618" t="s">
        <v>3305</v>
      </c>
      <c r="B618" t="s">
        <v>143</v>
      </c>
      <c r="C618">
        <v>0.26041666666666669</v>
      </c>
      <c r="D618" t="str">
        <f>IF(AND(A618&amp;""=버스!$B$9&amp;"",B618=버스!$I$9),C618,"")</f>
        <v/>
      </c>
    </row>
    <row r="619" spans="1:4">
      <c r="A619" t="s">
        <v>3305</v>
      </c>
      <c r="B619" t="s">
        <v>143</v>
      </c>
      <c r="C619">
        <v>0.40277777777777779</v>
      </c>
      <c r="D619" t="str">
        <f>IF(AND(A619&amp;""=버스!$B$9&amp;"",B619=버스!$I$9),C619,"")</f>
        <v/>
      </c>
    </row>
    <row r="620" spans="1:4">
      <c r="A620" t="s">
        <v>3305</v>
      </c>
      <c r="B620" t="s">
        <v>143</v>
      </c>
      <c r="C620">
        <v>0.61111111111111116</v>
      </c>
      <c r="D620" t="str">
        <f>IF(AND(A620&amp;""=버스!$B$9&amp;"",B620=버스!$I$9),C620,"")</f>
        <v/>
      </c>
    </row>
    <row r="621" spans="1:4">
      <c r="A621" t="s">
        <v>3305</v>
      </c>
      <c r="B621" t="s">
        <v>143</v>
      </c>
      <c r="C621">
        <v>0.46527777777777768</v>
      </c>
      <c r="D621" t="str">
        <f>IF(AND(A621&amp;""=버스!$B$9&amp;"",B621=버스!$I$9),C621,"")</f>
        <v/>
      </c>
    </row>
    <row r="622" spans="1:4">
      <c r="A622" t="s">
        <v>3305</v>
      </c>
      <c r="B622" t="s">
        <v>143</v>
      </c>
      <c r="C622">
        <v>0.65972222222222221</v>
      </c>
      <c r="D622" t="str">
        <f>IF(AND(A622&amp;""=버스!$B$9&amp;"",B622=버스!$I$9),C622,"")</f>
        <v/>
      </c>
    </row>
    <row r="623" spans="1:4">
      <c r="A623" t="s">
        <v>3305</v>
      </c>
      <c r="B623" t="s">
        <v>143</v>
      </c>
      <c r="C623">
        <v>0.6875</v>
      </c>
      <c r="D623" t="str">
        <f>IF(AND(A623&amp;""=버스!$B$9&amp;"",B623=버스!$I$9),C623,"")</f>
        <v/>
      </c>
    </row>
    <row r="624" spans="1:4">
      <c r="A624" t="s">
        <v>3305</v>
      </c>
      <c r="B624" t="s">
        <v>143</v>
      </c>
      <c r="C624">
        <v>0.625</v>
      </c>
      <c r="D624" t="str">
        <f>IF(AND(A624&amp;""=버스!$B$9&amp;"",B624=버스!$I$9),C624,"")</f>
        <v/>
      </c>
    </row>
    <row r="625" spans="1:4">
      <c r="A625" t="s">
        <v>3305</v>
      </c>
      <c r="B625" t="s">
        <v>143</v>
      </c>
      <c r="C625">
        <v>0.4513888888888889</v>
      </c>
      <c r="D625" t="str">
        <f>IF(AND(A625&amp;""=버스!$B$9&amp;"",B625=버스!$I$9),C625,"")</f>
        <v/>
      </c>
    </row>
    <row r="626" spans="1:4">
      <c r="A626" t="s">
        <v>3305</v>
      </c>
      <c r="B626" t="s">
        <v>143</v>
      </c>
      <c r="C626">
        <v>0.63888888888888884</v>
      </c>
      <c r="D626" t="str">
        <f>IF(AND(A626&amp;""=버스!$B$9&amp;"",B626=버스!$I$9),C626,"")</f>
        <v/>
      </c>
    </row>
    <row r="627" spans="1:4">
      <c r="A627" t="s">
        <v>3305</v>
      </c>
      <c r="B627" t="s">
        <v>143</v>
      </c>
      <c r="C627">
        <v>0.28125</v>
      </c>
      <c r="D627" t="str">
        <f>IF(AND(A627&amp;""=버스!$B$9&amp;"",B627=버스!$I$9),C627,"")</f>
        <v/>
      </c>
    </row>
    <row r="628" spans="1:4">
      <c r="A628" t="s">
        <v>3305</v>
      </c>
      <c r="B628" t="s">
        <v>143</v>
      </c>
      <c r="C628">
        <v>0.6875</v>
      </c>
      <c r="D628" t="str">
        <f>IF(AND(A628&amp;""=버스!$B$9&amp;"",B628=버스!$I$9),C628,"")</f>
        <v/>
      </c>
    </row>
    <row r="629" spans="1:4">
      <c r="A629" t="s">
        <v>3305</v>
      </c>
      <c r="B629" t="s">
        <v>143</v>
      </c>
      <c r="C629">
        <v>0.30555555555555558</v>
      </c>
      <c r="D629" t="str">
        <f>IF(AND(A629&amp;""=버스!$B$9&amp;"",B629=버스!$I$9),C629,"")</f>
        <v/>
      </c>
    </row>
    <row r="630" spans="1:4">
      <c r="A630" t="s">
        <v>3305</v>
      </c>
      <c r="B630" t="s">
        <v>143</v>
      </c>
      <c r="C630">
        <v>0.60416666666666674</v>
      </c>
      <c r="D630" t="str">
        <f>IF(AND(A630&amp;""=버스!$B$9&amp;"",B630=버스!$I$9),C630,"")</f>
        <v/>
      </c>
    </row>
    <row r="631" spans="1:4">
      <c r="A631" t="s">
        <v>3305</v>
      </c>
      <c r="B631" t="s">
        <v>143</v>
      </c>
      <c r="C631">
        <v>0.71527777777777779</v>
      </c>
      <c r="D631" t="str">
        <f>IF(AND(A631&amp;""=버스!$B$9&amp;"",B631=버스!$I$9),C631,"")</f>
        <v/>
      </c>
    </row>
    <row r="632" spans="1:4">
      <c r="A632" t="s">
        <v>3305</v>
      </c>
      <c r="B632" t="s">
        <v>143</v>
      </c>
      <c r="C632">
        <v>0.76388888888888884</v>
      </c>
      <c r="D632" t="str">
        <f>IF(AND(A632&amp;""=버스!$B$9&amp;"",B632=버스!$I$9),C632,"")</f>
        <v/>
      </c>
    </row>
    <row r="633" spans="1:4">
      <c r="A633" t="s">
        <v>3305</v>
      </c>
      <c r="B633" t="s">
        <v>143</v>
      </c>
      <c r="C633">
        <v>0.4375</v>
      </c>
      <c r="D633" t="str">
        <f>IF(AND(A633&amp;""=버스!$B$9&amp;"",B633=버스!$I$9),C633,"")</f>
        <v/>
      </c>
    </row>
    <row r="634" spans="1:4">
      <c r="A634" t="s">
        <v>3305</v>
      </c>
      <c r="B634" t="s">
        <v>143</v>
      </c>
      <c r="C634">
        <v>0.5</v>
      </c>
      <c r="D634" t="str">
        <f>IF(AND(A634&amp;""=버스!$B$9&amp;"",B634=버스!$I$9),C634,"")</f>
        <v/>
      </c>
    </row>
    <row r="635" spans="1:4">
      <c r="A635" t="s">
        <v>3305</v>
      </c>
      <c r="B635" t="s">
        <v>143</v>
      </c>
      <c r="C635">
        <v>0.25347222222222221</v>
      </c>
      <c r="D635" t="str">
        <f>IF(AND(A635&amp;""=버스!$B$9&amp;"",B635=버스!$I$9),C635,"")</f>
        <v/>
      </c>
    </row>
    <row r="636" spans="1:4">
      <c r="A636" t="s">
        <v>3305</v>
      </c>
      <c r="B636" t="s">
        <v>143</v>
      </c>
      <c r="C636">
        <v>0.73263888888888895</v>
      </c>
      <c r="D636" t="str">
        <f>IF(AND(A636&amp;""=버스!$B$9&amp;"",B636=버스!$I$9),C636,"")</f>
        <v/>
      </c>
    </row>
    <row r="637" spans="1:4">
      <c r="A637" t="s">
        <v>3305</v>
      </c>
      <c r="B637" t="s">
        <v>143</v>
      </c>
      <c r="C637">
        <v>0.40277777777777779</v>
      </c>
      <c r="D637" t="str">
        <f>IF(AND(A637&amp;""=버스!$B$9&amp;"",B637=버스!$I$9),C637,"")</f>
        <v/>
      </c>
    </row>
    <row r="638" spans="1:4">
      <c r="A638" t="s">
        <v>3305</v>
      </c>
      <c r="B638" t="s">
        <v>143</v>
      </c>
      <c r="C638">
        <v>0.42708333333333343</v>
      </c>
      <c r="D638" t="str">
        <f>IF(AND(A638&amp;""=버스!$B$9&amp;"",B638=버스!$I$9),C638,"")</f>
        <v/>
      </c>
    </row>
    <row r="639" spans="1:4">
      <c r="A639" t="s">
        <v>3305</v>
      </c>
      <c r="B639" t="s">
        <v>143</v>
      </c>
      <c r="C639">
        <v>0.35416666666666657</v>
      </c>
      <c r="D639" t="str">
        <f>IF(AND(A639&amp;""=버스!$B$9&amp;"",B639=버스!$I$9),C639,"")</f>
        <v/>
      </c>
    </row>
    <row r="640" spans="1:4">
      <c r="A640" t="s">
        <v>3305</v>
      </c>
      <c r="B640" t="s">
        <v>143</v>
      </c>
      <c r="C640">
        <v>0.45833333333333331</v>
      </c>
      <c r="D640" t="str">
        <f>IF(AND(A640&amp;""=버스!$B$9&amp;"",B640=버스!$I$9),C640,"")</f>
        <v/>
      </c>
    </row>
    <row r="641" spans="1:4">
      <c r="A641" t="s">
        <v>3306</v>
      </c>
      <c r="B641" t="s">
        <v>143</v>
      </c>
      <c r="C641">
        <v>0.76388888888888884</v>
      </c>
      <c r="D641" t="str">
        <f>IF(AND(A641&amp;""=버스!$B$9&amp;"",B641=버스!$I$9),C641,"")</f>
        <v/>
      </c>
    </row>
    <row r="642" spans="1:4">
      <c r="A642" t="s">
        <v>3306</v>
      </c>
      <c r="B642" t="s">
        <v>143</v>
      </c>
      <c r="C642">
        <v>0.38194444444444442</v>
      </c>
      <c r="D642" t="str">
        <f>IF(AND(A642&amp;""=버스!$B$9&amp;"",B642=버스!$I$9),C642,"")</f>
        <v/>
      </c>
    </row>
    <row r="643" spans="1:4">
      <c r="A643" t="s">
        <v>3306</v>
      </c>
      <c r="B643" t="s">
        <v>143</v>
      </c>
      <c r="C643">
        <v>0.28472222222222221</v>
      </c>
      <c r="D643" t="str">
        <f>IF(AND(A643&amp;""=버스!$B$9&amp;"",B643=버스!$I$9),C643,"")</f>
        <v/>
      </c>
    </row>
    <row r="644" spans="1:4">
      <c r="A644" t="s">
        <v>3306</v>
      </c>
      <c r="B644" t="s">
        <v>143</v>
      </c>
      <c r="C644">
        <v>0.40277777777777779</v>
      </c>
      <c r="D644" t="str">
        <f>IF(AND(A644&amp;""=버스!$B$9&amp;"",B644=버스!$I$9),C644,"")</f>
        <v/>
      </c>
    </row>
    <row r="645" spans="1:4">
      <c r="A645" t="s">
        <v>3306</v>
      </c>
      <c r="B645" t="s">
        <v>143</v>
      </c>
      <c r="C645">
        <v>0.61111111111111116</v>
      </c>
      <c r="D645" t="str">
        <f>IF(AND(A645&amp;""=버스!$B$9&amp;"",B645=버스!$I$9),C645,"")</f>
        <v/>
      </c>
    </row>
    <row r="646" spans="1:4">
      <c r="A646" t="s">
        <v>3306</v>
      </c>
      <c r="B646" t="s">
        <v>143</v>
      </c>
      <c r="C646">
        <v>0.25694444444444442</v>
      </c>
      <c r="D646" t="str">
        <f>IF(AND(A646&amp;""=버스!$B$9&amp;"",B646=버스!$I$9),C646,"")</f>
        <v/>
      </c>
    </row>
    <row r="647" spans="1:4">
      <c r="A647" t="s">
        <v>3306</v>
      </c>
      <c r="B647" t="s">
        <v>143</v>
      </c>
      <c r="C647">
        <v>0.57638888888888884</v>
      </c>
      <c r="D647" t="str">
        <f>IF(AND(A647&amp;""=버스!$B$9&amp;"",B647=버스!$I$9),C647,"")</f>
        <v/>
      </c>
    </row>
    <row r="648" spans="1:4">
      <c r="A648" t="s">
        <v>3307</v>
      </c>
      <c r="B648" t="s">
        <v>143</v>
      </c>
      <c r="C648">
        <v>0.28472222222222221</v>
      </c>
      <c r="D648" t="str">
        <f>IF(AND(A648&amp;""=버스!$B$9&amp;"",B648=버스!$I$9),C648,"")</f>
        <v/>
      </c>
    </row>
    <row r="649" spans="1:4">
      <c r="A649" t="s">
        <v>3307</v>
      </c>
      <c r="B649" t="s">
        <v>143</v>
      </c>
      <c r="C649">
        <v>0.47222222222222221</v>
      </c>
      <c r="D649" t="str">
        <f>IF(AND(A649&amp;""=버스!$B$9&amp;"",B649=버스!$I$9),C649,"")</f>
        <v/>
      </c>
    </row>
    <row r="650" spans="1:4">
      <c r="A650" t="s">
        <v>3307</v>
      </c>
      <c r="B650" t="s">
        <v>143</v>
      </c>
      <c r="C650">
        <v>0.44444444444444448</v>
      </c>
      <c r="D650" t="str">
        <f>IF(AND(A650&amp;""=버스!$B$9&amp;"",B650=버스!$I$9),C650,"")</f>
        <v/>
      </c>
    </row>
    <row r="651" spans="1:4">
      <c r="A651" t="s">
        <v>3307</v>
      </c>
      <c r="B651" t="s">
        <v>143</v>
      </c>
      <c r="C651">
        <v>0.58333333333333337</v>
      </c>
      <c r="D651" t="str">
        <f>IF(AND(A651&amp;""=버스!$B$9&amp;"",B651=버스!$I$9),C651,"")</f>
        <v/>
      </c>
    </row>
    <row r="652" spans="1:4">
      <c r="A652" t="s">
        <v>3307</v>
      </c>
      <c r="B652" t="s">
        <v>143</v>
      </c>
      <c r="C652">
        <v>0.72916666666666674</v>
      </c>
      <c r="D652" t="str">
        <f>IF(AND(A652&amp;""=버스!$B$9&amp;"",B652=버스!$I$9),C652,"")</f>
        <v/>
      </c>
    </row>
    <row r="653" spans="1:4">
      <c r="A653" t="s">
        <v>3307</v>
      </c>
      <c r="B653" t="s">
        <v>143</v>
      </c>
      <c r="C653">
        <v>0.61111111111111116</v>
      </c>
      <c r="D653" t="str">
        <f>IF(AND(A653&amp;""=버스!$B$9&amp;"",B653=버스!$I$9),C653,"")</f>
        <v/>
      </c>
    </row>
    <row r="654" spans="1:4">
      <c r="A654" t="s">
        <v>3307</v>
      </c>
      <c r="B654" t="s">
        <v>143</v>
      </c>
      <c r="C654">
        <v>0.75694444444444442</v>
      </c>
      <c r="D654" t="str">
        <f>IF(AND(A654&amp;""=버스!$B$9&amp;"",B654=버스!$I$9),C654,"")</f>
        <v/>
      </c>
    </row>
    <row r="655" spans="1:4">
      <c r="A655" t="s">
        <v>3307</v>
      </c>
      <c r="B655" t="s">
        <v>143</v>
      </c>
      <c r="C655">
        <v>0.2673611111111111</v>
      </c>
      <c r="D655" t="str">
        <f>IF(AND(A655&amp;""=버스!$B$9&amp;"",B655=버스!$I$9),C655,"")</f>
        <v/>
      </c>
    </row>
    <row r="656" spans="1:4">
      <c r="A656" t="s">
        <v>3308</v>
      </c>
      <c r="B656" t="s">
        <v>143</v>
      </c>
      <c r="C656">
        <v>0.25</v>
      </c>
      <c r="D656" t="str">
        <f>IF(AND(A656&amp;""=버스!$B$9&amp;"",B656=버스!$I$9),C656,"")</f>
        <v/>
      </c>
    </row>
    <row r="657" spans="1:4">
      <c r="A657" t="s">
        <v>3308</v>
      </c>
      <c r="B657" t="s">
        <v>143</v>
      </c>
      <c r="C657">
        <v>0.25</v>
      </c>
      <c r="D657" t="str">
        <f>IF(AND(A657&amp;""=버스!$B$9&amp;"",B657=버스!$I$9),C657,"")</f>
        <v/>
      </c>
    </row>
    <row r="658" spans="1:4">
      <c r="A658" t="s">
        <v>3308</v>
      </c>
      <c r="B658" t="s">
        <v>143</v>
      </c>
      <c r="C658">
        <v>0.27777777777777779</v>
      </c>
      <c r="D658" t="str">
        <f>IF(AND(A658&amp;""=버스!$B$9&amp;"",B658=버스!$I$9),C658,"")</f>
        <v/>
      </c>
    </row>
    <row r="659" spans="1:4">
      <c r="A659" t="s">
        <v>3308</v>
      </c>
      <c r="B659" t="s">
        <v>143</v>
      </c>
      <c r="C659">
        <v>0.61805555555555558</v>
      </c>
      <c r="D659" t="str">
        <f>IF(AND(A659&amp;""=버스!$B$9&amp;"",B659=버스!$I$9),C659,"")</f>
        <v/>
      </c>
    </row>
    <row r="660" spans="1:4">
      <c r="A660" t="s">
        <v>3308</v>
      </c>
      <c r="B660" t="s">
        <v>143</v>
      </c>
      <c r="C660">
        <v>0.73611111111111116</v>
      </c>
      <c r="D660" t="str">
        <f>IF(AND(A660&amp;""=버스!$B$9&amp;"",B660=버스!$I$9),C660,"")</f>
        <v/>
      </c>
    </row>
    <row r="661" spans="1:4">
      <c r="A661" t="s">
        <v>3308</v>
      </c>
      <c r="B661" t="s">
        <v>143</v>
      </c>
      <c r="C661">
        <v>0.40277777777777779</v>
      </c>
      <c r="D661" t="str">
        <f>IF(AND(A661&amp;""=버스!$B$9&amp;"",B661=버스!$I$9),C661,"")</f>
        <v/>
      </c>
    </row>
    <row r="662" spans="1:4">
      <c r="A662" t="s">
        <v>3308</v>
      </c>
      <c r="B662" t="s">
        <v>143</v>
      </c>
      <c r="C662">
        <v>0.60416666666666674</v>
      </c>
      <c r="D662" t="str">
        <f>IF(AND(A662&amp;""=버스!$B$9&amp;"",B662=버스!$I$9),C662,"")</f>
        <v/>
      </c>
    </row>
    <row r="663" spans="1:4">
      <c r="A663" t="s">
        <v>3308</v>
      </c>
      <c r="B663" t="s">
        <v>143</v>
      </c>
      <c r="C663">
        <v>0.66319444444444442</v>
      </c>
      <c r="D663" t="str">
        <f>IF(AND(A663&amp;""=버스!$B$9&amp;"",B663=버스!$I$9),C663,"")</f>
        <v/>
      </c>
    </row>
    <row r="664" spans="1:4">
      <c r="A664" t="s">
        <v>3308</v>
      </c>
      <c r="B664" t="s">
        <v>143</v>
      </c>
      <c r="C664">
        <v>0.49305555555555552</v>
      </c>
      <c r="D664" t="str">
        <f>IF(AND(A664&amp;""=버스!$B$9&amp;"",B664=버스!$I$9),C664,"")</f>
        <v/>
      </c>
    </row>
    <row r="665" spans="1:4">
      <c r="A665" t="s">
        <v>3308</v>
      </c>
      <c r="B665" t="s">
        <v>143</v>
      </c>
      <c r="C665">
        <v>0.46527777777777768</v>
      </c>
      <c r="D665" t="str">
        <f>IF(AND(A665&amp;""=버스!$B$9&amp;"",B665=버스!$I$9),C665,"")</f>
        <v/>
      </c>
    </row>
    <row r="666" spans="1:4">
      <c r="A666" t="s">
        <v>3308</v>
      </c>
      <c r="B666" t="s">
        <v>143</v>
      </c>
      <c r="C666">
        <v>0.60416666666666674</v>
      </c>
      <c r="D666" t="str">
        <f>IF(AND(A666&amp;""=버스!$B$9&amp;"",B666=버스!$I$9),C666,"")</f>
        <v/>
      </c>
    </row>
    <row r="667" spans="1:4">
      <c r="A667" t="s">
        <v>3308</v>
      </c>
      <c r="B667" t="s">
        <v>143</v>
      </c>
      <c r="C667">
        <v>0.57291666666666663</v>
      </c>
      <c r="D667" t="str">
        <f>IF(AND(A667&amp;""=버스!$B$9&amp;"",B667=버스!$I$9),C667,"")</f>
        <v/>
      </c>
    </row>
    <row r="668" spans="1:4">
      <c r="A668" t="s">
        <v>3308</v>
      </c>
      <c r="B668" t="s">
        <v>143</v>
      </c>
      <c r="C668">
        <v>0.71527777777777779</v>
      </c>
      <c r="D668" t="str">
        <f>IF(AND(A668&amp;""=버스!$B$9&amp;"",B668=버스!$I$9),C668,"")</f>
        <v/>
      </c>
    </row>
    <row r="669" spans="1:4">
      <c r="A669" t="s">
        <v>3308</v>
      </c>
      <c r="B669" t="s">
        <v>143</v>
      </c>
      <c r="C669">
        <v>0.25</v>
      </c>
      <c r="D669" t="str">
        <f>IF(AND(A669&amp;""=버스!$B$9&amp;"",B669=버스!$I$9),C669,"")</f>
        <v/>
      </c>
    </row>
    <row r="670" spans="1:4">
      <c r="A670" t="s">
        <v>3308</v>
      </c>
      <c r="B670" t="s">
        <v>143</v>
      </c>
      <c r="C670">
        <v>0.25</v>
      </c>
      <c r="D670" t="str">
        <f>IF(AND(A670&amp;""=버스!$B$9&amp;"",B670=버스!$I$9),C670,"")</f>
        <v/>
      </c>
    </row>
    <row r="671" spans="1:4">
      <c r="A671" t="s">
        <v>3308</v>
      </c>
      <c r="B671" t="s">
        <v>143</v>
      </c>
      <c r="C671">
        <v>0.43055555555555558</v>
      </c>
      <c r="D671" t="str">
        <f>IF(AND(A671&amp;""=버스!$B$9&amp;"",B671=버스!$I$9),C671,"")</f>
        <v/>
      </c>
    </row>
    <row r="672" spans="1:4">
      <c r="A672" t="s">
        <v>3308</v>
      </c>
      <c r="B672" t="s">
        <v>143</v>
      </c>
      <c r="C672">
        <v>0.54861111111111105</v>
      </c>
      <c r="D672" t="str">
        <f>IF(AND(A672&amp;""=버스!$B$9&amp;"",B672=버스!$I$9),C672,"")</f>
        <v/>
      </c>
    </row>
    <row r="673" spans="1:4">
      <c r="A673" t="s">
        <v>3308</v>
      </c>
      <c r="B673" t="s">
        <v>143</v>
      </c>
      <c r="C673">
        <v>0.71527777777777779</v>
      </c>
      <c r="D673" t="str">
        <f>IF(AND(A673&amp;""=버스!$B$9&amp;"",B673=버스!$I$9),C673,"")</f>
        <v/>
      </c>
    </row>
    <row r="674" spans="1:4">
      <c r="A674" t="s">
        <v>3308</v>
      </c>
      <c r="B674" t="s">
        <v>143</v>
      </c>
      <c r="C674">
        <v>0.33333333333333331</v>
      </c>
      <c r="D674" t="str">
        <f>IF(AND(A674&amp;""=버스!$B$9&amp;"",B674=버스!$I$9),C674,"")</f>
        <v/>
      </c>
    </row>
    <row r="675" spans="1:4">
      <c r="A675" t="s">
        <v>3308</v>
      </c>
      <c r="B675" t="s">
        <v>143</v>
      </c>
      <c r="C675">
        <v>0.79861111111111105</v>
      </c>
      <c r="D675" t="str">
        <f>IF(AND(A675&amp;""=버스!$B$9&amp;"",B675=버스!$I$9),C675,"")</f>
        <v/>
      </c>
    </row>
    <row r="676" spans="1:4">
      <c r="A676" t="s">
        <v>3308</v>
      </c>
      <c r="B676" t="s">
        <v>143</v>
      </c>
      <c r="C676">
        <v>0.35069444444444442</v>
      </c>
      <c r="D676" t="str">
        <f>IF(AND(A676&amp;""=버스!$B$9&amp;"",B676=버스!$I$9),C676,"")</f>
        <v/>
      </c>
    </row>
    <row r="677" spans="1:4">
      <c r="A677" t="s">
        <v>3308</v>
      </c>
      <c r="B677" t="s">
        <v>143</v>
      </c>
      <c r="C677">
        <v>0.25</v>
      </c>
      <c r="D677" t="str">
        <f>IF(AND(A677&amp;""=버스!$B$9&amp;"",B677=버스!$I$9),C677,"")</f>
        <v/>
      </c>
    </row>
    <row r="678" spans="1:4">
      <c r="A678" t="s">
        <v>3308</v>
      </c>
      <c r="B678" t="s">
        <v>143</v>
      </c>
      <c r="C678">
        <v>0.44097222222222232</v>
      </c>
      <c r="D678" t="str">
        <f>IF(AND(A678&amp;""=버스!$B$9&amp;"",B678=버스!$I$9),C678,"")</f>
        <v/>
      </c>
    </row>
    <row r="679" spans="1:4">
      <c r="A679" t="s">
        <v>3308</v>
      </c>
      <c r="B679" t="s">
        <v>143</v>
      </c>
      <c r="C679">
        <v>0.52430555555555558</v>
      </c>
      <c r="D679" t="str">
        <f>IF(AND(A679&amp;""=버스!$B$9&amp;"",B679=버스!$I$9),C679,"")</f>
        <v/>
      </c>
    </row>
    <row r="680" spans="1:4">
      <c r="A680" t="s">
        <v>3308</v>
      </c>
      <c r="B680" t="s">
        <v>143</v>
      </c>
      <c r="C680">
        <v>0.64930555555555558</v>
      </c>
      <c r="D680" t="str">
        <f>IF(AND(A680&amp;""=버스!$B$9&amp;"",B680=버스!$I$9),C680,"")</f>
        <v/>
      </c>
    </row>
    <row r="681" spans="1:4">
      <c r="A681" t="s">
        <v>3308</v>
      </c>
      <c r="B681" t="s">
        <v>143</v>
      </c>
      <c r="C681">
        <v>0.28819444444444442</v>
      </c>
      <c r="D681" t="str">
        <f>IF(AND(A681&amp;""=버스!$B$9&amp;"",B681=버스!$I$9),C681,"")</f>
        <v/>
      </c>
    </row>
    <row r="682" spans="1:4">
      <c r="A682" t="s">
        <v>3308</v>
      </c>
      <c r="B682" t="s">
        <v>143</v>
      </c>
      <c r="C682">
        <v>0.5</v>
      </c>
      <c r="D682" t="str">
        <f>IF(AND(A682&amp;""=버스!$B$9&amp;"",B682=버스!$I$9),C682,"")</f>
        <v/>
      </c>
    </row>
    <row r="683" spans="1:4">
      <c r="A683" t="s">
        <v>3308</v>
      </c>
      <c r="B683" t="s">
        <v>143</v>
      </c>
      <c r="C683">
        <v>0.53472222222222221</v>
      </c>
      <c r="D683" t="str">
        <f>IF(AND(A683&amp;""=버스!$B$9&amp;"",B683=버스!$I$9),C683,"")</f>
        <v/>
      </c>
    </row>
    <row r="684" spans="1:4">
      <c r="A684" t="s">
        <v>3308</v>
      </c>
      <c r="B684" t="s">
        <v>143</v>
      </c>
      <c r="C684">
        <v>0.67361111111111105</v>
      </c>
      <c r="D684" t="str">
        <f>IF(AND(A684&amp;""=버스!$B$9&amp;"",B684=버스!$I$9),C684,"")</f>
        <v/>
      </c>
    </row>
    <row r="685" spans="1:4">
      <c r="A685" t="s">
        <v>3308</v>
      </c>
      <c r="B685" t="s">
        <v>143</v>
      </c>
      <c r="C685">
        <v>0.78125</v>
      </c>
      <c r="D685" t="str">
        <f>IF(AND(A685&amp;""=버스!$B$9&amp;"",B685=버스!$I$9),C685,"")</f>
        <v/>
      </c>
    </row>
    <row r="686" spans="1:4">
      <c r="A686" t="s">
        <v>3308</v>
      </c>
      <c r="B686" t="s">
        <v>143</v>
      </c>
      <c r="C686">
        <v>0.2986111111111111</v>
      </c>
      <c r="D686" t="str">
        <f>IF(AND(A686&amp;""=버스!$B$9&amp;"",B686=버스!$I$9),C686,"")</f>
        <v/>
      </c>
    </row>
    <row r="687" spans="1:4">
      <c r="A687" t="s">
        <v>3308</v>
      </c>
      <c r="B687" t="s">
        <v>143</v>
      </c>
      <c r="C687">
        <v>0.4513888888888889</v>
      </c>
      <c r="D687" t="str">
        <f>IF(AND(A687&amp;""=버스!$B$9&amp;"",B687=버스!$I$9),C687,"")</f>
        <v/>
      </c>
    </row>
    <row r="688" spans="1:4">
      <c r="A688" t="s">
        <v>3308</v>
      </c>
      <c r="B688" t="s">
        <v>143</v>
      </c>
      <c r="C688">
        <v>0.54513888888888884</v>
      </c>
      <c r="D688" t="str">
        <f>IF(AND(A688&amp;""=버스!$B$9&amp;"",B688=버스!$I$9),C688,"")</f>
        <v/>
      </c>
    </row>
    <row r="689" spans="1:4">
      <c r="A689" t="s">
        <v>3308</v>
      </c>
      <c r="B689" t="s">
        <v>143</v>
      </c>
      <c r="C689">
        <v>0.27430555555555558</v>
      </c>
      <c r="D689" t="str">
        <f>IF(AND(A689&amp;""=버스!$B$9&amp;"",B689=버스!$I$9),C689,"")</f>
        <v/>
      </c>
    </row>
    <row r="690" spans="1:4">
      <c r="A690" t="s">
        <v>3308</v>
      </c>
      <c r="B690" t="s">
        <v>143</v>
      </c>
      <c r="C690">
        <v>0.64236111111111116</v>
      </c>
      <c r="D690" t="str">
        <f>IF(AND(A690&amp;""=버스!$B$9&amp;"",B690=버스!$I$9),C690,"")</f>
        <v/>
      </c>
    </row>
    <row r="691" spans="1:4">
      <c r="A691" t="s">
        <v>3308</v>
      </c>
      <c r="B691" t="s">
        <v>143</v>
      </c>
      <c r="C691">
        <v>0.75694444444444442</v>
      </c>
      <c r="D691" t="str">
        <f>IF(AND(A691&amp;""=버스!$B$9&amp;"",B691=버스!$I$9),C691,"")</f>
        <v/>
      </c>
    </row>
    <row r="692" spans="1:4">
      <c r="A692" t="s">
        <v>3308</v>
      </c>
      <c r="B692" t="s">
        <v>143</v>
      </c>
      <c r="C692">
        <v>0.28472222222222221</v>
      </c>
      <c r="D692" t="str">
        <f>IF(AND(A692&amp;""=버스!$B$9&amp;"",B692=버스!$I$9),C692,"")</f>
        <v/>
      </c>
    </row>
    <row r="693" spans="1:4">
      <c r="A693" t="s">
        <v>3308</v>
      </c>
      <c r="B693" t="s">
        <v>143</v>
      </c>
      <c r="C693">
        <v>0.40277777777777779</v>
      </c>
      <c r="D693" t="str">
        <f>IF(AND(A693&amp;""=버스!$B$9&amp;"",B693=버스!$I$9),C693,"")</f>
        <v/>
      </c>
    </row>
    <row r="694" spans="1:4">
      <c r="A694" t="s">
        <v>3308</v>
      </c>
      <c r="B694" t="s">
        <v>143</v>
      </c>
      <c r="C694">
        <v>0.47569444444444442</v>
      </c>
      <c r="D694" t="str">
        <f>IF(AND(A694&amp;""=버스!$B$9&amp;"",B694=버스!$I$9),C694,"")</f>
        <v/>
      </c>
    </row>
    <row r="695" spans="1:4">
      <c r="A695" t="s">
        <v>3308</v>
      </c>
      <c r="B695" t="s">
        <v>143</v>
      </c>
      <c r="C695">
        <v>0.61805555555555558</v>
      </c>
      <c r="D695" t="str">
        <f>IF(AND(A695&amp;""=버스!$B$9&amp;"",B695=버스!$I$9),C695,"")</f>
        <v/>
      </c>
    </row>
    <row r="696" spans="1:4">
      <c r="A696" t="s">
        <v>3308</v>
      </c>
      <c r="B696" t="s">
        <v>143</v>
      </c>
      <c r="C696">
        <v>0.72916666666666674</v>
      </c>
      <c r="D696" t="str">
        <f>IF(AND(A696&amp;""=버스!$B$9&amp;"",B696=버스!$I$9),C696,"")</f>
        <v/>
      </c>
    </row>
    <row r="697" spans="1:4">
      <c r="A697" t="s">
        <v>3308</v>
      </c>
      <c r="B697" t="s">
        <v>143</v>
      </c>
      <c r="C697">
        <v>0.66666666666666663</v>
      </c>
      <c r="D697" t="str">
        <f>IF(AND(A697&amp;""=버스!$B$9&amp;"",B697=버스!$I$9),C697,"")</f>
        <v/>
      </c>
    </row>
    <row r="698" spans="1:4">
      <c r="A698" t="s">
        <v>3308</v>
      </c>
      <c r="B698" t="s">
        <v>143</v>
      </c>
      <c r="C698">
        <v>0.3263888888888889</v>
      </c>
      <c r="D698" t="str">
        <f>IF(AND(A698&amp;""=버스!$B$9&amp;"",B698=버스!$I$9),C698,"")</f>
        <v/>
      </c>
    </row>
    <row r="699" spans="1:4">
      <c r="A699" t="s">
        <v>3308</v>
      </c>
      <c r="B699" t="s">
        <v>143</v>
      </c>
      <c r="C699">
        <v>0.4513888888888889</v>
      </c>
      <c r="D699" t="str">
        <f>IF(AND(A699&amp;""=버스!$B$9&amp;"",B699=버스!$I$9),C699,"")</f>
        <v/>
      </c>
    </row>
    <row r="700" spans="1:4">
      <c r="A700" t="s">
        <v>3308</v>
      </c>
      <c r="B700" t="s">
        <v>143</v>
      </c>
      <c r="C700">
        <v>0.82638888888888884</v>
      </c>
      <c r="D700" t="str">
        <f>IF(AND(A700&amp;""=버스!$B$9&amp;"",B700=버스!$I$9),C700,"")</f>
        <v/>
      </c>
    </row>
    <row r="701" spans="1:4">
      <c r="A701" t="s">
        <v>3308</v>
      </c>
      <c r="B701" t="s">
        <v>143</v>
      </c>
      <c r="C701">
        <v>0.3923611111111111</v>
      </c>
      <c r="D701" t="str">
        <f>IF(AND(A701&amp;""=버스!$B$9&amp;"",B701=버스!$I$9),C701,"")</f>
        <v/>
      </c>
    </row>
    <row r="702" spans="1:4">
      <c r="A702" t="s">
        <v>3308</v>
      </c>
      <c r="B702" t="s">
        <v>143</v>
      </c>
      <c r="C702">
        <v>0.58333333333333337</v>
      </c>
      <c r="D702" t="str">
        <f>IF(AND(A702&amp;""=버스!$B$9&amp;"",B702=버스!$I$9),C702,"")</f>
        <v/>
      </c>
    </row>
    <row r="703" spans="1:4">
      <c r="A703" t="s">
        <v>3308</v>
      </c>
      <c r="B703" t="s">
        <v>143</v>
      </c>
      <c r="C703">
        <v>0.79861111111111105</v>
      </c>
      <c r="D703" t="str">
        <f>IF(AND(A703&amp;""=버스!$B$9&amp;"",B703=버스!$I$9),C703,"")</f>
        <v/>
      </c>
    </row>
    <row r="704" spans="1:4">
      <c r="A704" t="s">
        <v>3308</v>
      </c>
      <c r="B704" t="s">
        <v>143</v>
      </c>
      <c r="C704">
        <v>0.28125</v>
      </c>
      <c r="D704" t="str">
        <f>IF(AND(A704&amp;""=버스!$B$9&amp;"",B704=버스!$I$9),C704,"")</f>
        <v/>
      </c>
    </row>
    <row r="705" spans="1:4">
      <c r="A705" t="s">
        <v>3308</v>
      </c>
      <c r="B705" t="s">
        <v>143</v>
      </c>
      <c r="C705">
        <v>0.75694444444444442</v>
      </c>
      <c r="D705" t="str">
        <f>IF(AND(A705&amp;""=버스!$B$9&amp;"",B705=버스!$I$9),C705,"")</f>
        <v/>
      </c>
    </row>
    <row r="706" spans="1:4">
      <c r="A706" t="s">
        <v>3308</v>
      </c>
      <c r="B706" t="s">
        <v>143</v>
      </c>
      <c r="C706">
        <v>0.76041666666666663</v>
      </c>
      <c r="D706" t="str">
        <f>IF(AND(A706&amp;""=버스!$B$9&amp;"",B706=버스!$I$9),C706,"")</f>
        <v/>
      </c>
    </row>
    <row r="707" spans="1:4">
      <c r="A707" t="s">
        <v>3308</v>
      </c>
      <c r="B707" t="s">
        <v>143</v>
      </c>
      <c r="C707">
        <v>0.71180555555555558</v>
      </c>
      <c r="D707" t="str">
        <f>IF(AND(A707&amp;""=버스!$B$9&amp;"",B707=버스!$I$9),C707,"")</f>
        <v/>
      </c>
    </row>
    <row r="708" spans="1:4">
      <c r="A708" t="s">
        <v>3308</v>
      </c>
      <c r="B708" t="s">
        <v>143</v>
      </c>
      <c r="C708">
        <v>0.41666666666666669</v>
      </c>
      <c r="D708" t="str">
        <f>IF(AND(A708&amp;""=버스!$B$9&amp;"",B708=버스!$I$9),C708,"")</f>
        <v/>
      </c>
    </row>
    <row r="709" spans="1:4">
      <c r="A709" t="s">
        <v>3308</v>
      </c>
      <c r="B709" t="s">
        <v>143</v>
      </c>
      <c r="C709">
        <v>0.67361111111111105</v>
      </c>
      <c r="D709" t="str">
        <f>IF(AND(A709&amp;""=버스!$B$9&amp;"",B709=버스!$I$9),C709,"")</f>
        <v/>
      </c>
    </row>
    <row r="710" spans="1:4">
      <c r="A710" t="s">
        <v>3308</v>
      </c>
      <c r="B710" t="s">
        <v>143</v>
      </c>
      <c r="C710">
        <v>0.27430555555555558</v>
      </c>
      <c r="D710" t="str">
        <f>IF(AND(A710&amp;""=버스!$B$9&amp;"",B710=버스!$I$9),C710,"")</f>
        <v/>
      </c>
    </row>
    <row r="711" spans="1:4">
      <c r="A711" t="s">
        <v>3308</v>
      </c>
      <c r="B711" t="s">
        <v>143</v>
      </c>
      <c r="C711">
        <v>0.66666666666666663</v>
      </c>
      <c r="D711" t="str">
        <f>IF(AND(A711&amp;""=버스!$B$9&amp;"",B711=버스!$I$9),C711,"")</f>
        <v/>
      </c>
    </row>
    <row r="712" spans="1:4">
      <c r="A712" t="s">
        <v>3309</v>
      </c>
      <c r="B712" t="s">
        <v>143</v>
      </c>
      <c r="C712">
        <v>0.34027777777777768</v>
      </c>
      <c r="D712" t="str">
        <f>IF(AND(A712&amp;""=버스!$B$9&amp;"",B712=버스!$I$9),C712,"")</f>
        <v/>
      </c>
    </row>
    <row r="713" spans="1:4">
      <c r="A713" t="s">
        <v>3309</v>
      </c>
      <c r="B713" t="s">
        <v>143</v>
      </c>
      <c r="C713">
        <v>0.53472222222222221</v>
      </c>
      <c r="D713" t="str">
        <f>IF(AND(A713&amp;""=버스!$B$9&amp;"",B713=버스!$I$9),C713,"")</f>
        <v/>
      </c>
    </row>
    <row r="714" spans="1:4">
      <c r="A714" t="s">
        <v>3309</v>
      </c>
      <c r="B714" t="s">
        <v>143</v>
      </c>
      <c r="C714">
        <v>0.67361111111111105</v>
      </c>
      <c r="D714" t="str">
        <f>IF(AND(A714&amp;""=버스!$B$9&amp;"",B714=버스!$I$9),C714,"")</f>
        <v/>
      </c>
    </row>
    <row r="715" spans="1:4">
      <c r="A715" t="s">
        <v>3309</v>
      </c>
      <c r="B715" t="s">
        <v>143</v>
      </c>
      <c r="C715">
        <v>0.76736111111111116</v>
      </c>
      <c r="D715" t="str">
        <f>IF(AND(A715&amp;""=버스!$B$9&amp;"",B715=버스!$I$9),C715,"")</f>
        <v/>
      </c>
    </row>
    <row r="716" spans="1:4">
      <c r="A716" t="s">
        <v>3309</v>
      </c>
      <c r="B716" t="s">
        <v>143</v>
      </c>
      <c r="C716">
        <v>0.25347222222222221</v>
      </c>
      <c r="D716" t="str">
        <f>IF(AND(A716&amp;""=버스!$B$9&amp;"",B716=버스!$I$9),C716,"")</f>
        <v/>
      </c>
    </row>
    <row r="717" spans="1:4">
      <c r="A717" t="s">
        <v>3309</v>
      </c>
      <c r="B717" t="s">
        <v>143</v>
      </c>
      <c r="C717">
        <v>0.33333333333333331</v>
      </c>
      <c r="D717" t="str">
        <f>IF(AND(A717&amp;""=버스!$B$9&amp;"",B717=버스!$I$9),C717,"")</f>
        <v/>
      </c>
    </row>
    <row r="718" spans="1:4">
      <c r="A718" t="s">
        <v>3309</v>
      </c>
      <c r="B718" t="s">
        <v>143</v>
      </c>
      <c r="C718">
        <v>0.45833333333333331</v>
      </c>
      <c r="D718" t="str">
        <f>IF(AND(A718&amp;""=버스!$B$9&amp;"",B718=버스!$I$9),C718,"")</f>
        <v/>
      </c>
    </row>
    <row r="719" spans="1:4">
      <c r="A719" t="s">
        <v>3309</v>
      </c>
      <c r="B719" t="s">
        <v>143</v>
      </c>
      <c r="C719">
        <v>0.60416666666666674</v>
      </c>
      <c r="D719" t="str">
        <f>IF(AND(A719&amp;""=버스!$B$9&amp;"",B719=버스!$I$9),C719,"")</f>
        <v/>
      </c>
    </row>
    <row r="720" spans="1:4">
      <c r="A720" t="s">
        <v>3309</v>
      </c>
      <c r="B720" t="s">
        <v>143</v>
      </c>
      <c r="C720">
        <v>0.76736111111111116</v>
      </c>
      <c r="D720" t="str">
        <f>IF(AND(A720&amp;""=버스!$B$9&amp;"",B720=버스!$I$9),C720,"")</f>
        <v/>
      </c>
    </row>
    <row r="721" spans="1:4">
      <c r="A721" t="s">
        <v>3309</v>
      </c>
      <c r="B721" t="s">
        <v>143</v>
      </c>
      <c r="C721">
        <v>0.54166666666666663</v>
      </c>
      <c r="D721" t="str">
        <f>IF(AND(A721&amp;""=버스!$B$9&amp;"",B721=버스!$I$9),C721,"")</f>
        <v/>
      </c>
    </row>
    <row r="722" spans="1:4">
      <c r="A722" t="s">
        <v>3309</v>
      </c>
      <c r="B722" t="s">
        <v>143</v>
      </c>
      <c r="C722">
        <v>0.71527777777777779</v>
      </c>
      <c r="D722" t="str">
        <f>IF(AND(A722&amp;""=버스!$B$9&amp;"",B722=버스!$I$9),C722,"")</f>
        <v/>
      </c>
    </row>
    <row r="723" spans="1:4">
      <c r="A723" t="s">
        <v>3309</v>
      </c>
      <c r="B723" t="s">
        <v>143</v>
      </c>
      <c r="C723">
        <v>0.3888888888888889</v>
      </c>
      <c r="D723" t="str">
        <f>IF(AND(A723&amp;""=버스!$B$9&amp;"",B723=버스!$I$9),C723,"")</f>
        <v/>
      </c>
    </row>
    <row r="724" spans="1:4">
      <c r="A724" t="s">
        <v>3309</v>
      </c>
      <c r="B724" t="s">
        <v>143</v>
      </c>
      <c r="C724">
        <v>0.65972222222222221</v>
      </c>
      <c r="D724" t="str">
        <f>IF(AND(A724&amp;""=버스!$B$9&amp;"",B724=버스!$I$9),C724,"")</f>
        <v/>
      </c>
    </row>
    <row r="725" spans="1:4">
      <c r="A725" t="s">
        <v>3309</v>
      </c>
      <c r="B725" t="s">
        <v>143</v>
      </c>
      <c r="C725">
        <v>0.79861111111111105</v>
      </c>
      <c r="D725" t="str">
        <f>IF(AND(A725&amp;""=버스!$B$9&amp;"",B725=버스!$I$9),C725,"")</f>
        <v/>
      </c>
    </row>
    <row r="726" spans="1:4">
      <c r="A726" t="s">
        <v>3309</v>
      </c>
      <c r="B726" t="s">
        <v>143</v>
      </c>
      <c r="C726">
        <v>0.28125</v>
      </c>
      <c r="D726" t="str">
        <f>IF(AND(A726&amp;""=버스!$B$9&amp;"",B726=버스!$I$9),C726,"")</f>
        <v/>
      </c>
    </row>
    <row r="727" spans="1:4">
      <c r="A727" t="s">
        <v>3309</v>
      </c>
      <c r="B727" t="s">
        <v>143</v>
      </c>
      <c r="C727">
        <v>0.76388888888888884</v>
      </c>
      <c r="D727" t="str">
        <f>IF(AND(A727&amp;""=버스!$B$9&amp;"",B727=버스!$I$9),C727,"")</f>
        <v/>
      </c>
    </row>
    <row r="728" spans="1:4">
      <c r="A728" t="s">
        <v>3309</v>
      </c>
      <c r="B728" t="s">
        <v>143</v>
      </c>
      <c r="C728">
        <v>0.4861111111111111</v>
      </c>
      <c r="D728" t="str">
        <f>IF(AND(A728&amp;""=버스!$B$9&amp;"",B728=버스!$I$9),C728,"")</f>
        <v/>
      </c>
    </row>
    <row r="729" spans="1:4">
      <c r="A729" t="s">
        <v>3309</v>
      </c>
      <c r="B729" t="s">
        <v>143</v>
      </c>
      <c r="C729">
        <v>0.5625</v>
      </c>
      <c r="D729" t="str">
        <f>IF(AND(A729&amp;""=버스!$B$9&amp;"",B729=버스!$I$9),C729,"")</f>
        <v/>
      </c>
    </row>
    <row r="730" spans="1:4">
      <c r="A730" t="s">
        <v>3310</v>
      </c>
      <c r="B730" t="s">
        <v>143</v>
      </c>
      <c r="C730">
        <v>0.26041666666666669</v>
      </c>
      <c r="D730" t="str">
        <f>IF(AND(A730&amp;""=버스!$B$9&amp;"",B730=버스!$I$9),C730,"")</f>
        <v/>
      </c>
    </row>
    <row r="731" spans="1:4">
      <c r="A731" t="s">
        <v>3310</v>
      </c>
      <c r="B731" t="s">
        <v>143</v>
      </c>
      <c r="C731">
        <v>0.77430555555555558</v>
      </c>
      <c r="D731" t="str">
        <f>IF(AND(A731&amp;""=버스!$B$9&amp;"",B731=버스!$I$9),C731,"")</f>
        <v/>
      </c>
    </row>
    <row r="732" spans="1:4">
      <c r="A732" t="s">
        <v>3310</v>
      </c>
      <c r="B732" t="s">
        <v>143</v>
      </c>
      <c r="C732">
        <v>0.52083333333333337</v>
      </c>
      <c r="D732" t="str">
        <f>IF(AND(A732&amp;""=버스!$B$9&amp;"",B732=버스!$I$9),C732,"")</f>
        <v/>
      </c>
    </row>
    <row r="733" spans="1:4">
      <c r="A733" t="s">
        <v>3310</v>
      </c>
      <c r="B733" t="s">
        <v>143</v>
      </c>
      <c r="C733">
        <v>0.40972222222222221</v>
      </c>
      <c r="D733" t="str">
        <f>IF(AND(A733&amp;""=버스!$B$9&amp;"",B733=버스!$I$9),C733,"")</f>
        <v/>
      </c>
    </row>
    <row r="734" spans="1:4">
      <c r="A734" t="s">
        <v>3310</v>
      </c>
      <c r="B734" t="s">
        <v>143</v>
      </c>
      <c r="C734">
        <v>0.61111111111111116</v>
      </c>
      <c r="D734" t="str">
        <f>IF(AND(A734&amp;""=버스!$B$9&amp;"",B734=버스!$I$9),C734,"")</f>
        <v/>
      </c>
    </row>
    <row r="735" spans="1:4">
      <c r="A735" t="s">
        <v>3310</v>
      </c>
      <c r="B735" t="s">
        <v>143</v>
      </c>
      <c r="C735">
        <v>0.79861111111111105</v>
      </c>
      <c r="D735" t="str">
        <f>IF(AND(A735&amp;""=버스!$B$9&amp;"",B735=버스!$I$9),C735,"")</f>
        <v/>
      </c>
    </row>
    <row r="736" spans="1:4">
      <c r="A736" t="s">
        <v>3310</v>
      </c>
      <c r="B736" t="s">
        <v>143</v>
      </c>
      <c r="C736">
        <v>0.52083333333333337</v>
      </c>
      <c r="D736" t="str">
        <f>IF(AND(A736&amp;""=버스!$B$9&amp;"",B736=버스!$I$9),C736,"")</f>
        <v/>
      </c>
    </row>
    <row r="737" spans="1:4">
      <c r="A737" t="s">
        <v>3310</v>
      </c>
      <c r="B737" t="s">
        <v>143</v>
      </c>
      <c r="C737">
        <v>0.28819444444444442</v>
      </c>
      <c r="D737" t="str">
        <f>IF(AND(A737&amp;""=버스!$B$9&amp;"",B737=버스!$I$9),C737,"")</f>
        <v/>
      </c>
    </row>
    <row r="738" spans="1:4">
      <c r="A738" t="s">
        <v>3310</v>
      </c>
      <c r="B738" t="s">
        <v>143</v>
      </c>
      <c r="C738">
        <v>0.44444444444444448</v>
      </c>
      <c r="D738" t="str">
        <f>IF(AND(A738&amp;""=버스!$B$9&amp;"",B738=버스!$I$9),C738,"")</f>
        <v/>
      </c>
    </row>
    <row r="739" spans="1:4">
      <c r="A739" t="s">
        <v>3310</v>
      </c>
      <c r="B739" t="s">
        <v>143</v>
      </c>
      <c r="C739">
        <v>0.36805555555555552</v>
      </c>
      <c r="D739" t="str">
        <f>IF(AND(A739&amp;""=버스!$B$9&amp;"",B739=버스!$I$9),C739,"")</f>
        <v/>
      </c>
    </row>
    <row r="740" spans="1:4">
      <c r="A740" t="s">
        <v>3310</v>
      </c>
      <c r="B740" t="s">
        <v>143</v>
      </c>
      <c r="C740">
        <v>0.65277777777777779</v>
      </c>
      <c r="D740" t="str">
        <f>IF(AND(A740&amp;""=버스!$B$9&amp;"",B740=버스!$I$9),C740,"")</f>
        <v/>
      </c>
    </row>
    <row r="741" spans="1:4">
      <c r="A741" t="s">
        <v>3311</v>
      </c>
      <c r="B741" t="s">
        <v>143</v>
      </c>
      <c r="C741">
        <v>0.26041666666666669</v>
      </c>
      <c r="D741" t="str">
        <f>IF(AND(A741&amp;""=버스!$B$9&amp;"",B741=버스!$I$9),C741,"")</f>
        <v/>
      </c>
    </row>
    <row r="742" spans="1:4">
      <c r="A742" t="s">
        <v>3311</v>
      </c>
      <c r="B742" t="s">
        <v>143</v>
      </c>
      <c r="C742">
        <v>0.34722222222222221</v>
      </c>
      <c r="D742" t="str">
        <f>IF(AND(A742&amp;""=버스!$B$9&amp;"",B742=버스!$I$9),C742,"")</f>
        <v/>
      </c>
    </row>
    <row r="743" spans="1:4">
      <c r="A743" t="s">
        <v>3311</v>
      </c>
      <c r="B743" t="s">
        <v>143</v>
      </c>
      <c r="C743">
        <v>0.28472222222222221</v>
      </c>
      <c r="D743" t="str">
        <f>IF(AND(A743&amp;""=버스!$B$9&amp;"",B743=버스!$I$9),C743,"")</f>
        <v/>
      </c>
    </row>
    <row r="744" spans="1:4">
      <c r="A744" t="s">
        <v>3311</v>
      </c>
      <c r="B744" t="s">
        <v>143</v>
      </c>
      <c r="C744">
        <v>0.4236111111111111</v>
      </c>
      <c r="D744" t="str">
        <f>IF(AND(A744&amp;""=버스!$B$9&amp;"",B744=버스!$I$9),C744,"")</f>
        <v/>
      </c>
    </row>
    <row r="745" spans="1:4">
      <c r="A745" t="s">
        <v>3311</v>
      </c>
      <c r="B745" t="s">
        <v>143</v>
      </c>
      <c r="C745">
        <v>0.78819444444444442</v>
      </c>
      <c r="D745" t="str">
        <f>IF(AND(A745&amp;""=버스!$B$9&amp;"",B745=버스!$I$9),C745,"")</f>
        <v/>
      </c>
    </row>
    <row r="746" spans="1:4">
      <c r="A746" t="s">
        <v>3311</v>
      </c>
      <c r="B746" t="s">
        <v>143</v>
      </c>
      <c r="C746">
        <v>0.375</v>
      </c>
      <c r="D746" t="str">
        <f>IF(AND(A746&amp;""=버스!$B$9&amp;"",B746=버스!$I$9),C746,"")</f>
        <v/>
      </c>
    </row>
    <row r="747" spans="1:4">
      <c r="A747" t="s">
        <v>3311</v>
      </c>
      <c r="B747" t="s">
        <v>143</v>
      </c>
      <c r="C747">
        <v>0.76388888888888884</v>
      </c>
      <c r="D747" t="str">
        <f>IF(AND(A747&amp;""=버스!$B$9&amp;"",B747=버스!$I$9),C747,"")</f>
        <v/>
      </c>
    </row>
    <row r="748" spans="1:4">
      <c r="A748" t="s">
        <v>3311</v>
      </c>
      <c r="B748" t="s">
        <v>143</v>
      </c>
      <c r="C748">
        <v>0.69444444444444442</v>
      </c>
      <c r="D748" t="str">
        <f>IF(AND(A748&amp;""=버스!$B$9&amp;"",B748=버스!$I$9),C748,"")</f>
        <v/>
      </c>
    </row>
    <row r="749" spans="1:4">
      <c r="A749" t="s">
        <v>3312</v>
      </c>
      <c r="B749" t="s">
        <v>143</v>
      </c>
      <c r="C749">
        <v>0.38541666666666669</v>
      </c>
      <c r="D749" t="str">
        <f>IF(AND(A749&amp;""=버스!$B$9&amp;"",B749=버스!$I$9),C749,"")</f>
        <v/>
      </c>
    </row>
    <row r="750" spans="1:4">
      <c r="A750" t="s">
        <v>3312</v>
      </c>
      <c r="B750" t="s">
        <v>143</v>
      </c>
      <c r="C750">
        <v>0.60416666666666674</v>
      </c>
      <c r="D750" t="str">
        <f>IF(AND(A750&amp;""=버스!$B$9&amp;"",B750=버스!$I$9),C750,"")</f>
        <v/>
      </c>
    </row>
    <row r="751" spans="1:4">
      <c r="A751" t="s">
        <v>3312</v>
      </c>
      <c r="B751" t="s">
        <v>143</v>
      </c>
      <c r="C751">
        <v>0.39583333333333331</v>
      </c>
      <c r="D751" t="str">
        <f>IF(AND(A751&amp;""=버스!$B$9&amp;"",B751=버스!$I$9),C751,"")</f>
        <v/>
      </c>
    </row>
    <row r="752" spans="1:4">
      <c r="A752" t="s">
        <v>3312</v>
      </c>
      <c r="B752" t="s">
        <v>143</v>
      </c>
      <c r="C752">
        <v>0.75</v>
      </c>
      <c r="D752" t="str">
        <f>IF(AND(A752&amp;""=버스!$B$9&amp;"",B752=버스!$I$9),C752,"")</f>
        <v/>
      </c>
    </row>
    <row r="753" spans="1:4">
      <c r="A753" t="s">
        <v>3312</v>
      </c>
      <c r="B753" t="s">
        <v>143</v>
      </c>
      <c r="C753">
        <v>0.44444444444444448</v>
      </c>
      <c r="D753" t="str">
        <f>IF(AND(A753&amp;""=버스!$B$9&amp;"",B753=버스!$I$9),C753,"")</f>
        <v/>
      </c>
    </row>
    <row r="754" spans="1:4">
      <c r="A754" t="s">
        <v>3312</v>
      </c>
      <c r="B754" t="s">
        <v>143</v>
      </c>
      <c r="C754">
        <v>0.79166666666666663</v>
      </c>
      <c r="D754" t="str">
        <f>IF(AND(A754&amp;""=버스!$B$9&amp;"",B754=버스!$I$9),C754,"")</f>
        <v/>
      </c>
    </row>
    <row r="755" spans="1:4">
      <c r="A755" t="s">
        <v>3312</v>
      </c>
      <c r="B755" t="s">
        <v>143</v>
      </c>
      <c r="C755">
        <v>0.25</v>
      </c>
      <c r="D755" t="str">
        <f>IF(AND(A755&amp;""=버스!$B$9&amp;"",B755=버스!$I$9),C755,"")</f>
        <v/>
      </c>
    </row>
    <row r="756" spans="1:4">
      <c r="A756" t="s">
        <v>3312</v>
      </c>
      <c r="B756" t="s">
        <v>143</v>
      </c>
      <c r="C756">
        <v>0.34722222222222221</v>
      </c>
      <c r="D756" t="str">
        <f>IF(AND(A756&amp;""=버스!$B$9&amp;"",B756=버스!$I$9),C756,"")</f>
        <v/>
      </c>
    </row>
    <row r="757" spans="1:4">
      <c r="A757" t="s">
        <v>3312</v>
      </c>
      <c r="B757" t="s">
        <v>143</v>
      </c>
      <c r="C757">
        <v>0.24305555555555561</v>
      </c>
      <c r="D757" t="str">
        <f>IF(AND(A757&amp;""=버스!$B$9&amp;"",B757=버스!$I$9),C757,"")</f>
        <v/>
      </c>
    </row>
    <row r="758" spans="1:4">
      <c r="A758" t="s">
        <v>3312</v>
      </c>
      <c r="B758" t="s">
        <v>143</v>
      </c>
      <c r="C758">
        <v>0.29166666666666669</v>
      </c>
      <c r="D758" t="str">
        <f>IF(AND(A758&amp;""=버스!$B$9&amp;"",B758=버스!$I$9),C758,"")</f>
        <v/>
      </c>
    </row>
    <row r="759" spans="1:4">
      <c r="A759" t="s">
        <v>3312</v>
      </c>
      <c r="B759" t="s">
        <v>143</v>
      </c>
      <c r="C759">
        <v>0.24652777777777779</v>
      </c>
      <c r="D759" t="str">
        <f>IF(AND(A759&amp;""=버스!$B$9&amp;"",B759=버스!$I$9),C759,"")</f>
        <v/>
      </c>
    </row>
    <row r="760" spans="1:4">
      <c r="A760" t="s">
        <v>3312</v>
      </c>
      <c r="B760" t="s">
        <v>143</v>
      </c>
      <c r="C760">
        <v>0.39583333333333331</v>
      </c>
      <c r="D760" t="str">
        <f>IF(AND(A760&amp;""=버스!$B$9&amp;"",B760=버스!$I$9),C760,"")</f>
        <v/>
      </c>
    </row>
    <row r="761" spans="1:4">
      <c r="A761" t="s">
        <v>3312</v>
      </c>
      <c r="B761" t="s">
        <v>143</v>
      </c>
      <c r="C761">
        <v>0.61458333333333337</v>
      </c>
      <c r="D761" t="str">
        <f>IF(AND(A761&amp;""=버스!$B$9&amp;"",B761=버스!$I$9),C761,"")</f>
        <v/>
      </c>
    </row>
    <row r="762" spans="1:4">
      <c r="A762" t="s">
        <v>3312</v>
      </c>
      <c r="B762" t="s">
        <v>143</v>
      </c>
      <c r="C762">
        <v>0.47222222222222221</v>
      </c>
      <c r="D762" t="str">
        <f>IF(AND(A762&amp;""=버스!$B$9&amp;"",B762=버스!$I$9),C762,"")</f>
        <v/>
      </c>
    </row>
    <row r="763" spans="1:4">
      <c r="A763" t="s">
        <v>3312</v>
      </c>
      <c r="B763" t="s">
        <v>143</v>
      </c>
      <c r="C763">
        <v>0.4513888888888889</v>
      </c>
      <c r="D763" t="str">
        <f>IF(AND(A763&amp;""=버스!$B$9&amp;"",B763=버스!$I$9),C763,"")</f>
        <v/>
      </c>
    </row>
    <row r="764" spans="1:4">
      <c r="A764" t="s">
        <v>3312</v>
      </c>
      <c r="B764" t="s">
        <v>143</v>
      </c>
      <c r="C764">
        <v>0.51736111111111116</v>
      </c>
      <c r="D764" t="str">
        <f>IF(AND(A764&amp;""=버스!$B$9&amp;"",B764=버스!$I$9),C764,"")</f>
        <v/>
      </c>
    </row>
    <row r="765" spans="1:4">
      <c r="A765" t="s">
        <v>3312</v>
      </c>
      <c r="B765" t="s">
        <v>143</v>
      </c>
      <c r="C765">
        <v>0.30208333333333343</v>
      </c>
      <c r="D765" t="str">
        <f>IF(AND(A765&amp;""=버스!$B$9&amp;"",B765=버스!$I$9),C765,"")</f>
        <v/>
      </c>
    </row>
    <row r="766" spans="1:4">
      <c r="A766" t="s">
        <v>3312</v>
      </c>
      <c r="B766" t="s">
        <v>143</v>
      </c>
      <c r="C766">
        <v>0.51041666666666663</v>
      </c>
      <c r="D766" t="str">
        <f>IF(AND(A766&amp;""=버스!$B$9&amp;"",B766=버스!$I$9),C766,"")</f>
        <v/>
      </c>
    </row>
    <row r="767" spans="1:4">
      <c r="A767" t="s">
        <v>3312</v>
      </c>
      <c r="B767" t="s">
        <v>143</v>
      </c>
      <c r="C767">
        <v>0.67361111111111105</v>
      </c>
      <c r="D767" t="str">
        <f>IF(AND(A767&amp;""=버스!$B$9&amp;"",B767=버스!$I$9),C767,"")</f>
        <v/>
      </c>
    </row>
    <row r="768" spans="1:4">
      <c r="A768" t="s">
        <v>3312</v>
      </c>
      <c r="B768" t="s">
        <v>143</v>
      </c>
      <c r="C768">
        <v>0.69097222222222221</v>
      </c>
      <c r="D768" t="str">
        <f>IF(AND(A768&amp;""=버스!$B$9&amp;"",B768=버스!$I$9),C768,"")</f>
        <v/>
      </c>
    </row>
    <row r="769" spans="1:4">
      <c r="A769" t="s">
        <v>3312</v>
      </c>
      <c r="B769" t="s">
        <v>143</v>
      </c>
      <c r="C769">
        <v>0.65972222222222221</v>
      </c>
      <c r="D769" t="str">
        <f>IF(AND(A769&amp;""=버스!$B$9&amp;"",B769=버스!$I$9),C769,"")</f>
        <v/>
      </c>
    </row>
    <row r="770" spans="1:4">
      <c r="A770" t="s">
        <v>3312</v>
      </c>
      <c r="B770" t="s">
        <v>143</v>
      </c>
      <c r="C770">
        <v>0.72222222222222221</v>
      </c>
      <c r="D770" t="str">
        <f>IF(AND(A770&amp;""=버스!$B$9&amp;"",B770=버스!$I$9),C770,"")</f>
        <v/>
      </c>
    </row>
    <row r="771" spans="1:4">
      <c r="A771" t="s">
        <v>3312</v>
      </c>
      <c r="B771" t="s">
        <v>143</v>
      </c>
      <c r="C771">
        <v>0.60069444444444453</v>
      </c>
      <c r="D771" t="str">
        <f>IF(AND(A771&amp;""=버스!$B$9&amp;"",B771=버스!$I$9),C771,"")</f>
        <v/>
      </c>
    </row>
    <row r="772" spans="1:4">
      <c r="A772" t="s">
        <v>3312</v>
      </c>
      <c r="B772" t="s">
        <v>143</v>
      </c>
      <c r="C772">
        <v>0.27777777777777779</v>
      </c>
      <c r="D772" t="str">
        <f>IF(AND(A772&amp;""=버스!$B$9&amp;"",B772=버스!$I$9),C772,"")</f>
        <v/>
      </c>
    </row>
    <row r="773" spans="1:4">
      <c r="A773" t="s">
        <v>3312</v>
      </c>
      <c r="B773" t="s">
        <v>143</v>
      </c>
      <c r="C773">
        <v>0.40277777777777779</v>
      </c>
      <c r="D773" t="str">
        <f>IF(AND(A773&amp;""=버스!$B$9&amp;"",B773=버스!$I$9),C773,"")</f>
        <v/>
      </c>
    </row>
    <row r="774" spans="1:4">
      <c r="A774" t="s">
        <v>3312</v>
      </c>
      <c r="B774" t="s">
        <v>143</v>
      </c>
      <c r="C774">
        <v>0.68055555555555547</v>
      </c>
      <c r="D774" t="str">
        <f>IF(AND(A774&amp;""=버스!$B$9&amp;"",B774=버스!$I$9),C774,"")</f>
        <v/>
      </c>
    </row>
    <row r="775" spans="1:4">
      <c r="A775" t="s">
        <v>3312</v>
      </c>
      <c r="B775" t="s">
        <v>143</v>
      </c>
      <c r="C775">
        <v>0.34722222222222221</v>
      </c>
      <c r="D775" t="str">
        <f>IF(AND(A775&amp;""=버스!$B$9&amp;"",B775=버스!$I$9),C775,"")</f>
        <v/>
      </c>
    </row>
    <row r="776" spans="1:4">
      <c r="A776" t="s">
        <v>3312</v>
      </c>
      <c r="B776" t="s">
        <v>143</v>
      </c>
      <c r="C776">
        <v>0.56944444444444442</v>
      </c>
      <c r="D776" t="str">
        <f>IF(AND(A776&amp;""=버스!$B$9&amp;"",B776=버스!$I$9),C776,"")</f>
        <v/>
      </c>
    </row>
    <row r="777" spans="1:4">
      <c r="A777" t="s">
        <v>3312</v>
      </c>
      <c r="B777" t="s">
        <v>143</v>
      </c>
      <c r="C777">
        <v>0.62152777777777779</v>
      </c>
      <c r="D777" t="str">
        <f>IF(AND(A777&amp;""=버스!$B$9&amp;"",B777=버스!$I$9),C777,"")</f>
        <v/>
      </c>
    </row>
    <row r="778" spans="1:4">
      <c r="A778" t="s">
        <v>3312</v>
      </c>
      <c r="B778" t="s">
        <v>143</v>
      </c>
      <c r="C778">
        <v>0.74305555555555558</v>
      </c>
      <c r="D778" t="str">
        <f>IF(AND(A778&amp;""=버스!$B$9&amp;"",B778=버스!$I$9),C778,"")</f>
        <v/>
      </c>
    </row>
    <row r="779" spans="1:4">
      <c r="A779" t="s">
        <v>3312</v>
      </c>
      <c r="B779" t="s">
        <v>143</v>
      </c>
      <c r="C779">
        <v>0.64930555555555558</v>
      </c>
      <c r="D779" t="str">
        <f>IF(AND(A779&amp;""=버스!$B$9&amp;"",B779=버스!$I$9),C779,"")</f>
        <v/>
      </c>
    </row>
    <row r="780" spans="1:4">
      <c r="A780" t="s">
        <v>3313</v>
      </c>
      <c r="B780" t="s">
        <v>143</v>
      </c>
      <c r="C780">
        <v>0.375</v>
      </c>
      <c r="D780" t="str">
        <f>IF(AND(A780&amp;""=버스!$B$9&amp;"",B780=버스!$I$9),C780,"")</f>
        <v/>
      </c>
    </row>
    <row r="781" spans="1:4">
      <c r="A781" t="s">
        <v>3313</v>
      </c>
      <c r="B781" t="s">
        <v>143</v>
      </c>
      <c r="C781">
        <v>0.40972222222222221</v>
      </c>
      <c r="D781" t="str">
        <f>IF(AND(A781&amp;""=버스!$B$9&amp;"",B781=버스!$I$9),C781,"")</f>
        <v/>
      </c>
    </row>
    <row r="782" spans="1:4">
      <c r="A782" t="s">
        <v>3313</v>
      </c>
      <c r="B782" t="s">
        <v>143</v>
      </c>
      <c r="C782">
        <v>0.41666666666666669</v>
      </c>
      <c r="D782" t="str">
        <f>IF(AND(A782&amp;""=버스!$B$9&amp;"",B782=버스!$I$9),C782,"")</f>
        <v/>
      </c>
    </row>
    <row r="783" spans="1:4">
      <c r="A783" t="s">
        <v>3313</v>
      </c>
      <c r="B783" t="s">
        <v>143</v>
      </c>
      <c r="C783">
        <v>0.5</v>
      </c>
      <c r="D783" t="str">
        <f>IF(AND(A783&amp;""=버스!$B$9&amp;"",B783=버스!$I$9),C783,"")</f>
        <v/>
      </c>
    </row>
    <row r="784" spans="1:4">
      <c r="A784" t="s">
        <v>3313</v>
      </c>
      <c r="B784" t="s">
        <v>143</v>
      </c>
      <c r="C784">
        <v>0.31597222222222232</v>
      </c>
      <c r="D784" t="str">
        <f>IF(AND(A784&amp;""=버스!$B$9&amp;"",B784=버스!$I$9),C784,"")</f>
        <v/>
      </c>
    </row>
    <row r="785" spans="1:4">
      <c r="A785" t="s">
        <v>3313</v>
      </c>
      <c r="B785" t="s">
        <v>143</v>
      </c>
      <c r="C785">
        <v>0.28819444444444442</v>
      </c>
      <c r="D785" t="str">
        <f>IF(AND(A785&amp;""=버스!$B$9&amp;"",B785=버스!$I$9),C785,"")</f>
        <v/>
      </c>
    </row>
    <row r="786" spans="1:4">
      <c r="A786" t="s">
        <v>3313</v>
      </c>
      <c r="B786" t="s">
        <v>143</v>
      </c>
      <c r="C786">
        <v>0.57638888888888884</v>
      </c>
      <c r="D786" t="str">
        <f>IF(AND(A786&amp;""=버스!$B$9&amp;"",B786=버스!$I$9),C786,"")</f>
        <v/>
      </c>
    </row>
    <row r="787" spans="1:4">
      <c r="A787" t="s">
        <v>3313</v>
      </c>
      <c r="B787" t="s">
        <v>143</v>
      </c>
      <c r="C787">
        <v>0.73263888888888895</v>
      </c>
      <c r="D787" t="str">
        <f>IF(AND(A787&amp;""=버스!$B$9&amp;"",B787=버스!$I$9),C787,"")</f>
        <v/>
      </c>
    </row>
    <row r="788" spans="1:4">
      <c r="A788" t="s">
        <v>3313</v>
      </c>
      <c r="B788" t="s">
        <v>143</v>
      </c>
      <c r="C788">
        <v>0.54861111111111105</v>
      </c>
      <c r="D788" t="str">
        <f>IF(AND(A788&amp;""=버스!$B$9&amp;"",B788=버스!$I$9),C788,"")</f>
        <v/>
      </c>
    </row>
    <row r="789" spans="1:4">
      <c r="A789" t="s">
        <v>3313</v>
      </c>
      <c r="B789" t="s">
        <v>143</v>
      </c>
      <c r="C789">
        <v>0.65625</v>
      </c>
      <c r="D789" t="str">
        <f>IF(AND(A789&amp;""=버스!$B$9&amp;"",B789=버스!$I$9),C789,"")</f>
        <v/>
      </c>
    </row>
    <row r="790" spans="1:4">
      <c r="A790" t="s">
        <v>3313</v>
      </c>
      <c r="B790" t="s">
        <v>143</v>
      </c>
      <c r="C790">
        <v>0.64583333333333337</v>
      </c>
      <c r="D790" t="str">
        <f>IF(AND(A790&amp;""=버스!$B$9&amp;"",B790=버스!$I$9),C790,"")</f>
        <v/>
      </c>
    </row>
    <row r="791" spans="1:4">
      <c r="A791" t="s">
        <v>3313</v>
      </c>
      <c r="B791" t="s">
        <v>143</v>
      </c>
      <c r="C791">
        <v>0.75694444444444442</v>
      </c>
      <c r="D791" t="str">
        <f>IF(AND(A791&amp;""=버스!$B$9&amp;"",B791=버스!$I$9),C791,"")</f>
        <v/>
      </c>
    </row>
    <row r="792" spans="1:4">
      <c r="A792" t="s">
        <v>3313</v>
      </c>
      <c r="B792" t="s">
        <v>143</v>
      </c>
      <c r="C792">
        <v>0.45833333333333331</v>
      </c>
      <c r="D792" t="str">
        <f>IF(AND(A792&amp;""=버스!$B$9&amp;"",B792=버스!$I$9),C792,"")</f>
        <v/>
      </c>
    </row>
    <row r="793" spans="1:4">
      <c r="A793" t="s">
        <v>3313</v>
      </c>
      <c r="B793" t="s">
        <v>143</v>
      </c>
      <c r="C793">
        <v>0.56944444444444442</v>
      </c>
      <c r="D793" t="str">
        <f>IF(AND(A793&amp;""=버스!$B$9&amp;"",B793=버스!$I$9),C793,"")</f>
        <v/>
      </c>
    </row>
    <row r="794" spans="1:4">
      <c r="A794" t="s">
        <v>3313</v>
      </c>
      <c r="B794" t="s">
        <v>143</v>
      </c>
      <c r="C794">
        <v>0.29166666666666669</v>
      </c>
      <c r="D794" t="str">
        <f>IF(AND(A794&amp;""=버스!$B$9&amp;"",B794=버스!$I$9),C794,"")</f>
        <v/>
      </c>
    </row>
    <row r="795" spans="1:4">
      <c r="A795" t="s">
        <v>3313</v>
      </c>
      <c r="B795" t="s">
        <v>143</v>
      </c>
      <c r="C795">
        <v>0.61805555555555558</v>
      </c>
      <c r="D795" t="str">
        <f>IF(AND(A795&amp;""=버스!$B$9&amp;"",B795=버스!$I$9),C795,"")</f>
        <v/>
      </c>
    </row>
    <row r="796" spans="1:4">
      <c r="A796" t="s">
        <v>3313</v>
      </c>
      <c r="B796" t="s">
        <v>143</v>
      </c>
      <c r="C796">
        <v>0.70138888888888884</v>
      </c>
      <c r="D796" t="str">
        <f>IF(AND(A796&amp;""=버스!$B$9&amp;"",B796=버스!$I$9),C796,"")</f>
        <v/>
      </c>
    </row>
    <row r="797" spans="1:4">
      <c r="A797" t="s">
        <v>3313</v>
      </c>
      <c r="B797" t="s">
        <v>143</v>
      </c>
      <c r="C797">
        <v>0.79861111111111105</v>
      </c>
      <c r="D797" t="str">
        <f>IF(AND(A797&amp;""=버스!$B$9&amp;"",B797=버스!$I$9),C797,"")</f>
        <v/>
      </c>
    </row>
    <row r="798" spans="1:4">
      <c r="A798" t="s">
        <v>3313</v>
      </c>
      <c r="B798" t="s">
        <v>143</v>
      </c>
      <c r="C798">
        <v>0.27430555555555558</v>
      </c>
      <c r="D798" t="str">
        <f>IF(AND(A798&amp;""=버스!$B$9&amp;"",B798=버스!$I$9),C798,"")</f>
        <v/>
      </c>
    </row>
    <row r="799" spans="1:4">
      <c r="A799" t="s">
        <v>3313</v>
      </c>
      <c r="B799" t="s">
        <v>143</v>
      </c>
      <c r="C799">
        <v>0.54861111111111105</v>
      </c>
      <c r="D799" t="str">
        <f>IF(AND(A799&amp;""=버스!$B$9&amp;"",B799=버스!$I$9),C799,"")</f>
        <v/>
      </c>
    </row>
    <row r="800" spans="1:4">
      <c r="A800" t="s">
        <v>3313</v>
      </c>
      <c r="B800" t="s">
        <v>143</v>
      </c>
      <c r="C800">
        <v>0.24305555555555561</v>
      </c>
      <c r="D800" t="str">
        <f>IF(AND(A800&amp;""=버스!$B$9&amp;"",B800=버스!$I$9),C800,"")</f>
        <v/>
      </c>
    </row>
    <row r="801" spans="1:4">
      <c r="A801" t="s">
        <v>3313</v>
      </c>
      <c r="B801" t="s">
        <v>143</v>
      </c>
      <c r="C801">
        <v>0.43402777777777779</v>
      </c>
      <c r="D801" t="str">
        <f>IF(AND(A801&amp;""=버스!$B$9&amp;"",B801=버스!$I$9),C801,"")</f>
        <v/>
      </c>
    </row>
    <row r="802" spans="1:4">
      <c r="A802" t="s">
        <v>3314</v>
      </c>
      <c r="B802" t="s">
        <v>143</v>
      </c>
      <c r="C802">
        <v>0.75694444444444442</v>
      </c>
      <c r="D802" t="str">
        <f>IF(AND(A802&amp;""=버스!$B$9&amp;"",B802=버스!$I$9),C802,"")</f>
        <v/>
      </c>
    </row>
    <row r="803" spans="1:4">
      <c r="A803" t="s">
        <v>3314</v>
      </c>
      <c r="B803" t="s">
        <v>143</v>
      </c>
      <c r="C803">
        <v>0.4513888888888889</v>
      </c>
      <c r="D803" t="str">
        <f>IF(AND(A803&amp;""=버스!$B$9&amp;"",B803=버스!$I$9),C803,"")</f>
        <v/>
      </c>
    </row>
    <row r="804" spans="1:4">
      <c r="A804" t="s">
        <v>3314</v>
      </c>
      <c r="B804" t="s">
        <v>143</v>
      </c>
      <c r="C804">
        <v>0.70833333333333337</v>
      </c>
      <c r="D804" t="str">
        <f>IF(AND(A804&amp;""=버스!$B$9&amp;"",B804=버스!$I$9),C804,"")</f>
        <v/>
      </c>
    </row>
    <row r="805" spans="1:4">
      <c r="A805" t="s">
        <v>3314</v>
      </c>
      <c r="B805" t="s">
        <v>143</v>
      </c>
      <c r="C805">
        <v>0.28125</v>
      </c>
      <c r="D805" t="str">
        <f>IF(AND(A805&amp;""=버스!$B$9&amp;"",B805=버스!$I$9),C805,"")</f>
        <v/>
      </c>
    </row>
    <row r="806" spans="1:4">
      <c r="A806" t="s">
        <v>3314</v>
      </c>
      <c r="B806" t="s">
        <v>143</v>
      </c>
      <c r="C806">
        <v>0.41666666666666669</v>
      </c>
      <c r="D806" t="str">
        <f>IF(AND(A806&amp;""=버스!$B$9&amp;"",B806=버스!$I$9),C806,"")</f>
        <v/>
      </c>
    </row>
    <row r="807" spans="1:4">
      <c r="A807" t="s">
        <v>3314</v>
      </c>
      <c r="B807" t="s">
        <v>143</v>
      </c>
      <c r="C807">
        <v>0.54166666666666663</v>
      </c>
      <c r="D807" t="str">
        <f>IF(AND(A807&amp;""=버스!$B$9&amp;"",B807=버스!$I$9),C807,"")</f>
        <v/>
      </c>
    </row>
    <row r="808" spans="1:4">
      <c r="A808" t="s">
        <v>3314</v>
      </c>
      <c r="B808" t="s">
        <v>143</v>
      </c>
      <c r="C808">
        <v>0.24305555555555561</v>
      </c>
      <c r="D808" t="str">
        <f>IF(AND(A808&amp;""=버스!$B$9&amp;"",B808=버스!$I$9),C808,"")</f>
        <v/>
      </c>
    </row>
    <row r="809" spans="1:4">
      <c r="A809" t="s">
        <v>3314</v>
      </c>
      <c r="B809" t="s">
        <v>143</v>
      </c>
      <c r="C809">
        <v>0.36805555555555552</v>
      </c>
      <c r="D809" t="str">
        <f>IF(AND(A809&amp;""=버스!$B$9&amp;"",B809=버스!$I$9),C809,"")</f>
        <v/>
      </c>
    </row>
    <row r="810" spans="1:4">
      <c r="A810" t="s">
        <v>3314</v>
      </c>
      <c r="B810" t="s">
        <v>143</v>
      </c>
      <c r="C810">
        <v>0.49305555555555552</v>
      </c>
      <c r="D810" t="str">
        <f>IF(AND(A810&amp;""=버스!$B$9&amp;"",B810=버스!$I$9),C810,"")</f>
        <v/>
      </c>
    </row>
    <row r="811" spans="1:4">
      <c r="A811" t="s">
        <v>3314</v>
      </c>
      <c r="B811" t="s">
        <v>143</v>
      </c>
      <c r="C811">
        <v>0.625</v>
      </c>
      <c r="D811" t="str">
        <f>IF(AND(A811&amp;""=버스!$B$9&amp;"",B811=버스!$I$9),C811,"")</f>
        <v/>
      </c>
    </row>
    <row r="812" spans="1:4">
      <c r="A812" t="s">
        <v>3314</v>
      </c>
      <c r="B812" t="s">
        <v>143</v>
      </c>
      <c r="C812">
        <v>0.29166666666666669</v>
      </c>
      <c r="D812" t="str">
        <f>IF(AND(A812&amp;""=버스!$B$9&amp;"",B812=버스!$I$9),C812,"")</f>
        <v/>
      </c>
    </row>
    <row r="813" spans="1:4">
      <c r="A813" t="s">
        <v>3314</v>
      </c>
      <c r="B813" t="s">
        <v>143</v>
      </c>
      <c r="C813">
        <v>0.65972222222222221</v>
      </c>
      <c r="D813" t="str">
        <f>IF(AND(A813&amp;""=버스!$B$9&amp;"",B813=버스!$I$9),C813,"")</f>
        <v/>
      </c>
    </row>
    <row r="814" spans="1:4">
      <c r="A814" t="s">
        <v>3314</v>
      </c>
      <c r="B814" t="s">
        <v>143</v>
      </c>
      <c r="C814">
        <v>0.58333333333333337</v>
      </c>
      <c r="D814" t="str">
        <f>IF(AND(A814&amp;""=버스!$B$9&amp;"",B814=버스!$I$9),C814,"")</f>
        <v/>
      </c>
    </row>
    <row r="815" spans="1:4">
      <c r="A815" t="s">
        <v>3314</v>
      </c>
      <c r="B815" t="s">
        <v>143</v>
      </c>
      <c r="C815">
        <v>0.64236111111111116</v>
      </c>
      <c r="D815" t="str">
        <f>IF(AND(A815&amp;""=버스!$B$9&amp;"",B815=버스!$I$9),C815,"")</f>
        <v/>
      </c>
    </row>
    <row r="816" spans="1:4">
      <c r="A816" t="s">
        <v>3314</v>
      </c>
      <c r="B816" t="s">
        <v>143</v>
      </c>
      <c r="C816">
        <v>0.31944444444444448</v>
      </c>
      <c r="D816" t="str">
        <f>IF(AND(A816&amp;""=버스!$B$9&amp;"",B816=버스!$I$9),C816,"")</f>
        <v/>
      </c>
    </row>
    <row r="817" spans="1:4">
      <c r="A817" t="s">
        <v>3314</v>
      </c>
      <c r="B817" t="s">
        <v>143</v>
      </c>
      <c r="C817">
        <v>0.67361111111111105</v>
      </c>
      <c r="D817" t="str">
        <f>IF(AND(A817&amp;""=버스!$B$9&amp;"",B817=버스!$I$9),C817,"")</f>
        <v/>
      </c>
    </row>
    <row r="818" spans="1:4">
      <c r="A818" t="s">
        <v>3314</v>
      </c>
      <c r="B818" t="s">
        <v>143</v>
      </c>
      <c r="C818">
        <v>0.76041666666666663</v>
      </c>
      <c r="D818" t="str">
        <f>IF(AND(A818&amp;""=버스!$B$9&amp;"",B818=버스!$I$9),C818,"")</f>
        <v/>
      </c>
    </row>
    <row r="819" spans="1:4">
      <c r="A819" t="s">
        <v>3314</v>
      </c>
      <c r="B819" t="s">
        <v>143</v>
      </c>
      <c r="C819">
        <v>0.35416666666666657</v>
      </c>
      <c r="D819" t="str">
        <f>IF(AND(A819&amp;""=버스!$B$9&amp;"",B819=버스!$I$9),C819,"")</f>
        <v/>
      </c>
    </row>
    <row r="820" spans="1:4">
      <c r="A820" t="s">
        <v>3314</v>
      </c>
      <c r="B820" t="s">
        <v>143</v>
      </c>
      <c r="C820">
        <v>0.5</v>
      </c>
      <c r="D820" t="str">
        <f>IF(AND(A820&amp;""=버스!$B$9&amp;"",B820=버스!$I$9),C820,"")</f>
        <v/>
      </c>
    </row>
    <row r="821" spans="1:4">
      <c r="A821" t="s">
        <v>3314</v>
      </c>
      <c r="B821" t="s">
        <v>143</v>
      </c>
      <c r="C821">
        <v>0.34027777777777768</v>
      </c>
      <c r="D821" t="str">
        <f>IF(AND(A821&amp;""=버스!$B$9&amp;"",B821=버스!$I$9),C821,"")</f>
        <v/>
      </c>
    </row>
    <row r="822" spans="1:4">
      <c r="A822" t="s">
        <v>3314</v>
      </c>
      <c r="B822" t="s">
        <v>143</v>
      </c>
      <c r="C822">
        <v>0.70138888888888884</v>
      </c>
      <c r="D822" t="str">
        <f>IF(AND(A822&amp;""=버스!$B$9&amp;"",B822=버스!$I$9),C822,"")</f>
        <v/>
      </c>
    </row>
    <row r="823" spans="1:4">
      <c r="A823" t="s">
        <v>3314</v>
      </c>
      <c r="B823" t="s">
        <v>143</v>
      </c>
      <c r="C823">
        <v>0.79166666666666663</v>
      </c>
      <c r="D823" t="str">
        <f>IF(AND(A823&amp;""=버스!$B$9&amp;"",B823=버스!$I$9),C823,"")</f>
        <v/>
      </c>
    </row>
    <row r="824" spans="1:4">
      <c r="A824" t="s">
        <v>3315</v>
      </c>
      <c r="B824" t="s">
        <v>143</v>
      </c>
      <c r="C824">
        <v>0.6875</v>
      </c>
      <c r="D824" t="str">
        <f>IF(AND(A824&amp;""=버스!$B$9&amp;"",B824=버스!$I$9),C824,"")</f>
        <v/>
      </c>
    </row>
    <row r="825" spans="1:4">
      <c r="A825" t="s">
        <v>3315</v>
      </c>
      <c r="B825" t="s">
        <v>143</v>
      </c>
      <c r="C825">
        <v>0.25</v>
      </c>
      <c r="D825" t="str">
        <f>IF(AND(A825&amp;""=버스!$B$9&amp;"",B825=버스!$I$9),C825,"")</f>
        <v/>
      </c>
    </row>
    <row r="826" spans="1:4">
      <c r="A826" t="s">
        <v>3315</v>
      </c>
      <c r="B826" t="s">
        <v>143</v>
      </c>
      <c r="C826">
        <v>0.27083333333333331</v>
      </c>
      <c r="D826" t="str">
        <f>IF(AND(A826&amp;""=버스!$B$9&amp;"",B826=버스!$I$9),C826,"")</f>
        <v/>
      </c>
    </row>
    <row r="827" spans="1:4">
      <c r="A827" t="s">
        <v>3315</v>
      </c>
      <c r="B827" t="s">
        <v>143</v>
      </c>
      <c r="C827">
        <v>0.35416666666666657</v>
      </c>
      <c r="D827" t="str">
        <f>IF(AND(A827&amp;""=버스!$B$9&amp;"",B827=버스!$I$9),C827,"")</f>
        <v/>
      </c>
    </row>
    <row r="828" spans="1:4">
      <c r="A828" t="s">
        <v>3315</v>
      </c>
      <c r="B828" t="s">
        <v>143</v>
      </c>
      <c r="C828">
        <v>0.66666666666666663</v>
      </c>
      <c r="D828" t="str">
        <f>IF(AND(A828&amp;""=버스!$B$9&amp;"",B828=버스!$I$9),C828,"")</f>
        <v/>
      </c>
    </row>
    <row r="829" spans="1:4">
      <c r="A829" t="s">
        <v>3315</v>
      </c>
      <c r="B829" t="s">
        <v>143</v>
      </c>
      <c r="C829">
        <v>0.56944444444444442</v>
      </c>
      <c r="D829" t="str">
        <f>IF(AND(A829&amp;""=버스!$B$9&amp;"",B829=버스!$I$9),C829,"")</f>
        <v/>
      </c>
    </row>
    <row r="830" spans="1:4">
      <c r="A830" t="s">
        <v>3315</v>
      </c>
      <c r="B830" t="s">
        <v>143</v>
      </c>
      <c r="C830">
        <v>0.4513888888888889</v>
      </c>
      <c r="D830" t="str">
        <f>IF(AND(A830&amp;""=버스!$B$9&amp;"",B830=버스!$I$9),C830,"")</f>
        <v/>
      </c>
    </row>
    <row r="831" spans="1:4">
      <c r="A831" t="s">
        <v>3316</v>
      </c>
      <c r="B831" t="s">
        <v>143</v>
      </c>
      <c r="C831">
        <v>0.3125</v>
      </c>
      <c r="D831" t="str">
        <f>IF(AND(A831&amp;""=버스!$B$9&amp;"",B831=버스!$I$9),C831,"")</f>
        <v/>
      </c>
    </row>
    <row r="832" spans="1:4">
      <c r="A832" t="s">
        <v>3316</v>
      </c>
      <c r="B832" t="s">
        <v>143</v>
      </c>
      <c r="C832">
        <v>0.4236111111111111</v>
      </c>
      <c r="D832" t="str">
        <f>IF(AND(A832&amp;""=버스!$B$9&amp;"",B832=버스!$I$9),C832,"")</f>
        <v/>
      </c>
    </row>
    <row r="833" spans="1:4">
      <c r="A833" t="s">
        <v>3316</v>
      </c>
      <c r="B833" t="s">
        <v>143</v>
      </c>
      <c r="C833">
        <v>0.58333333333333337</v>
      </c>
      <c r="D833" t="str">
        <f>IF(AND(A833&amp;""=버스!$B$9&amp;"",B833=버스!$I$9),C833,"")</f>
        <v/>
      </c>
    </row>
    <row r="834" spans="1:4">
      <c r="A834" t="s">
        <v>3316</v>
      </c>
      <c r="B834" t="s">
        <v>143</v>
      </c>
      <c r="C834">
        <v>0.70833333333333337</v>
      </c>
      <c r="D834" t="str">
        <f>IF(AND(A834&amp;""=버스!$B$9&amp;"",B834=버스!$I$9),C834,"")</f>
        <v/>
      </c>
    </row>
    <row r="835" spans="1:4">
      <c r="A835" t="s">
        <v>3316</v>
      </c>
      <c r="B835" t="s">
        <v>143</v>
      </c>
      <c r="C835">
        <v>0.33680555555555552</v>
      </c>
      <c r="D835" t="str">
        <f>IF(AND(A835&amp;""=버스!$B$9&amp;"",B835=버스!$I$9),C835,"")</f>
        <v/>
      </c>
    </row>
    <row r="836" spans="1:4">
      <c r="A836" t="s">
        <v>3316</v>
      </c>
      <c r="B836" t="s">
        <v>143</v>
      </c>
      <c r="C836">
        <v>0.60763888888888895</v>
      </c>
      <c r="D836" t="str">
        <f>IF(AND(A836&amp;""=버스!$B$9&amp;"",B836=버스!$I$9),C836,"")</f>
        <v/>
      </c>
    </row>
    <row r="837" spans="1:4">
      <c r="A837" t="s">
        <v>3316</v>
      </c>
      <c r="B837" t="s">
        <v>143</v>
      </c>
      <c r="C837">
        <v>0.44791666666666669</v>
      </c>
      <c r="D837" t="str">
        <f>IF(AND(A837&amp;""=버스!$B$9&amp;"",B837=버스!$I$9),C837,"")</f>
        <v/>
      </c>
    </row>
    <row r="838" spans="1:4">
      <c r="A838" t="s">
        <v>3316</v>
      </c>
      <c r="B838" t="s">
        <v>143</v>
      </c>
      <c r="C838">
        <v>0.73263888888888895</v>
      </c>
      <c r="D838" t="str">
        <f>IF(AND(A838&amp;""=버스!$B$9&amp;"",B838=버스!$I$9),C838,"")</f>
        <v/>
      </c>
    </row>
    <row r="839" spans="1:4">
      <c r="A839" t="s">
        <v>3317</v>
      </c>
      <c r="B839" t="s">
        <v>143</v>
      </c>
      <c r="C839">
        <v>0.27777777777777779</v>
      </c>
      <c r="D839" t="str">
        <f>IF(AND(A839&amp;""=버스!$B$9&amp;"",B839=버스!$I$9),C839,"")</f>
        <v/>
      </c>
    </row>
    <row r="840" spans="1:4">
      <c r="A840" t="s">
        <v>3317</v>
      </c>
      <c r="B840" t="s">
        <v>143</v>
      </c>
      <c r="C840">
        <v>0.30555555555555558</v>
      </c>
      <c r="D840" t="str">
        <f>IF(AND(A840&amp;""=버스!$B$9&amp;"",B840=버스!$I$9),C840,"")</f>
        <v/>
      </c>
    </row>
    <row r="841" spans="1:4">
      <c r="A841" t="s">
        <v>3317</v>
      </c>
      <c r="B841" t="s">
        <v>143</v>
      </c>
      <c r="C841">
        <v>0.42708333333333343</v>
      </c>
      <c r="D841" t="str">
        <f>IF(AND(A841&amp;""=버스!$B$9&amp;"",B841=버스!$I$9),C841,"")</f>
        <v/>
      </c>
    </row>
    <row r="842" spans="1:4">
      <c r="A842" t="s">
        <v>3317</v>
      </c>
      <c r="B842" t="s">
        <v>143</v>
      </c>
      <c r="C842">
        <v>0.45486111111111122</v>
      </c>
      <c r="D842" t="str">
        <f>IF(AND(A842&amp;""=버스!$B$9&amp;"",B842=버스!$I$9),C842,"")</f>
        <v/>
      </c>
    </row>
    <row r="843" spans="1:4">
      <c r="A843" t="s">
        <v>3317</v>
      </c>
      <c r="B843" t="s">
        <v>143</v>
      </c>
      <c r="C843">
        <v>0.4826388888888889</v>
      </c>
      <c r="D843" t="str">
        <f>IF(AND(A843&amp;""=버스!$B$9&amp;"",B843=버스!$I$9),C843,"")</f>
        <v/>
      </c>
    </row>
    <row r="844" spans="1:4">
      <c r="A844" t="s">
        <v>3317</v>
      </c>
      <c r="B844" t="s">
        <v>143</v>
      </c>
      <c r="C844">
        <v>0.61805555555555558</v>
      </c>
      <c r="D844" t="str">
        <f>IF(AND(A844&amp;""=버스!$B$9&amp;"",B844=버스!$I$9),C844,"")</f>
        <v/>
      </c>
    </row>
    <row r="845" spans="1:4">
      <c r="A845" t="s">
        <v>3317</v>
      </c>
      <c r="B845" t="s">
        <v>143</v>
      </c>
      <c r="C845">
        <v>0.67361111111111105</v>
      </c>
      <c r="D845" t="str">
        <f>IF(AND(A845&amp;""=버스!$B$9&amp;"",B845=버스!$I$9),C845,"")</f>
        <v/>
      </c>
    </row>
    <row r="846" spans="1:4">
      <c r="A846" t="s">
        <v>3317</v>
      </c>
      <c r="B846" t="s">
        <v>143</v>
      </c>
      <c r="C846">
        <v>0.76736111111111116</v>
      </c>
      <c r="D846" t="str">
        <f>IF(AND(A846&amp;""=버스!$B$9&amp;"",B846=버스!$I$9),C846,"")</f>
        <v/>
      </c>
    </row>
    <row r="847" spans="1:4">
      <c r="A847" t="s">
        <v>3317</v>
      </c>
      <c r="B847" t="s">
        <v>143</v>
      </c>
      <c r="C847">
        <v>0.33680555555555552</v>
      </c>
      <c r="D847" t="str">
        <f>IF(AND(A847&amp;""=버스!$B$9&amp;"",B847=버스!$I$9),C847,"")</f>
        <v/>
      </c>
    </row>
    <row r="848" spans="1:4">
      <c r="A848" t="s">
        <v>3317</v>
      </c>
      <c r="B848" t="s">
        <v>143</v>
      </c>
      <c r="C848">
        <v>0.39930555555555558</v>
      </c>
      <c r="D848" t="str">
        <f>IF(AND(A848&amp;""=버스!$B$9&amp;"",B848=버스!$I$9),C848,"")</f>
        <v/>
      </c>
    </row>
    <row r="849" spans="1:4">
      <c r="A849" t="s">
        <v>3317</v>
      </c>
      <c r="B849" t="s">
        <v>143</v>
      </c>
      <c r="C849">
        <v>0.51388888888888884</v>
      </c>
      <c r="D849" t="str">
        <f>IF(AND(A849&amp;""=버스!$B$9&amp;"",B849=버스!$I$9),C849,"")</f>
        <v/>
      </c>
    </row>
    <row r="850" spans="1:4">
      <c r="A850" t="s">
        <v>3317</v>
      </c>
      <c r="B850" t="s">
        <v>143</v>
      </c>
      <c r="C850">
        <v>0.63541666666666663</v>
      </c>
      <c r="D850" t="str">
        <f>IF(AND(A850&amp;""=버스!$B$9&amp;"",B850=버스!$I$9),C850,"")</f>
        <v/>
      </c>
    </row>
    <row r="851" spans="1:4">
      <c r="A851" t="s">
        <v>3317</v>
      </c>
      <c r="B851" t="s">
        <v>143</v>
      </c>
      <c r="C851">
        <v>0.25694444444444442</v>
      </c>
      <c r="D851" t="str">
        <f>IF(AND(A851&amp;""=버스!$B$9&amp;"",B851=버스!$I$9),C851,"")</f>
        <v/>
      </c>
    </row>
    <row r="852" spans="1:4">
      <c r="A852" t="s">
        <v>3317</v>
      </c>
      <c r="B852" t="s">
        <v>143</v>
      </c>
      <c r="C852">
        <v>0.72916666666666674</v>
      </c>
      <c r="D852" t="str">
        <f>IF(AND(A852&amp;""=버스!$B$9&amp;"",B852=버스!$I$9),C852,"")</f>
        <v/>
      </c>
    </row>
    <row r="853" spans="1:4">
      <c r="A853" t="s">
        <v>3317</v>
      </c>
      <c r="B853" t="s">
        <v>143</v>
      </c>
      <c r="C853">
        <v>0.77777777777777779</v>
      </c>
      <c r="D853" t="str">
        <f>IF(AND(A853&amp;""=버스!$B$9&amp;"",B853=버스!$I$9),C853,"")</f>
        <v/>
      </c>
    </row>
    <row r="854" spans="1:4">
      <c r="A854" t="s">
        <v>3317</v>
      </c>
      <c r="B854" t="s">
        <v>143</v>
      </c>
      <c r="C854">
        <v>0.36458333333333331</v>
      </c>
      <c r="D854" t="str">
        <f>IF(AND(A854&amp;""=버스!$B$9&amp;"",B854=버스!$I$9),C854,"")</f>
        <v/>
      </c>
    </row>
    <row r="855" spans="1:4">
      <c r="A855" t="s">
        <v>3317</v>
      </c>
      <c r="B855" t="s">
        <v>143</v>
      </c>
      <c r="C855">
        <v>0.44791666666666669</v>
      </c>
      <c r="D855" t="str">
        <f>IF(AND(A855&amp;""=버스!$B$9&amp;"",B855=버스!$I$9),C855,"")</f>
        <v/>
      </c>
    </row>
    <row r="856" spans="1:4">
      <c r="A856" t="s">
        <v>3317</v>
      </c>
      <c r="B856" t="s">
        <v>143</v>
      </c>
      <c r="C856">
        <v>0.50694444444444442</v>
      </c>
      <c r="D856" t="str">
        <f>IF(AND(A856&amp;""=버스!$B$9&amp;"",B856=버스!$I$9),C856,"")</f>
        <v/>
      </c>
    </row>
    <row r="857" spans="1:4">
      <c r="A857" t="s">
        <v>3317</v>
      </c>
      <c r="B857" t="s">
        <v>143</v>
      </c>
      <c r="C857">
        <v>0.52777777777777779</v>
      </c>
      <c r="D857" t="str">
        <f>IF(AND(A857&amp;""=버스!$B$9&amp;"",B857=버스!$I$9),C857,"")</f>
        <v/>
      </c>
    </row>
    <row r="858" spans="1:4">
      <c r="A858" t="s">
        <v>3317</v>
      </c>
      <c r="B858" t="s">
        <v>143</v>
      </c>
      <c r="C858">
        <v>0.63194444444444442</v>
      </c>
      <c r="D858" t="str">
        <f>IF(AND(A858&amp;""=버스!$B$9&amp;"",B858=버스!$I$9),C858,"")</f>
        <v/>
      </c>
    </row>
    <row r="859" spans="1:4">
      <c r="A859" t="s">
        <v>3317</v>
      </c>
      <c r="B859" t="s">
        <v>143</v>
      </c>
      <c r="C859">
        <v>0.67361111111111105</v>
      </c>
      <c r="D859" t="str">
        <f>IF(AND(A859&amp;""=버스!$B$9&amp;"",B859=버스!$I$9),C859,"")</f>
        <v/>
      </c>
    </row>
    <row r="860" spans="1:4">
      <c r="A860" t="s">
        <v>3317</v>
      </c>
      <c r="B860" t="s">
        <v>143</v>
      </c>
      <c r="C860">
        <v>0.76736111111111116</v>
      </c>
      <c r="D860" t="str">
        <f>IF(AND(A860&amp;""=버스!$B$9&amp;"",B860=버스!$I$9),C860,"")</f>
        <v/>
      </c>
    </row>
    <row r="861" spans="1:4">
      <c r="A861" t="s">
        <v>3317</v>
      </c>
      <c r="B861" t="s">
        <v>143</v>
      </c>
      <c r="C861">
        <v>0.81597222222222221</v>
      </c>
      <c r="D861" t="str">
        <f>IF(AND(A861&amp;""=버스!$B$9&amp;"",B861=버스!$I$9),C861,"")</f>
        <v/>
      </c>
    </row>
    <row r="862" spans="1:4">
      <c r="A862" t="s">
        <v>3317</v>
      </c>
      <c r="B862" t="s">
        <v>143</v>
      </c>
      <c r="C862">
        <v>0.41666666666666669</v>
      </c>
      <c r="D862" t="str">
        <f>IF(AND(A862&amp;""=버스!$B$9&amp;"",B862=버스!$I$9),C862,"")</f>
        <v/>
      </c>
    </row>
    <row r="863" spans="1:4">
      <c r="A863" t="s">
        <v>3317</v>
      </c>
      <c r="B863" t="s">
        <v>143</v>
      </c>
      <c r="C863">
        <v>0.47569444444444442</v>
      </c>
      <c r="D863" t="str">
        <f>IF(AND(A863&amp;""=버스!$B$9&amp;"",B863=버스!$I$9),C863,"")</f>
        <v/>
      </c>
    </row>
    <row r="864" spans="1:4">
      <c r="A864" t="s">
        <v>3317</v>
      </c>
      <c r="B864" t="s">
        <v>143</v>
      </c>
      <c r="C864">
        <v>0.57291666666666663</v>
      </c>
      <c r="D864" t="str">
        <f>IF(AND(A864&amp;""=버스!$B$9&amp;"",B864=버스!$I$9),C864,"")</f>
        <v/>
      </c>
    </row>
    <row r="865" spans="1:4">
      <c r="A865" t="s">
        <v>3317</v>
      </c>
      <c r="B865" t="s">
        <v>143</v>
      </c>
      <c r="C865">
        <v>0.70138888888888884</v>
      </c>
      <c r="D865" t="str">
        <f>IF(AND(A865&amp;""=버스!$B$9&amp;"",B865=버스!$I$9),C865,"")</f>
        <v/>
      </c>
    </row>
    <row r="866" spans="1:4">
      <c r="A866" t="s">
        <v>3317</v>
      </c>
      <c r="B866" t="s">
        <v>143</v>
      </c>
      <c r="C866">
        <v>0.29166666666666669</v>
      </c>
      <c r="D866" t="str">
        <f>IF(AND(A866&amp;""=버스!$B$9&amp;"",B866=버스!$I$9),C866,"")</f>
        <v/>
      </c>
    </row>
    <row r="867" spans="1:4">
      <c r="A867" t="s">
        <v>3317</v>
      </c>
      <c r="B867" t="s">
        <v>143</v>
      </c>
      <c r="C867">
        <v>0.55555555555555547</v>
      </c>
      <c r="D867" t="str">
        <f>IF(AND(A867&amp;""=버스!$B$9&amp;"",B867=버스!$I$9),C867,"")</f>
        <v/>
      </c>
    </row>
    <row r="868" spans="1:4">
      <c r="A868" t="s">
        <v>3317</v>
      </c>
      <c r="B868" t="s">
        <v>143</v>
      </c>
      <c r="C868">
        <v>0.24305555555555561</v>
      </c>
      <c r="D868" t="str">
        <f>IF(AND(A868&amp;""=버스!$B$9&amp;"",B868=버스!$I$9),C868,"")</f>
        <v/>
      </c>
    </row>
    <row r="869" spans="1:4">
      <c r="A869" t="s">
        <v>3317</v>
      </c>
      <c r="B869" t="s">
        <v>143</v>
      </c>
      <c r="C869">
        <v>0.82638888888888884</v>
      </c>
      <c r="D869" t="str">
        <f>IF(AND(A869&amp;""=버스!$B$9&amp;"",B869=버스!$I$9),C869,"")</f>
        <v/>
      </c>
    </row>
    <row r="870" spans="1:4">
      <c r="A870" t="s">
        <v>3317</v>
      </c>
      <c r="B870" t="s">
        <v>143</v>
      </c>
      <c r="C870">
        <v>0.83333333333333337</v>
      </c>
      <c r="D870" t="str">
        <f>IF(AND(A870&amp;""=버스!$B$9&amp;"",B870=버스!$I$9),C870,"")</f>
        <v/>
      </c>
    </row>
    <row r="871" spans="1:4">
      <c r="A871" t="s">
        <v>3317</v>
      </c>
      <c r="B871" t="s">
        <v>143</v>
      </c>
      <c r="C871">
        <v>0.30902777777777779</v>
      </c>
      <c r="D871" t="str">
        <f>IF(AND(A871&amp;""=버스!$B$9&amp;"",B871=버스!$I$9),C871,"")</f>
        <v/>
      </c>
    </row>
    <row r="872" spans="1:4">
      <c r="A872" t="s">
        <v>3317</v>
      </c>
      <c r="B872" t="s">
        <v>143</v>
      </c>
      <c r="C872">
        <v>0.52083333333333337</v>
      </c>
      <c r="D872" t="str">
        <f>IF(AND(A872&amp;""=버스!$B$9&amp;"",B872=버스!$I$9),C872,"")</f>
        <v/>
      </c>
    </row>
    <row r="873" spans="1:4">
      <c r="A873" t="s">
        <v>3317</v>
      </c>
      <c r="B873" t="s">
        <v>143</v>
      </c>
      <c r="C873">
        <v>0.74305555555555558</v>
      </c>
      <c r="D873" t="str">
        <f>IF(AND(A873&amp;""=버스!$B$9&amp;"",B873=버스!$I$9),C873,"")</f>
        <v/>
      </c>
    </row>
    <row r="874" spans="1:4">
      <c r="A874" t="s">
        <v>3317</v>
      </c>
      <c r="B874" t="s">
        <v>143</v>
      </c>
      <c r="C874">
        <v>0.36805555555555552</v>
      </c>
      <c r="D874" t="str">
        <f>IF(AND(A874&amp;""=버스!$B$9&amp;"",B874=버스!$I$9),C874,"")</f>
        <v/>
      </c>
    </row>
    <row r="875" spans="1:4">
      <c r="A875" t="s">
        <v>3317</v>
      </c>
      <c r="B875" t="s">
        <v>143</v>
      </c>
      <c r="C875">
        <v>0.38194444444444442</v>
      </c>
      <c r="D875" t="str">
        <f>IF(AND(A875&amp;""=버스!$B$9&amp;"",B875=버스!$I$9),C875,"")</f>
        <v/>
      </c>
    </row>
    <row r="876" spans="1:4">
      <c r="A876" t="s">
        <v>3317</v>
      </c>
      <c r="B876" t="s">
        <v>143</v>
      </c>
      <c r="C876">
        <v>0.79513888888888884</v>
      </c>
      <c r="D876" t="str">
        <f>IF(AND(A876&amp;""=버스!$B$9&amp;"",B876=버스!$I$9),C876,"")</f>
        <v/>
      </c>
    </row>
    <row r="877" spans="1:4">
      <c r="A877" t="s">
        <v>3317</v>
      </c>
      <c r="B877" t="s">
        <v>143</v>
      </c>
      <c r="C877">
        <v>0.60416666666666674</v>
      </c>
      <c r="D877" t="str">
        <f>IF(AND(A877&amp;""=버스!$B$9&amp;"",B877=버스!$I$9),C877,"")</f>
        <v/>
      </c>
    </row>
    <row r="878" spans="1:4">
      <c r="A878" t="s">
        <v>3317</v>
      </c>
      <c r="B878" t="s">
        <v>143</v>
      </c>
      <c r="C878">
        <v>0.58333333333333337</v>
      </c>
      <c r="D878" t="str">
        <f>IF(AND(A878&amp;""=버스!$B$9&amp;"",B878=버스!$I$9),C878,"")</f>
        <v/>
      </c>
    </row>
    <row r="879" spans="1:4">
      <c r="A879" t="s">
        <v>3317</v>
      </c>
      <c r="B879" t="s">
        <v>143</v>
      </c>
      <c r="C879">
        <v>0.63888888888888884</v>
      </c>
      <c r="D879" t="str">
        <f>IF(AND(A879&amp;""=버스!$B$9&amp;"",B879=버스!$I$9),C879,"")</f>
        <v/>
      </c>
    </row>
    <row r="880" spans="1:4">
      <c r="A880" t="s">
        <v>3317</v>
      </c>
      <c r="B880" t="s">
        <v>143</v>
      </c>
      <c r="C880">
        <v>0.2638888888888889</v>
      </c>
      <c r="D880" t="str">
        <f>IF(AND(A880&amp;""=버스!$B$9&amp;"",B880=버스!$I$9),C880,"")</f>
        <v/>
      </c>
    </row>
    <row r="881" spans="1:4">
      <c r="A881" t="s">
        <v>3317</v>
      </c>
      <c r="B881" t="s">
        <v>143</v>
      </c>
      <c r="C881">
        <v>0.56597222222222221</v>
      </c>
      <c r="D881" t="str">
        <f>IF(AND(A881&amp;""=버스!$B$9&amp;"",B881=버스!$I$9),C881,"")</f>
        <v/>
      </c>
    </row>
    <row r="882" spans="1:4">
      <c r="A882" t="s">
        <v>3318</v>
      </c>
      <c r="B882" t="s">
        <v>143</v>
      </c>
      <c r="C882">
        <v>0.35416666666666657</v>
      </c>
      <c r="D882" t="str">
        <f>IF(AND(A882&amp;""=버스!$B$9&amp;"",B882=버스!$I$9),C882,"")</f>
        <v/>
      </c>
    </row>
    <row r="883" spans="1:4">
      <c r="A883" t="s">
        <v>3318</v>
      </c>
      <c r="B883" t="s">
        <v>143</v>
      </c>
      <c r="C883">
        <v>0.40625</v>
      </c>
      <c r="D883" t="str">
        <f>IF(AND(A883&amp;""=버스!$B$9&amp;"",B883=버스!$I$9),C883,"")</f>
        <v/>
      </c>
    </row>
    <row r="884" spans="1:4">
      <c r="A884" t="s">
        <v>3318</v>
      </c>
      <c r="B884" t="s">
        <v>143</v>
      </c>
      <c r="C884">
        <v>0.45486111111111122</v>
      </c>
      <c r="D884" t="str">
        <f>IF(AND(A884&amp;""=버스!$B$9&amp;"",B884=버스!$I$9),C884,"")</f>
        <v/>
      </c>
    </row>
    <row r="885" spans="1:4">
      <c r="A885" t="s">
        <v>3318</v>
      </c>
      <c r="B885" t="s">
        <v>143</v>
      </c>
      <c r="C885">
        <v>0.4861111111111111</v>
      </c>
      <c r="D885" t="str">
        <f>IF(AND(A885&amp;""=버스!$B$9&amp;"",B885=버스!$I$9),C885,"")</f>
        <v/>
      </c>
    </row>
    <row r="886" spans="1:4">
      <c r="A886" t="s">
        <v>3318</v>
      </c>
      <c r="B886" t="s">
        <v>143</v>
      </c>
      <c r="C886">
        <v>0.52777777777777779</v>
      </c>
      <c r="D886" t="str">
        <f>IF(AND(A886&amp;""=버스!$B$9&amp;"",B886=버스!$I$9),C886,"")</f>
        <v/>
      </c>
    </row>
    <row r="887" spans="1:4">
      <c r="A887" t="s">
        <v>3318</v>
      </c>
      <c r="B887" t="s">
        <v>143</v>
      </c>
      <c r="C887">
        <v>0.58680555555555558</v>
      </c>
      <c r="D887" t="str">
        <f>IF(AND(A887&amp;""=버스!$B$9&amp;"",B887=버스!$I$9),C887,"")</f>
        <v/>
      </c>
    </row>
    <row r="888" spans="1:4">
      <c r="A888" t="s">
        <v>3318</v>
      </c>
      <c r="B888" t="s">
        <v>143</v>
      </c>
      <c r="C888">
        <v>0.625</v>
      </c>
      <c r="D888" t="str">
        <f>IF(AND(A888&amp;""=버스!$B$9&amp;"",B888=버스!$I$9),C888,"")</f>
        <v/>
      </c>
    </row>
    <row r="889" spans="1:4">
      <c r="A889" t="s">
        <v>3318</v>
      </c>
      <c r="B889" t="s">
        <v>143</v>
      </c>
      <c r="C889">
        <v>0.65625</v>
      </c>
      <c r="D889" t="str">
        <f>IF(AND(A889&amp;""=버스!$B$9&amp;"",B889=버스!$I$9),C889,"")</f>
        <v/>
      </c>
    </row>
    <row r="890" spans="1:4">
      <c r="A890" t="s">
        <v>3318</v>
      </c>
      <c r="B890" t="s">
        <v>143</v>
      </c>
      <c r="C890">
        <v>0.25694444444444442</v>
      </c>
      <c r="D890" t="str">
        <f>IF(AND(A890&amp;""=버스!$B$9&amp;"",B890=버스!$I$9),C890,"")</f>
        <v/>
      </c>
    </row>
    <row r="891" spans="1:4">
      <c r="A891" t="s">
        <v>3318</v>
      </c>
      <c r="B891" t="s">
        <v>143</v>
      </c>
      <c r="C891">
        <v>0.75694444444444442</v>
      </c>
      <c r="D891" t="str">
        <f>IF(AND(A891&amp;""=버스!$B$9&amp;"",B891=버스!$I$9),C891,"")</f>
        <v/>
      </c>
    </row>
    <row r="892" spans="1:4">
      <c r="A892" t="s">
        <v>3318</v>
      </c>
      <c r="B892" t="s">
        <v>143</v>
      </c>
      <c r="C892">
        <v>0.25</v>
      </c>
      <c r="D892" t="str">
        <f>IF(AND(A892&amp;""=버스!$B$9&amp;"",B892=버스!$I$9),C892,"")</f>
        <v/>
      </c>
    </row>
    <row r="893" spans="1:4">
      <c r="A893" t="s">
        <v>3318</v>
      </c>
      <c r="B893" t="s">
        <v>143</v>
      </c>
      <c r="C893">
        <v>0.26041666666666669</v>
      </c>
      <c r="D893" t="str">
        <f>IF(AND(A893&amp;""=버스!$B$9&amp;"",B893=버스!$I$9),C893,"")</f>
        <v/>
      </c>
    </row>
    <row r="894" spans="1:4">
      <c r="A894" t="s">
        <v>3318</v>
      </c>
      <c r="B894" t="s">
        <v>143</v>
      </c>
      <c r="C894">
        <v>0.70486111111111105</v>
      </c>
      <c r="D894" t="str">
        <f>IF(AND(A894&amp;""=버스!$B$9&amp;"",B894=버스!$I$9),C894,"")</f>
        <v/>
      </c>
    </row>
    <row r="895" spans="1:4">
      <c r="A895" t="s">
        <v>3318</v>
      </c>
      <c r="B895" t="s">
        <v>143</v>
      </c>
      <c r="C895">
        <v>0.3923611111111111</v>
      </c>
      <c r="D895" t="str">
        <f>IF(AND(A895&amp;""=버스!$B$9&amp;"",B895=버스!$I$9),C895,"")</f>
        <v/>
      </c>
    </row>
    <row r="896" spans="1:4">
      <c r="A896" t="s">
        <v>3318</v>
      </c>
      <c r="B896" t="s">
        <v>143</v>
      </c>
      <c r="C896">
        <v>0.44444444444444448</v>
      </c>
      <c r="D896" t="str">
        <f>IF(AND(A896&amp;""=버스!$B$9&amp;"",B896=버스!$I$9),C896,"")</f>
        <v/>
      </c>
    </row>
    <row r="897" spans="1:4">
      <c r="A897" t="s">
        <v>3318</v>
      </c>
      <c r="B897" t="s">
        <v>143</v>
      </c>
      <c r="C897">
        <v>0.49305555555555552</v>
      </c>
      <c r="D897" t="str">
        <f>IF(AND(A897&amp;""=버스!$B$9&amp;"",B897=버스!$I$9),C897,"")</f>
        <v/>
      </c>
    </row>
    <row r="898" spans="1:4">
      <c r="A898" t="s">
        <v>3318</v>
      </c>
      <c r="B898" t="s">
        <v>143</v>
      </c>
      <c r="C898">
        <v>0.52777777777777779</v>
      </c>
      <c r="D898" t="str">
        <f>IF(AND(A898&amp;""=버스!$B$9&amp;"",B898=버스!$I$9),C898,"")</f>
        <v/>
      </c>
    </row>
    <row r="899" spans="1:4">
      <c r="A899" t="s">
        <v>3318</v>
      </c>
      <c r="B899" t="s">
        <v>143</v>
      </c>
      <c r="C899">
        <v>0.56597222222222221</v>
      </c>
      <c r="D899" t="str">
        <f>IF(AND(A899&amp;""=버스!$B$9&amp;"",B899=버스!$I$9),C899,"")</f>
        <v/>
      </c>
    </row>
    <row r="900" spans="1:4">
      <c r="A900" t="s">
        <v>3318</v>
      </c>
      <c r="B900" t="s">
        <v>143</v>
      </c>
      <c r="C900">
        <v>0.625</v>
      </c>
      <c r="D900" t="str">
        <f>IF(AND(A900&amp;""=버스!$B$9&amp;"",B900=버스!$I$9),C900,"")</f>
        <v/>
      </c>
    </row>
    <row r="901" spans="1:4">
      <c r="A901" t="s">
        <v>3318</v>
      </c>
      <c r="B901" t="s">
        <v>143</v>
      </c>
      <c r="C901">
        <v>0.66666666666666663</v>
      </c>
      <c r="D901" t="str">
        <f>IF(AND(A901&amp;""=버스!$B$9&amp;"",B901=버스!$I$9),C901,"")</f>
        <v/>
      </c>
    </row>
    <row r="902" spans="1:4">
      <c r="A902" t="s">
        <v>3318</v>
      </c>
      <c r="B902" t="s">
        <v>143</v>
      </c>
      <c r="C902">
        <v>0.69791666666666663</v>
      </c>
      <c r="D902" t="str">
        <f>IF(AND(A902&amp;""=버스!$B$9&amp;"",B902=버스!$I$9),C902,"")</f>
        <v/>
      </c>
    </row>
    <row r="903" spans="1:4">
      <c r="A903" t="s">
        <v>3318</v>
      </c>
      <c r="B903" t="s">
        <v>143</v>
      </c>
      <c r="C903">
        <v>0.80208333333333326</v>
      </c>
      <c r="D903" t="str">
        <f>IF(AND(A903&amp;""=버스!$B$9&amp;"",B903=버스!$I$9),C903,"")</f>
        <v/>
      </c>
    </row>
    <row r="904" spans="1:4">
      <c r="A904" t="s">
        <v>3318</v>
      </c>
      <c r="B904" t="s">
        <v>143</v>
      </c>
      <c r="C904">
        <v>0.81944444444444442</v>
      </c>
      <c r="D904" t="str">
        <f>IF(AND(A904&amp;""=버스!$B$9&amp;"",B904=버스!$I$9),C904,"")</f>
        <v/>
      </c>
    </row>
    <row r="905" spans="1:4">
      <c r="A905" t="s">
        <v>3318</v>
      </c>
      <c r="B905" t="s">
        <v>143</v>
      </c>
      <c r="C905">
        <v>0.79166666666666663</v>
      </c>
      <c r="D905" t="str">
        <f>IF(AND(A905&amp;""=버스!$B$9&amp;"",B905=버스!$I$9),C905,"")</f>
        <v/>
      </c>
    </row>
    <row r="906" spans="1:4">
      <c r="A906" t="s">
        <v>3318</v>
      </c>
      <c r="B906" t="s">
        <v>143</v>
      </c>
      <c r="C906">
        <v>0.29166666666666669</v>
      </c>
      <c r="D906" t="str">
        <f>IF(AND(A906&amp;""=버스!$B$9&amp;"",B906=버스!$I$9),C906,"")</f>
        <v/>
      </c>
    </row>
    <row r="907" spans="1:4">
      <c r="A907" t="s">
        <v>3318</v>
      </c>
      <c r="B907" t="s">
        <v>143</v>
      </c>
      <c r="C907">
        <v>0.28472222222222221</v>
      </c>
      <c r="D907" t="str">
        <f>IF(AND(A907&amp;""=버스!$B$9&amp;"",B907=버스!$I$9),C907,"")</f>
        <v/>
      </c>
    </row>
    <row r="908" spans="1:4">
      <c r="A908" t="s">
        <v>3318</v>
      </c>
      <c r="B908" t="s">
        <v>143</v>
      </c>
      <c r="C908">
        <v>0.30208333333333343</v>
      </c>
      <c r="D908" t="str">
        <f>IF(AND(A908&amp;""=버스!$B$9&amp;"",B908=버스!$I$9),C908,"")</f>
        <v/>
      </c>
    </row>
    <row r="909" spans="1:4">
      <c r="A909" t="s">
        <v>3318</v>
      </c>
      <c r="B909" t="s">
        <v>143</v>
      </c>
      <c r="C909">
        <v>0.75</v>
      </c>
      <c r="D909" t="str">
        <f>IF(AND(A909&amp;""=버스!$B$9&amp;"",B909=버스!$I$9),C909,"")</f>
        <v/>
      </c>
    </row>
    <row r="910" spans="1:4">
      <c r="A910" t="s">
        <v>3319</v>
      </c>
      <c r="B910" t="s">
        <v>143</v>
      </c>
      <c r="C910">
        <v>0.64583333333333337</v>
      </c>
      <c r="D910" t="str">
        <f>IF(AND(A910&amp;""=버스!$B$9&amp;"",B910=버스!$I$9),C910,"")</f>
        <v/>
      </c>
    </row>
    <row r="911" spans="1:4">
      <c r="A911" t="s">
        <v>3319</v>
      </c>
      <c r="B911" t="s">
        <v>143</v>
      </c>
      <c r="C911">
        <v>0.26041666666666669</v>
      </c>
      <c r="D911" t="str">
        <f>IF(AND(A911&amp;""=버스!$B$9&amp;"",B911=버스!$I$9),C911,"")</f>
        <v/>
      </c>
    </row>
    <row r="912" spans="1:4">
      <c r="A912" t="s">
        <v>3319</v>
      </c>
      <c r="B912" t="s">
        <v>143</v>
      </c>
      <c r="C912">
        <v>0.28125</v>
      </c>
      <c r="D912" t="str">
        <f>IF(AND(A912&amp;""=버스!$B$9&amp;"",B912=버스!$I$9),C912,"")</f>
        <v/>
      </c>
    </row>
    <row r="913" spans="1:4">
      <c r="A913" t="s">
        <v>3319</v>
      </c>
      <c r="B913" t="s">
        <v>143</v>
      </c>
      <c r="C913">
        <v>0.68055555555555547</v>
      </c>
      <c r="D913" t="str">
        <f>IF(AND(A913&amp;""=버스!$B$9&amp;"",B913=버스!$I$9),C913,"")</f>
        <v/>
      </c>
    </row>
    <row r="914" spans="1:4">
      <c r="A914" t="s">
        <v>3320</v>
      </c>
      <c r="B914" t="s">
        <v>3297</v>
      </c>
      <c r="C914">
        <v>0.31944444444444448</v>
      </c>
      <c r="D914" t="str">
        <f>IF(AND(A914&amp;""=버스!$B$9&amp;"",B914=버스!$I$9),C914,"")</f>
        <v/>
      </c>
    </row>
    <row r="915" spans="1:4">
      <c r="A915" t="s">
        <v>3320</v>
      </c>
      <c r="B915" t="s">
        <v>3297</v>
      </c>
      <c r="C915">
        <v>0.37152777777777779</v>
      </c>
      <c r="D915" t="str">
        <f>IF(AND(A915&amp;""=버스!$B$9&amp;"",B915=버스!$I$9),C915,"")</f>
        <v/>
      </c>
    </row>
    <row r="916" spans="1:4">
      <c r="A916" t="s">
        <v>3320</v>
      </c>
      <c r="B916" t="s">
        <v>3297</v>
      </c>
      <c r="C916">
        <v>0.40277777777777779</v>
      </c>
      <c r="D916" t="str">
        <f>IF(AND(A916&amp;""=버스!$B$9&amp;"",B916=버스!$I$9),C916,"")</f>
        <v/>
      </c>
    </row>
    <row r="917" spans="1:4">
      <c r="A917" t="s">
        <v>3320</v>
      </c>
      <c r="B917" t="s">
        <v>3297</v>
      </c>
      <c r="C917">
        <v>0.45833333333333331</v>
      </c>
      <c r="D917" t="str">
        <f>IF(AND(A917&amp;""=버스!$B$9&amp;"",B917=버스!$I$9),C917,"")</f>
        <v/>
      </c>
    </row>
    <row r="918" spans="1:4">
      <c r="A918" t="s">
        <v>3320</v>
      </c>
      <c r="B918" t="s">
        <v>3297</v>
      </c>
      <c r="C918">
        <v>0.50694444444444442</v>
      </c>
      <c r="D918" t="str">
        <f>IF(AND(A918&amp;""=버스!$B$9&amp;"",B918=버스!$I$9),C918,"")</f>
        <v/>
      </c>
    </row>
    <row r="919" spans="1:4">
      <c r="A919" t="s">
        <v>3320</v>
      </c>
      <c r="B919" t="s">
        <v>3297</v>
      </c>
      <c r="C919">
        <v>0.54513888888888884</v>
      </c>
      <c r="D919" t="str">
        <f>IF(AND(A919&amp;""=버스!$B$9&amp;"",B919=버스!$I$9),C919,"")</f>
        <v/>
      </c>
    </row>
    <row r="920" spans="1:4">
      <c r="A920" t="s">
        <v>3320</v>
      </c>
      <c r="B920" t="s">
        <v>3297</v>
      </c>
      <c r="C920">
        <v>0.59722222222222221</v>
      </c>
      <c r="D920" t="str">
        <f>IF(AND(A920&amp;""=버스!$B$9&amp;"",B920=버스!$I$9),C920,"")</f>
        <v/>
      </c>
    </row>
    <row r="921" spans="1:4">
      <c r="A921" t="s">
        <v>3320</v>
      </c>
      <c r="B921" t="s">
        <v>3297</v>
      </c>
      <c r="C921">
        <v>0.65625</v>
      </c>
      <c r="D921" t="str">
        <f>IF(AND(A921&amp;""=버스!$B$9&amp;"",B921=버스!$I$9),C921,"")</f>
        <v/>
      </c>
    </row>
    <row r="922" spans="1:4">
      <c r="A922" t="s">
        <v>3320</v>
      </c>
      <c r="B922" t="s">
        <v>3297</v>
      </c>
      <c r="C922">
        <v>0.67361111111111105</v>
      </c>
      <c r="D922" t="str">
        <f>IF(AND(A922&amp;""=버스!$B$9&amp;"",B922=버스!$I$9),C922,"")</f>
        <v/>
      </c>
    </row>
    <row r="923" spans="1:4">
      <c r="A923" t="s">
        <v>3320</v>
      </c>
      <c r="B923" t="s">
        <v>3297</v>
      </c>
      <c r="C923">
        <v>0.72569444444444453</v>
      </c>
      <c r="D923" t="str">
        <f>IF(AND(A923&amp;""=버스!$B$9&amp;"",B923=버스!$I$9),C923,"")</f>
        <v/>
      </c>
    </row>
    <row r="924" spans="1:4">
      <c r="A924" t="s">
        <v>3320</v>
      </c>
      <c r="B924" t="s">
        <v>3297</v>
      </c>
      <c r="C924">
        <v>0.78819444444444442</v>
      </c>
      <c r="D924" t="str">
        <f>IF(AND(A924&amp;""=버스!$B$9&amp;"",B924=버스!$I$9),C924,"")</f>
        <v/>
      </c>
    </row>
    <row r="925" spans="1:4">
      <c r="A925" t="s">
        <v>3320</v>
      </c>
      <c r="B925" t="s">
        <v>143</v>
      </c>
      <c r="C925">
        <v>0.2986111111111111</v>
      </c>
      <c r="D925" t="str">
        <f>IF(AND(A925&amp;""=버스!$B$9&amp;"",B925=버스!$I$9),C925,"")</f>
        <v/>
      </c>
    </row>
    <row r="926" spans="1:4">
      <c r="A926" t="s">
        <v>3320</v>
      </c>
      <c r="B926" t="s">
        <v>143</v>
      </c>
      <c r="C926">
        <v>0.31944444444444448</v>
      </c>
      <c r="D926" t="str">
        <f>IF(AND(A926&amp;""=버스!$B$9&amp;"",B926=버스!$I$9),C926,"")</f>
        <v/>
      </c>
    </row>
    <row r="927" spans="1:4">
      <c r="A927" t="s">
        <v>3320</v>
      </c>
      <c r="B927" t="s">
        <v>143</v>
      </c>
      <c r="C927">
        <v>0.35069444444444442</v>
      </c>
      <c r="D927" t="str">
        <f>IF(AND(A927&amp;""=버스!$B$9&amp;"",B927=버스!$I$9),C927,"")</f>
        <v/>
      </c>
    </row>
    <row r="928" spans="1:4">
      <c r="A928" t="s">
        <v>3320</v>
      </c>
      <c r="B928" t="s">
        <v>143</v>
      </c>
      <c r="C928">
        <v>0.37152777777777779</v>
      </c>
      <c r="D928" t="str">
        <f>IF(AND(A928&amp;""=버스!$B$9&amp;"",B928=버스!$I$9),C928,"")</f>
        <v/>
      </c>
    </row>
    <row r="929" spans="1:4">
      <c r="A929" t="s">
        <v>3320</v>
      </c>
      <c r="B929" t="s">
        <v>143</v>
      </c>
      <c r="C929">
        <v>0.40277777777777779</v>
      </c>
      <c r="D929" t="str">
        <f>IF(AND(A929&amp;""=버스!$B$9&amp;"",B929=버스!$I$9),C929,"")</f>
        <v/>
      </c>
    </row>
    <row r="930" spans="1:4">
      <c r="A930" t="s">
        <v>3320</v>
      </c>
      <c r="B930" t="s">
        <v>143</v>
      </c>
      <c r="C930">
        <v>0.43402777777777779</v>
      </c>
      <c r="D930" t="str">
        <f>IF(AND(A930&amp;""=버스!$B$9&amp;"",B930=버스!$I$9),C930,"")</f>
        <v/>
      </c>
    </row>
    <row r="931" spans="1:4">
      <c r="A931" t="s">
        <v>3320</v>
      </c>
      <c r="B931" t="s">
        <v>143</v>
      </c>
      <c r="C931">
        <v>0.45833333333333331</v>
      </c>
      <c r="D931" t="str">
        <f>IF(AND(A931&amp;""=버스!$B$9&amp;"",B931=버스!$I$9),C931,"")</f>
        <v/>
      </c>
    </row>
    <row r="932" spans="1:4">
      <c r="A932" t="s">
        <v>3320</v>
      </c>
      <c r="B932" t="s">
        <v>143</v>
      </c>
      <c r="C932">
        <v>0.47916666666666657</v>
      </c>
      <c r="D932" t="str">
        <f>IF(AND(A932&amp;""=버스!$B$9&amp;"",B932=버스!$I$9),C932,"")</f>
        <v/>
      </c>
    </row>
    <row r="933" spans="1:4">
      <c r="A933" t="s">
        <v>3320</v>
      </c>
      <c r="B933" t="s">
        <v>143</v>
      </c>
      <c r="C933">
        <v>0.50694444444444442</v>
      </c>
      <c r="D933" t="str">
        <f>IF(AND(A933&amp;""=버스!$B$9&amp;"",B933=버스!$I$9),C933,"")</f>
        <v/>
      </c>
    </row>
    <row r="934" spans="1:4">
      <c r="A934" t="s">
        <v>3320</v>
      </c>
      <c r="B934" t="s">
        <v>143</v>
      </c>
      <c r="C934">
        <v>0.54513888888888884</v>
      </c>
      <c r="D934" t="str">
        <f>IF(AND(A934&amp;""=버스!$B$9&amp;"",B934=버스!$I$9),C934,"")</f>
        <v/>
      </c>
    </row>
    <row r="935" spans="1:4">
      <c r="A935" t="s">
        <v>3320</v>
      </c>
      <c r="B935" t="s">
        <v>143</v>
      </c>
      <c r="C935">
        <v>0.57638888888888884</v>
      </c>
      <c r="D935" t="str">
        <f>IF(AND(A935&amp;""=버스!$B$9&amp;"",B935=버스!$I$9),C935,"")</f>
        <v/>
      </c>
    </row>
    <row r="936" spans="1:4">
      <c r="A936" t="s">
        <v>3320</v>
      </c>
      <c r="B936" t="s">
        <v>143</v>
      </c>
      <c r="C936">
        <v>0.59722222222222221</v>
      </c>
      <c r="D936" t="str">
        <f>IF(AND(A936&amp;""=버스!$B$9&amp;"",B936=버스!$I$9),C936,"")</f>
        <v/>
      </c>
    </row>
    <row r="937" spans="1:4">
      <c r="A937" t="s">
        <v>3320</v>
      </c>
      <c r="B937" t="s">
        <v>143</v>
      </c>
      <c r="C937">
        <v>0.61458333333333337</v>
      </c>
      <c r="D937" t="str">
        <f>IF(AND(A937&amp;""=버스!$B$9&amp;"",B937=버스!$I$9),C937,"")</f>
        <v/>
      </c>
    </row>
    <row r="938" spans="1:4">
      <c r="A938" t="s">
        <v>3320</v>
      </c>
      <c r="B938" t="s">
        <v>143</v>
      </c>
      <c r="C938">
        <v>0.65625</v>
      </c>
      <c r="D938" t="str">
        <f>IF(AND(A938&amp;""=버스!$B$9&amp;"",B938=버스!$I$9),C938,"")</f>
        <v/>
      </c>
    </row>
    <row r="939" spans="1:4">
      <c r="A939" t="s">
        <v>3320</v>
      </c>
      <c r="B939" t="s">
        <v>143</v>
      </c>
      <c r="C939">
        <v>0.67361111111111105</v>
      </c>
      <c r="D939" t="str">
        <f>IF(AND(A939&amp;""=버스!$B$9&amp;"",B939=버스!$I$9),C939,"")</f>
        <v/>
      </c>
    </row>
    <row r="940" spans="1:4">
      <c r="A940" t="s">
        <v>3320</v>
      </c>
      <c r="B940" t="s">
        <v>143</v>
      </c>
      <c r="C940">
        <v>0.70486111111111105</v>
      </c>
      <c r="D940" t="str">
        <f>IF(AND(A940&amp;""=버스!$B$9&amp;"",B940=버스!$I$9),C940,"")</f>
        <v/>
      </c>
    </row>
    <row r="941" spans="1:4">
      <c r="A941" t="s">
        <v>3320</v>
      </c>
      <c r="B941" t="s">
        <v>143</v>
      </c>
      <c r="C941">
        <v>0.72569444444444453</v>
      </c>
      <c r="D941" t="str">
        <f>IF(AND(A941&amp;""=버스!$B$9&amp;"",B941=버스!$I$9),C941,"")</f>
        <v/>
      </c>
    </row>
    <row r="942" spans="1:4">
      <c r="A942" t="s">
        <v>3320</v>
      </c>
      <c r="B942" t="s">
        <v>143</v>
      </c>
      <c r="C942">
        <v>0.75</v>
      </c>
      <c r="D942" t="str">
        <f>IF(AND(A942&amp;""=버스!$B$9&amp;"",B942=버스!$I$9),C942,"")</f>
        <v/>
      </c>
    </row>
    <row r="943" spans="1:4">
      <c r="A943" t="s">
        <v>3320</v>
      </c>
      <c r="B943" t="s">
        <v>143</v>
      </c>
      <c r="C943">
        <v>0.78819444444444442</v>
      </c>
      <c r="D943" t="str">
        <f>IF(AND(A943&amp;""=버스!$B$9&amp;"",B943=버스!$I$9),C943,"")</f>
        <v/>
      </c>
    </row>
    <row r="944" spans="1:4">
      <c r="A944" t="s">
        <v>3320</v>
      </c>
      <c r="B944" t="s">
        <v>3297</v>
      </c>
      <c r="C944">
        <v>0.3125</v>
      </c>
      <c r="D944" t="str">
        <f>IF(AND(A944&amp;""=버스!$B$9&amp;"",B944=버스!$I$9),C944,"")</f>
        <v/>
      </c>
    </row>
    <row r="945" spans="1:4">
      <c r="A945" t="s">
        <v>3320</v>
      </c>
      <c r="B945" t="s">
        <v>3297</v>
      </c>
      <c r="C945">
        <v>0.33333333333333331</v>
      </c>
      <c r="D945" t="str">
        <f>IF(AND(A945&amp;""=버스!$B$9&amp;"",B945=버스!$I$9),C945,"")</f>
        <v/>
      </c>
    </row>
    <row r="946" spans="1:4">
      <c r="A946" t="s">
        <v>3320</v>
      </c>
      <c r="B946" t="s">
        <v>3297</v>
      </c>
      <c r="C946">
        <v>0.38541666666666669</v>
      </c>
      <c r="D946" t="str">
        <f>IF(AND(A946&amp;""=버스!$B$9&amp;"",B946=버스!$I$9),C946,"")</f>
        <v/>
      </c>
    </row>
    <row r="947" spans="1:4">
      <c r="A947" t="s">
        <v>3320</v>
      </c>
      <c r="B947" t="s">
        <v>3297</v>
      </c>
      <c r="C947">
        <v>0.43402777777777779</v>
      </c>
      <c r="D947" t="str">
        <f>IF(AND(A947&amp;""=버스!$B$9&amp;"",B947=버스!$I$9),C947,"")</f>
        <v/>
      </c>
    </row>
    <row r="948" spans="1:4">
      <c r="A948" t="s">
        <v>3320</v>
      </c>
      <c r="B948" t="s">
        <v>3297</v>
      </c>
      <c r="C948">
        <v>0.47916666666666657</v>
      </c>
      <c r="D948" t="str">
        <f>IF(AND(A948&amp;""=버스!$B$9&amp;"",B948=버스!$I$9),C948,"")</f>
        <v/>
      </c>
    </row>
    <row r="949" spans="1:4">
      <c r="A949" t="s">
        <v>3320</v>
      </c>
      <c r="B949" t="s">
        <v>3297</v>
      </c>
      <c r="C949">
        <v>0.52777777777777779</v>
      </c>
      <c r="D949" t="str">
        <f>IF(AND(A949&amp;""=버스!$B$9&amp;"",B949=버스!$I$9),C949,"")</f>
        <v/>
      </c>
    </row>
    <row r="950" spans="1:4">
      <c r="A950" t="s">
        <v>3320</v>
      </c>
      <c r="B950" t="s">
        <v>3297</v>
      </c>
      <c r="C950">
        <v>0.58680555555555558</v>
      </c>
      <c r="D950" t="str">
        <f>IF(AND(A950&amp;""=버스!$B$9&amp;"",B950=버스!$I$9),C950,"")</f>
        <v/>
      </c>
    </row>
    <row r="951" spans="1:4">
      <c r="A951" t="s">
        <v>3320</v>
      </c>
      <c r="B951" t="s">
        <v>3297</v>
      </c>
      <c r="C951">
        <v>0.60763888888888895</v>
      </c>
      <c r="D951" t="str">
        <f>IF(AND(A951&amp;""=버스!$B$9&amp;"",B951=버스!$I$9),C951,"")</f>
        <v/>
      </c>
    </row>
    <row r="952" spans="1:4">
      <c r="A952" t="s">
        <v>3320</v>
      </c>
      <c r="B952" t="s">
        <v>3297</v>
      </c>
      <c r="C952">
        <v>0.66319444444444442</v>
      </c>
      <c r="D952" t="str">
        <f>IF(AND(A952&amp;""=버스!$B$9&amp;"",B952=버스!$I$9),C952,"")</f>
        <v/>
      </c>
    </row>
    <row r="953" spans="1:4">
      <c r="A953" t="s">
        <v>3320</v>
      </c>
      <c r="B953" t="s">
        <v>3297</v>
      </c>
      <c r="C953">
        <v>0.71875</v>
      </c>
      <c r="D953" t="str">
        <f>IF(AND(A953&amp;""=버스!$B$9&amp;"",B953=버스!$I$9),C953,"")</f>
        <v/>
      </c>
    </row>
    <row r="954" spans="1:4">
      <c r="A954" t="s">
        <v>3320</v>
      </c>
      <c r="B954" t="s">
        <v>3297</v>
      </c>
      <c r="C954">
        <v>0.73263888888888895</v>
      </c>
      <c r="D954" t="str">
        <f>IF(AND(A954&amp;""=버스!$B$9&amp;"",B954=버스!$I$9),C954,"")</f>
        <v/>
      </c>
    </row>
    <row r="955" spans="1:4">
      <c r="A955" t="s">
        <v>3320</v>
      </c>
      <c r="B955" t="s">
        <v>3297</v>
      </c>
      <c r="C955">
        <v>0.78819444444444442</v>
      </c>
      <c r="D955" t="str">
        <f>IF(AND(A955&amp;""=버스!$B$9&amp;"",B955=버스!$I$9),C955,"")</f>
        <v/>
      </c>
    </row>
    <row r="956" spans="1:4">
      <c r="A956" t="s">
        <v>3320</v>
      </c>
      <c r="B956" t="s">
        <v>143</v>
      </c>
      <c r="C956">
        <v>0.3125</v>
      </c>
      <c r="D956" t="str">
        <f>IF(AND(A956&amp;""=버스!$B$9&amp;"",B956=버스!$I$9),C956,"")</f>
        <v/>
      </c>
    </row>
    <row r="957" spans="1:4">
      <c r="A957" t="s">
        <v>3320</v>
      </c>
      <c r="B957" t="s">
        <v>143</v>
      </c>
      <c r="C957">
        <v>0.33333333333333331</v>
      </c>
      <c r="D957" t="str">
        <f>IF(AND(A957&amp;""=버스!$B$9&amp;"",B957=버스!$I$9),C957,"")</f>
        <v/>
      </c>
    </row>
    <row r="958" spans="1:4">
      <c r="A958" t="s">
        <v>3320</v>
      </c>
      <c r="B958" t="s">
        <v>143</v>
      </c>
      <c r="C958">
        <v>0.36458333333333331</v>
      </c>
      <c r="D958" t="str">
        <f>IF(AND(A958&amp;""=버스!$B$9&amp;"",B958=버스!$I$9),C958,"")</f>
        <v/>
      </c>
    </row>
    <row r="959" spans="1:4">
      <c r="A959" t="s">
        <v>3320</v>
      </c>
      <c r="B959" t="s">
        <v>143</v>
      </c>
      <c r="C959">
        <v>0.38541666666666669</v>
      </c>
      <c r="D959" t="str">
        <f>IF(AND(A959&amp;""=버스!$B$9&amp;"",B959=버스!$I$9),C959,"")</f>
        <v/>
      </c>
    </row>
    <row r="960" spans="1:4">
      <c r="A960" t="s">
        <v>3320</v>
      </c>
      <c r="B960" t="s">
        <v>143</v>
      </c>
      <c r="C960">
        <v>0.41666666666666669</v>
      </c>
      <c r="D960" t="str">
        <f>IF(AND(A960&amp;""=버스!$B$9&amp;"",B960=버스!$I$9),C960,"")</f>
        <v/>
      </c>
    </row>
    <row r="961" spans="1:4">
      <c r="A961" t="s">
        <v>3320</v>
      </c>
      <c r="B961" t="s">
        <v>143</v>
      </c>
      <c r="C961">
        <v>0.43402777777777779</v>
      </c>
      <c r="D961" t="str">
        <f>IF(AND(A961&amp;""=버스!$B$9&amp;"",B961=버스!$I$9),C961,"")</f>
        <v/>
      </c>
    </row>
    <row r="962" spans="1:4">
      <c r="A962" t="s">
        <v>3320</v>
      </c>
      <c r="B962" t="s">
        <v>143</v>
      </c>
      <c r="C962">
        <v>0.47916666666666657</v>
      </c>
      <c r="D962" t="str">
        <f>IF(AND(A962&amp;""=버스!$B$9&amp;"",B962=버스!$I$9),C962,"")</f>
        <v/>
      </c>
    </row>
    <row r="963" spans="1:4">
      <c r="A963" t="s">
        <v>3320</v>
      </c>
      <c r="B963" t="s">
        <v>143</v>
      </c>
      <c r="C963">
        <v>0.50694444444444442</v>
      </c>
      <c r="D963" t="str">
        <f>IF(AND(A963&amp;""=버스!$B$9&amp;"",B963=버스!$I$9),C963,"")</f>
        <v/>
      </c>
    </row>
    <row r="964" spans="1:4">
      <c r="A964" t="s">
        <v>3320</v>
      </c>
      <c r="B964" t="s">
        <v>143</v>
      </c>
      <c r="C964">
        <v>0.52777777777777779</v>
      </c>
      <c r="D964" t="str">
        <f>IF(AND(A964&amp;""=버스!$B$9&amp;"",B964=버스!$I$9),C964,"")</f>
        <v/>
      </c>
    </row>
    <row r="965" spans="1:4">
      <c r="A965" t="s">
        <v>3320</v>
      </c>
      <c r="B965" t="s">
        <v>143</v>
      </c>
      <c r="C965">
        <v>0.55555555555555547</v>
      </c>
      <c r="D965" t="str">
        <f>IF(AND(A965&amp;""=버스!$B$9&amp;"",B965=버스!$I$9),C965,"")</f>
        <v/>
      </c>
    </row>
    <row r="966" spans="1:4">
      <c r="A966" t="s">
        <v>3320</v>
      </c>
      <c r="B966" t="s">
        <v>143</v>
      </c>
      <c r="C966">
        <v>0.58680555555555558</v>
      </c>
      <c r="D966" t="str">
        <f>IF(AND(A966&amp;""=버스!$B$9&amp;"",B966=버스!$I$9),C966,"")</f>
        <v/>
      </c>
    </row>
    <row r="967" spans="1:4">
      <c r="A967" t="s">
        <v>3320</v>
      </c>
      <c r="B967" t="s">
        <v>143</v>
      </c>
      <c r="C967">
        <v>0.60763888888888895</v>
      </c>
      <c r="D967" t="str">
        <f>IF(AND(A967&amp;""=버스!$B$9&amp;"",B967=버스!$I$9),C967,"")</f>
        <v/>
      </c>
    </row>
    <row r="968" spans="1:4">
      <c r="A968" t="s">
        <v>3320</v>
      </c>
      <c r="B968" t="s">
        <v>143</v>
      </c>
      <c r="C968">
        <v>0.63888888888888884</v>
      </c>
      <c r="D968" t="str">
        <f>IF(AND(A968&amp;""=버스!$B$9&amp;"",B968=버스!$I$9),C968,"")</f>
        <v/>
      </c>
    </row>
    <row r="969" spans="1:4">
      <c r="A969" t="s">
        <v>3320</v>
      </c>
      <c r="B969" t="s">
        <v>143</v>
      </c>
      <c r="C969">
        <v>0.66319444444444442</v>
      </c>
      <c r="D969" t="str">
        <f>IF(AND(A969&amp;""=버스!$B$9&amp;"",B969=버스!$I$9),C969,"")</f>
        <v/>
      </c>
    </row>
    <row r="970" spans="1:4">
      <c r="A970" t="s">
        <v>3320</v>
      </c>
      <c r="B970" t="s">
        <v>143</v>
      </c>
      <c r="C970">
        <v>0.68402777777777779</v>
      </c>
      <c r="D970" t="str">
        <f>IF(AND(A970&amp;""=버스!$B$9&amp;"",B970=버스!$I$9),C970,"")</f>
        <v/>
      </c>
    </row>
    <row r="971" spans="1:4">
      <c r="A971" t="s">
        <v>3320</v>
      </c>
      <c r="B971" t="s">
        <v>143</v>
      </c>
      <c r="C971">
        <v>0.71875</v>
      </c>
      <c r="D971" t="str">
        <f>IF(AND(A971&amp;""=버스!$B$9&amp;"",B971=버스!$I$9),C971,"")</f>
        <v/>
      </c>
    </row>
    <row r="972" spans="1:4">
      <c r="A972" t="s">
        <v>3320</v>
      </c>
      <c r="B972" t="s">
        <v>143</v>
      </c>
      <c r="C972">
        <v>0.73263888888888895</v>
      </c>
      <c r="D972" t="str">
        <f>IF(AND(A972&amp;""=버스!$B$9&amp;"",B972=버스!$I$9),C972,"")</f>
        <v/>
      </c>
    </row>
    <row r="973" spans="1:4">
      <c r="A973" t="s">
        <v>3320</v>
      </c>
      <c r="B973" t="s">
        <v>143</v>
      </c>
      <c r="C973">
        <v>0.76388888888888884</v>
      </c>
      <c r="D973" t="str">
        <f>IF(AND(A973&amp;""=버스!$B$9&amp;"",B973=버스!$I$9),C973,"")</f>
        <v/>
      </c>
    </row>
    <row r="974" spans="1:4">
      <c r="A974" t="s">
        <v>3320</v>
      </c>
      <c r="B974" t="s">
        <v>143</v>
      </c>
      <c r="C974">
        <v>0.78819444444444442</v>
      </c>
      <c r="D974" t="str">
        <f>IF(AND(A974&amp;""=버스!$B$9&amp;"",B974=버스!$I$9),C974,"")</f>
        <v/>
      </c>
    </row>
    <row r="975" spans="1:4">
      <c r="A975" t="s">
        <v>3320</v>
      </c>
      <c r="B975" t="s">
        <v>143</v>
      </c>
      <c r="C975">
        <v>0.80555555555555547</v>
      </c>
      <c r="D975" t="str">
        <f>IF(AND(A975&amp;""=버스!$B$9&amp;"",B975=버스!$I$9),C975,"")</f>
        <v/>
      </c>
    </row>
    <row r="976" spans="1:4">
      <c r="A976" t="s">
        <v>3321</v>
      </c>
      <c r="B976" t="s">
        <v>143</v>
      </c>
      <c r="C976">
        <v>0.30555555555555558</v>
      </c>
      <c r="D976" t="str">
        <f>IF(AND(A976&amp;""=버스!$B$9&amp;"",B976=버스!$I$9),C976,"")</f>
        <v/>
      </c>
    </row>
    <row r="977" spans="1:4">
      <c r="A977" t="s">
        <v>3321</v>
      </c>
      <c r="B977" t="s">
        <v>143</v>
      </c>
      <c r="C977">
        <v>0.31944444444444448</v>
      </c>
      <c r="D977" t="str">
        <f>IF(AND(A977&amp;""=버스!$B$9&amp;"",B977=버스!$I$9),C977,"")</f>
        <v/>
      </c>
    </row>
    <row r="978" spans="1:4">
      <c r="A978" t="s">
        <v>3321</v>
      </c>
      <c r="B978" t="s">
        <v>143</v>
      </c>
      <c r="C978">
        <v>0.41666666666666669</v>
      </c>
      <c r="D978" t="str">
        <f>IF(AND(A978&amp;""=버스!$B$9&amp;"",B978=버스!$I$9),C978,"")</f>
        <v/>
      </c>
    </row>
    <row r="979" spans="1:4">
      <c r="A979" t="s">
        <v>3321</v>
      </c>
      <c r="B979" t="s">
        <v>143</v>
      </c>
      <c r="C979">
        <v>0.35416666666666657</v>
      </c>
      <c r="D979" t="str">
        <f>IF(AND(A979&amp;""=버스!$B$9&amp;"",B979=버스!$I$9),C979,"")</f>
        <v/>
      </c>
    </row>
    <row r="980" spans="1:4">
      <c r="A980" t="s">
        <v>3321</v>
      </c>
      <c r="B980" t="s">
        <v>143</v>
      </c>
      <c r="C980">
        <v>0.46527777777777768</v>
      </c>
      <c r="D980" t="str">
        <f>IF(AND(A980&amp;""=버스!$B$9&amp;"",B980=버스!$I$9),C980,"")</f>
        <v/>
      </c>
    </row>
    <row r="981" spans="1:4">
      <c r="A981" t="s">
        <v>3321</v>
      </c>
      <c r="B981" t="s">
        <v>143</v>
      </c>
      <c r="C981">
        <v>0.58333333333333337</v>
      </c>
      <c r="D981" t="str">
        <f>IF(AND(A981&amp;""=버스!$B$9&amp;"",B981=버스!$I$9),C981,"")</f>
        <v/>
      </c>
    </row>
    <row r="982" spans="1:4">
      <c r="A982" t="s">
        <v>3321</v>
      </c>
      <c r="B982" t="s">
        <v>143</v>
      </c>
      <c r="C982">
        <v>0.70138888888888884</v>
      </c>
      <c r="D982" t="str">
        <f>IF(AND(A982&amp;""=버스!$B$9&amp;"",B982=버스!$I$9),C982,"")</f>
        <v/>
      </c>
    </row>
    <row r="983" spans="1:4">
      <c r="A983" t="s">
        <v>3321</v>
      </c>
      <c r="B983" t="s">
        <v>143</v>
      </c>
      <c r="C983">
        <v>0.51388888888888884</v>
      </c>
      <c r="D983" t="str">
        <f>IF(AND(A983&amp;""=버스!$B$9&amp;"",B983=버스!$I$9),C983,"")</f>
        <v/>
      </c>
    </row>
    <row r="984" spans="1:4">
      <c r="A984" t="s">
        <v>3321</v>
      </c>
      <c r="B984" t="s">
        <v>143</v>
      </c>
      <c r="C984">
        <v>0.63194444444444442</v>
      </c>
      <c r="D984" t="str">
        <f>IF(AND(A984&amp;""=버스!$B$9&amp;"",B984=버스!$I$9),C984,"")</f>
        <v/>
      </c>
    </row>
    <row r="985" spans="1:4">
      <c r="A985" t="s">
        <v>3321</v>
      </c>
      <c r="B985" t="s">
        <v>143</v>
      </c>
      <c r="C985">
        <v>0.73611111111111116</v>
      </c>
      <c r="D985" t="str">
        <f>IF(AND(A985&amp;""=버스!$B$9&amp;"",B985=버스!$I$9),C985,"")</f>
        <v/>
      </c>
    </row>
    <row r="986" spans="1:4">
      <c r="A986" t="s">
        <v>3321</v>
      </c>
      <c r="B986" t="s">
        <v>143</v>
      </c>
      <c r="C986">
        <v>0.55555555555555547</v>
      </c>
      <c r="D986" t="str">
        <f>IF(AND(A986&amp;""=버스!$B$9&amp;"",B986=버스!$I$9),C986,"")</f>
        <v/>
      </c>
    </row>
    <row r="987" spans="1:4">
      <c r="A987" t="s">
        <v>3321</v>
      </c>
      <c r="B987" t="s">
        <v>143</v>
      </c>
      <c r="C987">
        <v>0.65972222222222221</v>
      </c>
      <c r="D987" t="str">
        <f>IF(AND(A987&amp;""=버스!$B$9&amp;"",B987=버스!$I$9),C987,"")</f>
        <v/>
      </c>
    </row>
    <row r="988" spans="1:4">
      <c r="A988" t="s">
        <v>3321</v>
      </c>
      <c r="B988" t="s">
        <v>143</v>
      </c>
      <c r="C988">
        <v>0.75694444444444442</v>
      </c>
      <c r="D988" t="str">
        <f>IF(AND(A988&amp;""=버스!$B$9&amp;"",B988=버스!$I$9),C988,"")</f>
        <v/>
      </c>
    </row>
    <row r="989" spans="1:4">
      <c r="A989" t="s">
        <v>3321</v>
      </c>
      <c r="B989" t="s">
        <v>143</v>
      </c>
      <c r="C989">
        <v>0.77777777777777779</v>
      </c>
      <c r="D989" t="str">
        <f>IF(AND(A989&amp;""=버스!$B$9&amp;"",B989=버스!$I$9),C989,"")</f>
        <v/>
      </c>
    </row>
    <row r="990" spans="1:4">
      <c r="A990" t="s">
        <v>3322</v>
      </c>
      <c r="B990" t="s">
        <v>143</v>
      </c>
      <c r="C990">
        <v>0.34375</v>
      </c>
      <c r="D990" t="str">
        <f>IF(AND(A990&amp;""=버스!$B$9&amp;"",B990=버스!$I$9),C990,"")</f>
        <v/>
      </c>
    </row>
    <row r="991" spans="1:4">
      <c r="A991" t="s">
        <v>3322</v>
      </c>
      <c r="B991" t="s">
        <v>143</v>
      </c>
      <c r="C991">
        <v>0.39930555555555558</v>
      </c>
      <c r="D991" t="str">
        <f>IF(AND(A991&amp;""=버스!$B$9&amp;"",B991=버스!$I$9),C991,"")</f>
        <v/>
      </c>
    </row>
    <row r="992" spans="1:4">
      <c r="A992" t="s">
        <v>3322</v>
      </c>
      <c r="B992" t="s">
        <v>143</v>
      </c>
      <c r="C992">
        <v>0.55208333333333326</v>
      </c>
      <c r="D992" t="str">
        <f>IF(AND(A992&amp;""=버스!$B$9&amp;"",B992=버스!$I$9),C992,"")</f>
        <v/>
      </c>
    </row>
    <row r="993" spans="1:4">
      <c r="A993" t="s">
        <v>3322</v>
      </c>
      <c r="B993" t="s">
        <v>143</v>
      </c>
      <c r="C993">
        <v>0.40277777777777779</v>
      </c>
      <c r="D993" t="str">
        <f>IF(AND(A993&amp;""=버스!$B$9&amp;"",B993=버스!$I$9),C993,"")</f>
        <v/>
      </c>
    </row>
    <row r="994" spans="1:4">
      <c r="A994" t="s">
        <v>3322</v>
      </c>
      <c r="B994" t="s">
        <v>143</v>
      </c>
      <c r="C994">
        <v>0.46527777777777768</v>
      </c>
      <c r="D994" t="str">
        <f>IF(AND(A994&amp;""=버스!$B$9&amp;"",B994=버스!$I$9),C994,"")</f>
        <v/>
      </c>
    </row>
    <row r="995" spans="1:4">
      <c r="A995" t="s">
        <v>3322</v>
      </c>
      <c r="B995" t="s">
        <v>143</v>
      </c>
      <c r="C995">
        <v>0.62152777777777779</v>
      </c>
      <c r="D995" t="str">
        <f>IF(AND(A995&amp;""=버스!$B$9&amp;"",B995=버스!$I$9),C995,"")</f>
        <v/>
      </c>
    </row>
    <row r="996" spans="1:4">
      <c r="A996" t="s">
        <v>3322</v>
      </c>
      <c r="B996" t="s">
        <v>143</v>
      </c>
      <c r="C996">
        <v>0.82638888888888884</v>
      </c>
      <c r="D996" t="str">
        <f>IF(AND(A996&amp;""=버스!$B$9&amp;"",B996=버스!$I$9),C996,"")</f>
        <v/>
      </c>
    </row>
    <row r="997" spans="1:4">
      <c r="A997" t="s">
        <v>3322</v>
      </c>
      <c r="B997" t="s">
        <v>143</v>
      </c>
      <c r="C997">
        <v>0.72222222222222221</v>
      </c>
      <c r="D997" t="str">
        <f>IF(AND(A997&amp;""=버스!$B$9&amp;"",B997=버스!$I$9),C997,"")</f>
        <v/>
      </c>
    </row>
    <row r="998" spans="1:4">
      <c r="A998" t="s">
        <v>3322</v>
      </c>
      <c r="B998" t="s">
        <v>143</v>
      </c>
      <c r="C998">
        <v>0.25694444444444442</v>
      </c>
      <c r="D998" t="str">
        <f>IF(AND(A998&amp;""=버스!$B$9&amp;"",B998=버스!$I$9),C998,"")</f>
        <v/>
      </c>
    </row>
    <row r="999" spans="1:4">
      <c r="A999" t="s">
        <v>3322</v>
      </c>
      <c r="B999" t="s">
        <v>143</v>
      </c>
      <c r="C999">
        <v>0.2986111111111111</v>
      </c>
      <c r="D999" t="str">
        <f>IF(AND(A999&amp;""=버스!$B$9&amp;"",B999=버스!$I$9),C999,"")</f>
        <v/>
      </c>
    </row>
    <row r="1000" spans="1:4">
      <c r="A1000" t="s">
        <v>3322</v>
      </c>
      <c r="B1000" t="s">
        <v>143</v>
      </c>
      <c r="C1000">
        <v>0.55555555555555547</v>
      </c>
      <c r="D1000" t="str">
        <f>IF(AND(A1000&amp;""=버스!$B$9&amp;"",B1000=버스!$I$9),C1000,"")</f>
        <v/>
      </c>
    </row>
    <row r="1001" spans="1:4">
      <c r="A1001" t="s">
        <v>3322</v>
      </c>
      <c r="B1001" t="s">
        <v>143</v>
      </c>
      <c r="C1001">
        <v>0.51041666666666663</v>
      </c>
      <c r="D1001" t="str">
        <f>IF(AND(A1001&amp;""=버스!$B$9&amp;"",B1001=버스!$I$9),C1001,"")</f>
        <v/>
      </c>
    </row>
    <row r="1002" spans="1:4">
      <c r="A1002" t="s">
        <v>3322</v>
      </c>
      <c r="B1002" t="s">
        <v>143</v>
      </c>
      <c r="C1002">
        <v>0.67708333333333326</v>
      </c>
      <c r="D1002" t="str">
        <f>IF(AND(A1002&amp;""=버스!$B$9&amp;"",B1002=버스!$I$9),C1002,"")</f>
        <v/>
      </c>
    </row>
    <row r="1003" spans="1:4">
      <c r="A1003" t="s">
        <v>3323</v>
      </c>
      <c r="B1003" t="s">
        <v>143</v>
      </c>
      <c r="C1003">
        <v>0.44444444444444448</v>
      </c>
      <c r="D1003" t="str">
        <f>IF(AND(A1003&amp;""=버스!$B$9&amp;"",B1003=버스!$I$9),C1003,"")</f>
        <v/>
      </c>
    </row>
    <row r="1004" spans="1:4">
      <c r="A1004" t="s">
        <v>3323</v>
      </c>
      <c r="B1004" t="s">
        <v>143</v>
      </c>
      <c r="C1004">
        <v>0.32291666666666669</v>
      </c>
      <c r="D1004" t="str">
        <f>IF(AND(A1004&amp;""=버스!$B$9&amp;"",B1004=버스!$I$9),C1004,"")</f>
        <v/>
      </c>
    </row>
    <row r="1005" spans="1:4">
      <c r="A1005" t="s">
        <v>3323</v>
      </c>
      <c r="B1005" t="s">
        <v>143</v>
      </c>
      <c r="C1005">
        <v>0.71527777777777779</v>
      </c>
      <c r="D1005" t="str">
        <f>IF(AND(A1005&amp;""=버스!$B$9&amp;"",B1005=버스!$I$9),C1005,"")</f>
        <v/>
      </c>
    </row>
    <row r="1006" spans="1:4">
      <c r="A1006" t="s">
        <v>3323</v>
      </c>
      <c r="B1006" t="s">
        <v>143</v>
      </c>
      <c r="C1006">
        <v>0.68055555555555547</v>
      </c>
      <c r="D1006" t="str">
        <f>IF(AND(A1006&amp;""=버스!$B$9&amp;"",B1006=버스!$I$9),C1006,"")</f>
        <v/>
      </c>
    </row>
    <row r="1007" spans="1:4">
      <c r="A1007" t="s">
        <v>3323</v>
      </c>
      <c r="B1007" t="s">
        <v>143</v>
      </c>
      <c r="C1007">
        <v>0.74305555555555558</v>
      </c>
      <c r="D1007" t="str">
        <f>IF(AND(A1007&amp;""=버스!$B$9&amp;"",B1007=버스!$I$9),C1007,"")</f>
        <v/>
      </c>
    </row>
    <row r="1008" spans="1:4">
      <c r="A1008" t="s">
        <v>3323</v>
      </c>
      <c r="B1008" t="s">
        <v>143</v>
      </c>
      <c r="C1008">
        <v>0.27083333333333331</v>
      </c>
      <c r="D1008" t="str">
        <f>IF(AND(A1008&amp;""=버스!$B$9&amp;"",B1008=버스!$I$9),C1008,"")</f>
        <v/>
      </c>
    </row>
    <row r="1009" spans="1:4">
      <c r="A1009" t="s">
        <v>3323</v>
      </c>
      <c r="B1009" t="s">
        <v>143</v>
      </c>
      <c r="C1009">
        <v>0.27777777777777779</v>
      </c>
      <c r="D1009" t="str">
        <f>IF(AND(A1009&amp;""=버스!$B$9&amp;"",B1009=버스!$I$9),C1009,"")</f>
        <v/>
      </c>
    </row>
    <row r="1010" spans="1:4">
      <c r="A1010" t="s">
        <v>3323</v>
      </c>
      <c r="B1010" t="s">
        <v>143</v>
      </c>
      <c r="C1010">
        <v>0.40972222222222221</v>
      </c>
      <c r="D1010" t="str">
        <f>IF(AND(A1010&amp;""=버스!$B$9&amp;"",B1010=버스!$I$9),C1010,"")</f>
        <v/>
      </c>
    </row>
    <row r="1011" spans="1:4">
      <c r="A1011" t="s">
        <v>3323</v>
      </c>
      <c r="B1011" t="s">
        <v>143</v>
      </c>
      <c r="C1011">
        <v>0.55902777777777779</v>
      </c>
      <c r="D1011" t="str">
        <f>IF(AND(A1011&amp;""=버스!$B$9&amp;"",B1011=버스!$I$9),C1011,"")</f>
        <v/>
      </c>
    </row>
    <row r="1012" spans="1:4">
      <c r="A1012" t="s">
        <v>3323</v>
      </c>
      <c r="B1012" t="s">
        <v>143</v>
      </c>
      <c r="C1012">
        <v>0.76736111111111116</v>
      </c>
      <c r="D1012" t="str">
        <f>IF(AND(A1012&amp;""=버스!$B$9&amp;"",B1012=버스!$I$9),C1012,"")</f>
        <v/>
      </c>
    </row>
    <row r="1013" spans="1:4">
      <c r="A1013" t="s">
        <v>3323</v>
      </c>
      <c r="B1013" t="s">
        <v>143</v>
      </c>
      <c r="C1013">
        <v>0.44097222222222232</v>
      </c>
      <c r="D1013" t="str">
        <f>IF(AND(A1013&amp;""=버스!$B$9&amp;"",B1013=버스!$I$9),C1013,"")</f>
        <v/>
      </c>
    </row>
    <row r="1014" spans="1:4">
      <c r="A1014" t="s">
        <v>3323</v>
      </c>
      <c r="B1014" t="s">
        <v>143</v>
      </c>
      <c r="C1014">
        <v>0.5</v>
      </c>
      <c r="D1014" t="str">
        <f>IF(AND(A1014&amp;""=버스!$B$9&amp;"",B1014=버스!$I$9),C1014,"")</f>
        <v/>
      </c>
    </row>
    <row r="1015" spans="1:4">
      <c r="A1015" t="s">
        <v>3323</v>
      </c>
      <c r="B1015" t="s">
        <v>143</v>
      </c>
      <c r="C1015">
        <v>0.55555555555555547</v>
      </c>
      <c r="D1015" t="str">
        <f>IF(AND(A1015&amp;""=버스!$B$9&amp;"",B1015=버스!$I$9),C1015,"")</f>
        <v/>
      </c>
    </row>
    <row r="1016" spans="1:4">
      <c r="A1016" t="s">
        <v>3323</v>
      </c>
      <c r="B1016" t="s">
        <v>143</v>
      </c>
      <c r="C1016">
        <v>0.62152777777777779</v>
      </c>
      <c r="D1016" t="str">
        <f>IF(AND(A1016&amp;""=버스!$B$9&amp;"",B1016=버스!$I$9),C1016,"")</f>
        <v/>
      </c>
    </row>
    <row r="1017" spans="1:4">
      <c r="A1017" t="s">
        <v>3323</v>
      </c>
      <c r="B1017" t="s">
        <v>143</v>
      </c>
      <c r="C1017">
        <v>0.375</v>
      </c>
      <c r="D1017" t="str">
        <f>IF(AND(A1017&amp;""=버스!$B$9&amp;"",B1017=버스!$I$9),C1017,"")</f>
        <v/>
      </c>
    </row>
    <row r="1018" spans="1:4">
      <c r="A1018" t="s">
        <v>3323</v>
      </c>
      <c r="B1018" t="s">
        <v>143</v>
      </c>
      <c r="C1018">
        <v>0.74652777777777779</v>
      </c>
      <c r="D1018" t="str">
        <f>IF(AND(A1018&amp;""=버스!$B$9&amp;"",B1018=버스!$I$9),C1018,"")</f>
        <v/>
      </c>
    </row>
    <row r="1019" spans="1:4">
      <c r="A1019" t="s">
        <v>3323</v>
      </c>
      <c r="B1019" t="s">
        <v>143</v>
      </c>
      <c r="C1019">
        <v>0.30208333333333343</v>
      </c>
      <c r="D1019" t="str">
        <f>IF(AND(A1019&amp;""=버스!$B$9&amp;"",B1019=버스!$I$9),C1019,"")</f>
        <v/>
      </c>
    </row>
    <row r="1020" spans="1:4">
      <c r="A1020" t="s">
        <v>3323</v>
      </c>
      <c r="B1020" t="s">
        <v>143</v>
      </c>
      <c r="C1020">
        <v>0.62152777777777779</v>
      </c>
      <c r="D1020" t="str">
        <f>IF(AND(A1020&amp;""=버스!$B$9&amp;"",B1020=버스!$I$9),C1020,"")</f>
        <v/>
      </c>
    </row>
    <row r="1021" spans="1:4">
      <c r="A1021" t="s">
        <v>3323</v>
      </c>
      <c r="B1021" t="s">
        <v>143</v>
      </c>
      <c r="C1021">
        <v>0.79513888888888884</v>
      </c>
      <c r="D1021" t="str">
        <f>IF(AND(A1021&amp;""=버스!$B$9&amp;"",B1021=버스!$I$9),C1021,"")</f>
        <v/>
      </c>
    </row>
    <row r="1022" spans="1:4">
      <c r="A1022" t="s">
        <v>3324</v>
      </c>
      <c r="B1022" t="s">
        <v>143</v>
      </c>
      <c r="C1022">
        <v>0.4236111111111111</v>
      </c>
      <c r="D1022" t="str">
        <f>IF(AND(A1022&amp;""=버스!$B$9&amp;"",B1022=버스!$I$9),C1022,"")</f>
        <v/>
      </c>
    </row>
    <row r="1023" spans="1:4">
      <c r="A1023" t="s">
        <v>3324</v>
      </c>
      <c r="B1023" t="s">
        <v>143</v>
      </c>
      <c r="C1023">
        <v>0.3263888888888889</v>
      </c>
      <c r="D1023" t="str">
        <f>IF(AND(A1023&amp;""=버스!$B$9&amp;"",B1023=버스!$I$9),C1023,"")</f>
        <v/>
      </c>
    </row>
    <row r="1024" spans="1:4">
      <c r="A1024" t="s">
        <v>3324</v>
      </c>
      <c r="B1024" t="s">
        <v>143</v>
      </c>
      <c r="C1024">
        <v>0.33680555555555552</v>
      </c>
      <c r="D1024" t="str">
        <f>IF(AND(A1024&amp;""=버스!$B$9&amp;"",B1024=버스!$I$9),C1024,"")</f>
        <v/>
      </c>
    </row>
    <row r="1025" spans="1:4">
      <c r="A1025" t="s">
        <v>3324</v>
      </c>
      <c r="B1025" t="s">
        <v>143</v>
      </c>
      <c r="C1025">
        <v>0.3576388888888889</v>
      </c>
      <c r="D1025" t="str">
        <f>IF(AND(A1025&amp;""=버스!$B$9&amp;"",B1025=버스!$I$9),C1025,"")</f>
        <v/>
      </c>
    </row>
    <row r="1026" spans="1:4">
      <c r="A1026" t="s">
        <v>3325</v>
      </c>
      <c r="B1026" t="s">
        <v>143</v>
      </c>
      <c r="C1026">
        <v>0.3125</v>
      </c>
      <c r="D1026" t="str">
        <f>IF(AND(A1026&amp;""=버스!$B$9&amp;"",B1026=버스!$I$9),C1026,"")</f>
        <v/>
      </c>
    </row>
    <row r="1027" spans="1:4">
      <c r="A1027" t="s">
        <v>3325</v>
      </c>
      <c r="B1027" t="s">
        <v>143</v>
      </c>
      <c r="C1027">
        <v>0.4375</v>
      </c>
      <c r="D1027" t="str">
        <f>IF(AND(A1027&amp;""=버스!$B$9&amp;"",B1027=버스!$I$9),C1027,"")</f>
        <v/>
      </c>
    </row>
    <row r="1028" spans="1:4">
      <c r="A1028" t="s">
        <v>3325</v>
      </c>
      <c r="B1028" t="s">
        <v>143</v>
      </c>
      <c r="C1028">
        <v>0.29166666666666669</v>
      </c>
      <c r="D1028" t="str">
        <f>IF(AND(A1028&amp;""=버스!$B$9&amp;"",B1028=버스!$I$9),C1028,"")</f>
        <v/>
      </c>
    </row>
    <row r="1029" spans="1:4">
      <c r="A1029" t="s">
        <v>3325</v>
      </c>
      <c r="B1029" t="s">
        <v>143</v>
      </c>
      <c r="C1029">
        <v>0.40625</v>
      </c>
      <c r="D1029" t="str">
        <f>IF(AND(A1029&amp;""=버스!$B$9&amp;"",B1029=버스!$I$9),C1029,"")</f>
        <v/>
      </c>
    </row>
    <row r="1030" spans="1:4">
      <c r="A1030" t="s">
        <v>3325</v>
      </c>
      <c r="B1030" t="s">
        <v>143</v>
      </c>
      <c r="C1030">
        <v>0.49305555555555552</v>
      </c>
      <c r="D1030" t="str">
        <f>IF(AND(A1030&amp;""=버스!$B$9&amp;"",B1030=버스!$I$9),C1030,"")</f>
        <v/>
      </c>
    </row>
    <row r="1031" spans="1:4">
      <c r="A1031" t="s">
        <v>3325</v>
      </c>
      <c r="B1031" t="s">
        <v>143</v>
      </c>
      <c r="C1031">
        <v>0.44791666666666669</v>
      </c>
      <c r="D1031" t="str">
        <f>IF(AND(A1031&amp;""=버스!$B$9&amp;"",B1031=버스!$I$9),C1031,"")</f>
        <v/>
      </c>
    </row>
    <row r="1032" spans="1:4">
      <c r="A1032" t="s">
        <v>3326</v>
      </c>
      <c r="B1032" t="s">
        <v>143</v>
      </c>
      <c r="C1032">
        <v>0.26041666666666669</v>
      </c>
      <c r="D1032" t="str">
        <f>IF(AND(A1032&amp;""=버스!$B$9&amp;"",B1032=버스!$I$9),C1032,"")</f>
        <v/>
      </c>
    </row>
    <row r="1033" spans="1:4">
      <c r="A1033" t="s">
        <v>3326</v>
      </c>
      <c r="B1033" t="s">
        <v>143</v>
      </c>
      <c r="C1033">
        <v>0.27430555555555558</v>
      </c>
      <c r="D1033" t="str">
        <f>IF(AND(A1033&amp;""=버스!$B$9&amp;"",B1033=버스!$I$9),C1033,"")</f>
        <v/>
      </c>
    </row>
    <row r="1034" spans="1:4">
      <c r="A1034" t="s">
        <v>3326</v>
      </c>
      <c r="B1034" t="s">
        <v>143</v>
      </c>
      <c r="C1034">
        <v>0.28819444444444442</v>
      </c>
      <c r="D1034" t="str">
        <f>IF(AND(A1034&amp;""=버스!$B$9&amp;"",B1034=버스!$I$9),C1034,"")</f>
        <v/>
      </c>
    </row>
    <row r="1035" spans="1:4">
      <c r="A1035" t="s">
        <v>3326</v>
      </c>
      <c r="B1035" t="s">
        <v>143</v>
      </c>
      <c r="C1035">
        <v>0.30208333333333343</v>
      </c>
      <c r="D1035" t="str">
        <f>IF(AND(A1035&amp;""=버스!$B$9&amp;"",B1035=버스!$I$9),C1035,"")</f>
        <v/>
      </c>
    </row>
    <row r="1036" spans="1:4">
      <c r="A1036" t="s">
        <v>3326</v>
      </c>
      <c r="B1036" t="s">
        <v>143</v>
      </c>
      <c r="C1036">
        <v>0.31597222222222232</v>
      </c>
      <c r="D1036" t="str">
        <f>IF(AND(A1036&amp;""=버스!$B$9&amp;"",B1036=버스!$I$9),C1036,"")</f>
        <v/>
      </c>
    </row>
    <row r="1037" spans="1:4">
      <c r="A1037" t="s">
        <v>3326</v>
      </c>
      <c r="B1037" t="s">
        <v>143</v>
      </c>
      <c r="C1037">
        <v>0.32986111111111122</v>
      </c>
      <c r="D1037" t="str">
        <f>IF(AND(A1037&amp;""=버스!$B$9&amp;"",B1037=버스!$I$9),C1037,"")</f>
        <v/>
      </c>
    </row>
    <row r="1038" spans="1:4">
      <c r="A1038" t="s">
        <v>3326</v>
      </c>
      <c r="B1038" t="s">
        <v>143</v>
      </c>
      <c r="C1038">
        <v>0.34375</v>
      </c>
      <c r="D1038" t="str">
        <f>IF(AND(A1038&amp;""=버스!$B$9&amp;"",B1038=버스!$I$9),C1038,"")</f>
        <v/>
      </c>
    </row>
    <row r="1039" spans="1:4">
      <c r="A1039" t="s">
        <v>3326</v>
      </c>
      <c r="B1039" t="s">
        <v>143</v>
      </c>
      <c r="C1039">
        <v>0.3576388888888889</v>
      </c>
      <c r="D1039" t="str">
        <f>IF(AND(A1039&amp;""=버스!$B$9&amp;"",B1039=버스!$I$9),C1039,"")</f>
        <v/>
      </c>
    </row>
    <row r="1040" spans="1:4">
      <c r="A1040" t="s">
        <v>3326</v>
      </c>
      <c r="B1040" t="s">
        <v>143</v>
      </c>
      <c r="C1040">
        <v>0.37152777777777779</v>
      </c>
      <c r="D1040" t="str">
        <f>IF(AND(A1040&amp;""=버스!$B$9&amp;"",B1040=버스!$I$9),C1040,"")</f>
        <v/>
      </c>
    </row>
    <row r="1041" spans="1:4">
      <c r="A1041" t="s">
        <v>3326</v>
      </c>
      <c r="B1041" t="s">
        <v>143</v>
      </c>
      <c r="C1041">
        <v>0.38541666666666669</v>
      </c>
      <c r="D1041" t="str">
        <f>IF(AND(A1041&amp;""=버스!$B$9&amp;"",B1041=버스!$I$9),C1041,"")</f>
        <v/>
      </c>
    </row>
    <row r="1042" spans="1:4">
      <c r="A1042" t="s">
        <v>3326</v>
      </c>
      <c r="B1042" t="s">
        <v>143</v>
      </c>
      <c r="C1042">
        <v>0.39930555555555558</v>
      </c>
      <c r="D1042" t="str">
        <f>IF(AND(A1042&amp;""=버스!$B$9&amp;"",B1042=버스!$I$9),C1042,"")</f>
        <v/>
      </c>
    </row>
    <row r="1043" spans="1:4">
      <c r="A1043" t="s">
        <v>3326</v>
      </c>
      <c r="B1043" t="s">
        <v>143</v>
      </c>
      <c r="C1043">
        <v>0.41319444444444442</v>
      </c>
      <c r="D1043" t="str">
        <f>IF(AND(A1043&amp;""=버스!$B$9&amp;"",B1043=버스!$I$9),C1043,"")</f>
        <v/>
      </c>
    </row>
    <row r="1044" spans="1:4">
      <c r="A1044" t="s">
        <v>3326</v>
      </c>
      <c r="B1044" t="s">
        <v>143</v>
      </c>
      <c r="C1044">
        <v>0.42708333333333343</v>
      </c>
      <c r="D1044" t="str">
        <f>IF(AND(A1044&amp;""=버스!$B$9&amp;"",B1044=버스!$I$9),C1044,"")</f>
        <v/>
      </c>
    </row>
    <row r="1045" spans="1:4">
      <c r="A1045" t="s">
        <v>3326</v>
      </c>
      <c r="B1045" t="s">
        <v>143</v>
      </c>
      <c r="C1045">
        <v>0.44097222222222232</v>
      </c>
      <c r="D1045" t="str">
        <f>IF(AND(A1045&amp;""=버스!$B$9&amp;"",B1045=버스!$I$9),C1045,"")</f>
        <v/>
      </c>
    </row>
    <row r="1046" spans="1:4">
      <c r="A1046" t="s">
        <v>3326</v>
      </c>
      <c r="B1046" t="s">
        <v>143</v>
      </c>
      <c r="C1046">
        <v>0.45486111111111122</v>
      </c>
      <c r="D1046" t="str">
        <f>IF(AND(A1046&amp;""=버스!$B$9&amp;"",B1046=버스!$I$9),C1046,"")</f>
        <v/>
      </c>
    </row>
    <row r="1047" spans="1:4">
      <c r="A1047" t="s">
        <v>3326</v>
      </c>
      <c r="B1047" t="s">
        <v>143</v>
      </c>
      <c r="C1047">
        <v>0.46875</v>
      </c>
      <c r="D1047" t="str">
        <f>IF(AND(A1047&amp;""=버스!$B$9&amp;"",B1047=버스!$I$9),C1047,"")</f>
        <v/>
      </c>
    </row>
    <row r="1048" spans="1:4">
      <c r="A1048" t="s">
        <v>3326</v>
      </c>
      <c r="B1048" t="s">
        <v>143</v>
      </c>
      <c r="C1048">
        <v>0.4826388888888889</v>
      </c>
      <c r="D1048" t="str">
        <f>IF(AND(A1048&amp;""=버스!$B$9&amp;"",B1048=버스!$I$9),C1048,"")</f>
        <v/>
      </c>
    </row>
    <row r="1049" spans="1:4">
      <c r="A1049" t="s">
        <v>3326</v>
      </c>
      <c r="B1049" t="s">
        <v>143</v>
      </c>
      <c r="C1049">
        <v>0.49652777777777779</v>
      </c>
      <c r="D1049" t="str">
        <f>IF(AND(A1049&amp;""=버스!$B$9&amp;"",B1049=버스!$I$9),C1049,"")</f>
        <v/>
      </c>
    </row>
    <row r="1050" spans="1:4">
      <c r="A1050" t="s">
        <v>3326</v>
      </c>
      <c r="B1050" t="s">
        <v>143</v>
      </c>
      <c r="C1050">
        <v>0.51041666666666663</v>
      </c>
      <c r="D1050" t="str">
        <f>IF(AND(A1050&amp;""=버스!$B$9&amp;"",B1050=버스!$I$9),C1050,"")</f>
        <v/>
      </c>
    </row>
    <row r="1051" spans="1:4">
      <c r="A1051" t="s">
        <v>3326</v>
      </c>
      <c r="B1051" t="s">
        <v>143</v>
      </c>
      <c r="C1051">
        <v>0.52430555555555558</v>
      </c>
      <c r="D1051" t="str">
        <f>IF(AND(A1051&amp;""=버스!$B$9&amp;"",B1051=버스!$I$9),C1051,"")</f>
        <v/>
      </c>
    </row>
    <row r="1052" spans="1:4">
      <c r="A1052" t="s">
        <v>3326</v>
      </c>
      <c r="B1052" t="s">
        <v>143</v>
      </c>
      <c r="C1052">
        <v>0.53819444444444442</v>
      </c>
      <c r="D1052" t="str">
        <f>IF(AND(A1052&amp;""=버스!$B$9&amp;"",B1052=버스!$I$9),C1052,"")</f>
        <v/>
      </c>
    </row>
    <row r="1053" spans="1:4">
      <c r="A1053" t="s">
        <v>3326</v>
      </c>
      <c r="B1053" t="s">
        <v>143</v>
      </c>
      <c r="C1053">
        <v>0.55208333333333326</v>
      </c>
      <c r="D1053" t="str">
        <f>IF(AND(A1053&amp;""=버스!$B$9&amp;"",B1053=버스!$I$9),C1053,"")</f>
        <v/>
      </c>
    </row>
    <row r="1054" spans="1:4">
      <c r="A1054" t="s">
        <v>3326</v>
      </c>
      <c r="B1054" t="s">
        <v>143</v>
      </c>
      <c r="C1054">
        <v>0.56597222222222221</v>
      </c>
      <c r="D1054" t="str">
        <f>IF(AND(A1054&amp;""=버스!$B$9&amp;"",B1054=버스!$I$9),C1054,"")</f>
        <v/>
      </c>
    </row>
    <row r="1055" spans="1:4">
      <c r="A1055" t="s">
        <v>3326</v>
      </c>
      <c r="B1055" t="s">
        <v>143</v>
      </c>
      <c r="C1055">
        <v>0.57986111111111105</v>
      </c>
      <c r="D1055" t="str">
        <f>IF(AND(A1055&amp;""=버스!$B$9&amp;"",B1055=버스!$I$9),C1055,"")</f>
        <v/>
      </c>
    </row>
    <row r="1056" spans="1:4">
      <c r="A1056" t="s">
        <v>3326</v>
      </c>
      <c r="B1056" t="s">
        <v>143</v>
      </c>
      <c r="C1056">
        <v>0.59375</v>
      </c>
      <c r="D1056" t="str">
        <f>IF(AND(A1056&amp;""=버스!$B$9&amp;"",B1056=버스!$I$9),C1056,"")</f>
        <v/>
      </c>
    </row>
    <row r="1057" spans="1:4">
      <c r="A1057" t="s">
        <v>3326</v>
      </c>
      <c r="B1057" t="s">
        <v>143</v>
      </c>
      <c r="C1057">
        <v>0.60763888888888895</v>
      </c>
      <c r="D1057" t="str">
        <f>IF(AND(A1057&amp;""=버스!$B$9&amp;"",B1057=버스!$I$9),C1057,"")</f>
        <v/>
      </c>
    </row>
    <row r="1058" spans="1:4">
      <c r="A1058" t="s">
        <v>3326</v>
      </c>
      <c r="B1058" t="s">
        <v>143</v>
      </c>
      <c r="C1058">
        <v>0.62152777777777779</v>
      </c>
      <c r="D1058" t="str">
        <f>IF(AND(A1058&amp;""=버스!$B$9&amp;"",B1058=버스!$I$9),C1058,"")</f>
        <v/>
      </c>
    </row>
    <row r="1059" spans="1:4">
      <c r="A1059" t="s">
        <v>3326</v>
      </c>
      <c r="B1059" t="s">
        <v>143</v>
      </c>
      <c r="C1059">
        <v>0.63541666666666663</v>
      </c>
      <c r="D1059" t="str">
        <f>IF(AND(A1059&amp;""=버스!$B$9&amp;"",B1059=버스!$I$9),C1059,"")</f>
        <v/>
      </c>
    </row>
    <row r="1060" spans="1:4">
      <c r="A1060" t="s">
        <v>3326</v>
      </c>
      <c r="B1060" t="s">
        <v>143</v>
      </c>
      <c r="C1060">
        <v>0.64930555555555558</v>
      </c>
      <c r="D1060" t="str">
        <f>IF(AND(A1060&amp;""=버스!$B$9&amp;"",B1060=버스!$I$9),C1060,"")</f>
        <v/>
      </c>
    </row>
    <row r="1061" spans="1:4">
      <c r="A1061" t="s">
        <v>3326</v>
      </c>
      <c r="B1061" t="s">
        <v>143</v>
      </c>
      <c r="C1061">
        <v>0.66319444444444442</v>
      </c>
      <c r="D1061" t="str">
        <f>IF(AND(A1061&amp;""=버스!$B$9&amp;"",B1061=버스!$I$9),C1061,"")</f>
        <v/>
      </c>
    </row>
    <row r="1062" spans="1:4">
      <c r="A1062" t="s">
        <v>3326</v>
      </c>
      <c r="B1062" t="s">
        <v>143</v>
      </c>
      <c r="C1062">
        <v>0.67708333333333326</v>
      </c>
      <c r="D1062" t="str">
        <f>IF(AND(A1062&amp;""=버스!$B$9&amp;"",B1062=버스!$I$9),C1062,"")</f>
        <v/>
      </c>
    </row>
    <row r="1063" spans="1:4">
      <c r="A1063" t="s">
        <v>3326</v>
      </c>
      <c r="B1063" t="s">
        <v>143</v>
      </c>
      <c r="C1063">
        <v>0.69097222222222221</v>
      </c>
      <c r="D1063" t="str">
        <f>IF(AND(A1063&amp;""=버스!$B$9&amp;"",B1063=버스!$I$9),C1063,"")</f>
        <v/>
      </c>
    </row>
    <row r="1064" spans="1:4">
      <c r="A1064" t="s">
        <v>3326</v>
      </c>
      <c r="B1064" t="s">
        <v>143</v>
      </c>
      <c r="C1064">
        <v>0.70486111111111105</v>
      </c>
      <c r="D1064" t="str">
        <f>IF(AND(A1064&amp;""=버스!$B$9&amp;"",B1064=버스!$I$9),C1064,"")</f>
        <v/>
      </c>
    </row>
    <row r="1065" spans="1:4">
      <c r="A1065" t="s">
        <v>3326</v>
      </c>
      <c r="B1065" t="s">
        <v>143</v>
      </c>
      <c r="C1065">
        <v>0.71875</v>
      </c>
      <c r="D1065" t="str">
        <f>IF(AND(A1065&amp;""=버스!$B$9&amp;"",B1065=버스!$I$9),C1065,"")</f>
        <v/>
      </c>
    </row>
    <row r="1066" spans="1:4">
      <c r="A1066" t="s">
        <v>3326</v>
      </c>
      <c r="B1066" t="s">
        <v>143</v>
      </c>
      <c r="C1066">
        <v>0.73263888888888895</v>
      </c>
      <c r="D1066" t="str">
        <f>IF(AND(A1066&amp;""=버스!$B$9&amp;"",B1066=버스!$I$9),C1066,"")</f>
        <v/>
      </c>
    </row>
    <row r="1067" spans="1:4">
      <c r="A1067" t="s">
        <v>3326</v>
      </c>
      <c r="B1067" t="s">
        <v>143</v>
      </c>
      <c r="C1067">
        <v>0.74652777777777779</v>
      </c>
      <c r="D1067" t="str">
        <f>IF(AND(A1067&amp;""=버스!$B$9&amp;"",B1067=버스!$I$9),C1067,"")</f>
        <v/>
      </c>
    </row>
    <row r="1068" spans="1:4">
      <c r="A1068" t="s">
        <v>3326</v>
      </c>
      <c r="B1068" t="s">
        <v>143</v>
      </c>
      <c r="C1068">
        <v>0.76041666666666663</v>
      </c>
      <c r="D1068" t="str">
        <f>IF(AND(A1068&amp;""=버스!$B$9&amp;"",B1068=버스!$I$9),C1068,"")</f>
        <v/>
      </c>
    </row>
    <row r="1069" spans="1:4">
      <c r="A1069" t="s">
        <v>3326</v>
      </c>
      <c r="B1069" t="s">
        <v>143</v>
      </c>
      <c r="C1069">
        <v>0.77430555555555558</v>
      </c>
      <c r="D1069" t="str">
        <f>IF(AND(A1069&amp;""=버스!$B$9&amp;"",B1069=버스!$I$9),C1069,"")</f>
        <v/>
      </c>
    </row>
    <row r="1070" spans="1:4">
      <c r="A1070" t="s">
        <v>3326</v>
      </c>
      <c r="B1070" t="s">
        <v>143</v>
      </c>
      <c r="C1070">
        <v>0.78819444444444442</v>
      </c>
      <c r="D1070" t="str">
        <f>IF(AND(A1070&amp;""=버스!$B$9&amp;"",B1070=버스!$I$9),C1070,"")</f>
        <v/>
      </c>
    </row>
    <row r="1071" spans="1:4">
      <c r="A1071" t="s">
        <v>3326</v>
      </c>
      <c r="B1071" t="s">
        <v>143</v>
      </c>
      <c r="C1071">
        <v>0.80208333333333326</v>
      </c>
      <c r="D1071" t="str">
        <f>IF(AND(A1071&amp;""=버스!$B$9&amp;"",B1071=버스!$I$9),C1071,"")</f>
        <v/>
      </c>
    </row>
    <row r="1072" spans="1:4">
      <c r="A1072" t="s">
        <v>3326</v>
      </c>
      <c r="B1072" t="s">
        <v>143</v>
      </c>
      <c r="C1072">
        <v>0.81597222222222221</v>
      </c>
      <c r="D1072" t="str">
        <f>IF(AND(A1072&amp;""=버스!$B$9&amp;"",B1072=버스!$I$9),C1072,"")</f>
        <v/>
      </c>
    </row>
    <row r="1073" spans="1:4">
      <c r="A1073" t="s">
        <v>3326</v>
      </c>
      <c r="B1073" t="s">
        <v>143</v>
      </c>
      <c r="C1073">
        <v>0.82986111111111105</v>
      </c>
      <c r="D1073" t="str">
        <f>IF(AND(A1073&amp;""=버스!$B$9&amp;"",B1073=버스!$I$9),C1073,"")</f>
        <v/>
      </c>
    </row>
    <row r="1074" spans="1:4">
      <c r="A1074" t="s">
        <v>3326</v>
      </c>
      <c r="B1074" t="s">
        <v>143</v>
      </c>
      <c r="C1074">
        <v>0.84375</v>
      </c>
      <c r="D1074" t="str">
        <f>IF(AND(A1074&amp;""=버스!$B$9&amp;"",B1074=버스!$I$9),C1074,"")</f>
        <v/>
      </c>
    </row>
    <row r="1075" spans="1:4">
      <c r="A1075" t="s">
        <v>3326</v>
      </c>
      <c r="B1075" t="s">
        <v>143</v>
      </c>
      <c r="C1075">
        <v>0.85763888888888895</v>
      </c>
      <c r="D1075" t="str">
        <f>IF(AND(A1075&amp;""=버스!$B$9&amp;"",B1075=버스!$I$9),C1075,"")</f>
        <v/>
      </c>
    </row>
    <row r="1076" spans="1:4">
      <c r="A1076" t="s">
        <v>3326</v>
      </c>
      <c r="B1076" t="s">
        <v>143</v>
      </c>
      <c r="C1076">
        <v>0.87152777777777779</v>
      </c>
      <c r="D1076" t="str">
        <f>IF(AND(A1076&amp;""=버스!$B$9&amp;"",B1076=버스!$I$9),C1076,"")</f>
        <v/>
      </c>
    </row>
    <row r="1077" spans="1:4">
      <c r="A1077" t="s">
        <v>3326</v>
      </c>
      <c r="B1077" t="s">
        <v>143</v>
      </c>
      <c r="C1077">
        <v>0.88541666666666663</v>
      </c>
      <c r="D1077" t="str">
        <f>IF(AND(A1077&amp;""=버스!$B$9&amp;"",B1077=버스!$I$9),C1077,"")</f>
        <v/>
      </c>
    </row>
    <row r="1078" spans="1:4">
      <c r="A1078" t="s">
        <v>3326</v>
      </c>
      <c r="B1078" t="s">
        <v>143</v>
      </c>
      <c r="C1078">
        <v>0.2638888888888889</v>
      </c>
      <c r="D1078" t="str">
        <f>IF(AND(A1078&amp;""=버스!$B$9&amp;"",B1078=버스!$I$9),C1078,"")</f>
        <v/>
      </c>
    </row>
    <row r="1079" spans="1:4">
      <c r="A1079" t="s">
        <v>3326</v>
      </c>
      <c r="B1079" t="s">
        <v>143</v>
      </c>
      <c r="C1079">
        <v>0.27777777777777779</v>
      </c>
      <c r="D1079" t="str">
        <f>IF(AND(A1079&amp;""=버스!$B$9&amp;"",B1079=버스!$I$9),C1079,"")</f>
        <v/>
      </c>
    </row>
    <row r="1080" spans="1:4">
      <c r="A1080" t="s">
        <v>3326</v>
      </c>
      <c r="B1080" t="s">
        <v>143</v>
      </c>
      <c r="C1080">
        <v>0.89930555555555558</v>
      </c>
      <c r="D1080" t="str">
        <f>IF(AND(A1080&amp;""=버스!$B$9&amp;"",B1080=버스!$I$9),C1080,"")</f>
        <v/>
      </c>
    </row>
    <row r="1081" spans="1:4">
      <c r="A1081" t="s">
        <v>3327</v>
      </c>
      <c r="B1081" t="s">
        <v>143</v>
      </c>
      <c r="C1081">
        <v>0.27777777777777779</v>
      </c>
      <c r="D1081" t="str">
        <f>IF(AND(A1081&amp;""=버스!$B$9&amp;"",B1081=버스!$I$9),C1081,"")</f>
        <v/>
      </c>
    </row>
    <row r="1082" spans="1:4">
      <c r="A1082" t="s">
        <v>3327</v>
      </c>
      <c r="B1082" t="s">
        <v>143</v>
      </c>
      <c r="C1082">
        <v>0.29166666666666669</v>
      </c>
      <c r="D1082" t="str">
        <f>IF(AND(A1082&amp;""=버스!$B$9&amp;"",B1082=버스!$I$9),C1082,"")</f>
        <v/>
      </c>
    </row>
    <row r="1083" spans="1:4">
      <c r="A1083" t="s">
        <v>3327</v>
      </c>
      <c r="B1083" t="s">
        <v>143</v>
      </c>
      <c r="C1083">
        <v>0.30902777777777779</v>
      </c>
      <c r="D1083" t="str">
        <f>IF(AND(A1083&amp;""=버스!$B$9&amp;"",B1083=버스!$I$9),C1083,"")</f>
        <v/>
      </c>
    </row>
    <row r="1084" spans="1:4">
      <c r="A1084" t="s">
        <v>3327</v>
      </c>
      <c r="B1084" t="s">
        <v>143</v>
      </c>
      <c r="C1084">
        <v>0.32291666666666669</v>
      </c>
      <c r="D1084" t="str">
        <f>IF(AND(A1084&amp;""=버스!$B$9&amp;"",B1084=버스!$I$9),C1084,"")</f>
        <v/>
      </c>
    </row>
    <row r="1085" spans="1:4">
      <c r="A1085" t="s">
        <v>3327</v>
      </c>
      <c r="B1085" t="s">
        <v>143</v>
      </c>
      <c r="C1085">
        <v>0.33680555555555552</v>
      </c>
      <c r="D1085" t="str">
        <f>IF(AND(A1085&amp;""=버스!$B$9&amp;"",B1085=버스!$I$9),C1085,"")</f>
        <v/>
      </c>
    </row>
    <row r="1086" spans="1:4">
      <c r="A1086" t="s">
        <v>3327</v>
      </c>
      <c r="B1086" t="s">
        <v>143</v>
      </c>
      <c r="C1086">
        <v>0.35069444444444442</v>
      </c>
      <c r="D1086" t="str">
        <f>IF(AND(A1086&amp;""=버스!$B$9&amp;"",B1086=버스!$I$9),C1086,"")</f>
        <v/>
      </c>
    </row>
    <row r="1087" spans="1:4">
      <c r="A1087" t="s">
        <v>3327</v>
      </c>
      <c r="B1087" t="s">
        <v>143</v>
      </c>
      <c r="C1087">
        <v>0.36458333333333331</v>
      </c>
      <c r="D1087" t="str">
        <f>IF(AND(A1087&amp;""=버스!$B$9&amp;"",B1087=버스!$I$9),C1087,"")</f>
        <v/>
      </c>
    </row>
    <row r="1088" spans="1:4">
      <c r="A1088" t="s">
        <v>3327</v>
      </c>
      <c r="B1088" t="s">
        <v>143</v>
      </c>
      <c r="C1088">
        <v>0.37847222222222221</v>
      </c>
      <c r="D1088" t="str">
        <f>IF(AND(A1088&amp;""=버스!$B$9&amp;"",B1088=버스!$I$9),C1088,"")</f>
        <v/>
      </c>
    </row>
    <row r="1089" spans="1:4">
      <c r="A1089" t="s">
        <v>3327</v>
      </c>
      <c r="B1089" t="s">
        <v>143</v>
      </c>
      <c r="C1089">
        <v>0.3923611111111111</v>
      </c>
      <c r="D1089" t="str">
        <f>IF(AND(A1089&amp;""=버스!$B$9&amp;"",B1089=버스!$I$9),C1089,"")</f>
        <v/>
      </c>
    </row>
    <row r="1090" spans="1:4">
      <c r="A1090" t="s">
        <v>3327</v>
      </c>
      <c r="B1090" t="s">
        <v>143</v>
      </c>
      <c r="C1090">
        <v>0.40625</v>
      </c>
      <c r="D1090" t="str">
        <f>IF(AND(A1090&amp;""=버스!$B$9&amp;"",B1090=버스!$I$9),C1090,"")</f>
        <v/>
      </c>
    </row>
    <row r="1091" spans="1:4">
      <c r="A1091" t="s">
        <v>3327</v>
      </c>
      <c r="B1091" t="s">
        <v>143</v>
      </c>
      <c r="C1091">
        <v>0.4201388888888889</v>
      </c>
      <c r="D1091" t="str">
        <f>IF(AND(A1091&amp;""=버스!$B$9&amp;"",B1091=버스!$I$9),C1091,"")</f>
        <v/>
      </c>
    </row>
    <row r="1092" spans="1:4">
      <c r="A1092" t="s">
        <v>3327</v>
      </c>
      <c r="B1092" t="s">
        <v>143</v>
      </c>
      <c r="C1092">
        <v>0.43402777777777779</v>
      </c>
      <c r="D1092" t="str">
        <f>IF(AND(A1092&amp;""=버스!$B$9&amp;"",B1092=버스!$I$9),C1092,"")</f>
        <v/>
      </c>
    </row>
    <row r="1093" spans="1:4">
      <c r="A1093" t="s">
        <v>3327</v>
      </c>
      <c r="B1093" t="s">
        <v>143</v>
      </c>
      <c r="C1093">
        <v>0.44791666666666669</v>
      </c>
      <c r="D1093" t="str">
        <f>IF(AND(A1093&amp;""=버스!$B$9&amp;"",B1093=버스!$I$9),C1093,"")</f>
        <v/>
      </c>
    </row>
    <row r="1094" spans="1:4">
      <c r="A1094" t="s">
        <v>3327</v>
      </c>
      <c r="B1094" t="s">
        <v>143</v>
      </c>
      <c r="C1094">
        <v>0.46180555555555552</v>
      </c>
      <c r="D1094" t="str">
        <f>IF(AND(A1094&amp;""=버스!$B$9&amp;"",B1094=버스!$I$9),C1094,"")</f>
        <v/>
      </c>
    </row>
    <row r="1095" spans="1:4">
      <c r="A1095" t="s">
        <v>3327</v>
      </c>
      <c r="B1095" t="s">
        <v>143</v>
      </c>
      <c r="C1095">
        <v>0.47569444444444442</v>
      </c>
      <c r="D1095" t="str">
        <f>IF(AND(A1095&amp;""=버스!$B$9&amp;"",B1095=버스!$I$9),C1095,"")</f>
        <v/>
      </c>
    </row>
    <row r="1096" spans="1:4">
      <c r="A1096" t="s">
        <v>3327</v>
      </c>
      <c r="B1096" t="s">
        <v>143</v>
      </c>
      <c r="C1096">
        <v>0.48958333333333331</v>
      </c>
      <c r="D1096" t="str">
        <f>IF(AND(A1096&amp;""=버스!$B$9&amp;"",B1096=버스!$I$9),C1096,"")</f>
        <v/>
      </c>
    </row>
    <row r="1097" spans="1:4">
      <c r="A1097" t="s">
        <v>3327</v>
      </c>
      <c r="B1097" t="s">
        <v>143</v>
      </c>
      <c r="C1097">
        <v>0.50347222222222221</v>
      </c>
      <c r="D1097" t="str">
        <f>IF(AND(A1097&amp;""=버스!$B$9&amp;"",B1097=버스!$I$9),C1097,"")</f>
        <v/>
      </c>
    </row>
    <row r="1098" spans="1:4">
      <c r="A1098" t="s">
        <v>3327</v>
      </c>
      <c r="B1098" t="s">
        <v>143</v>
      </c>
      <c r="C1098">
        <v>0.51736111111111116</v>
      </c>
      <c r="D1098" t="str">
        <f>IF(AND(A1098&amp;""=버스!$B$9&amp;"",B1098=버스!$I$9),C1098,"")</f>
        <v/>
      </c>
    </row>
    <row r="1099" spans="1:4">
      <c r="A1099" t="s">
        <v>3327</v>
      </c>
      <c r="B1099" t="s">
        <v>143</v>
      </c>
      <c r="C1099">
        <v>0.53125</v>
      </c>
      <c r="D1099" t="str">
        <f>IF(AND(A1099&amp;""=버스!$B$9&amp;"",B1099=버스!$I$9),C1099,"")</f>
        <v/>
      </c>
    </row>
    <row r="1100" spans="1:4">
      <c r="A1100" t="s">
        <v>3327</v>
      </c>
      <c r="B1100" t="s">
        <v>143</v>
      </c>
      <c r="C1100">
        <v>0.54513888888888884</v>
      </c>
      <c r="D1100" t="str">
        <f>IF(AND(A1100&amp;""=버스!$B$9&amp;"",B1100=버스!$I$9),C1100,"")</f>
        <v/>
      </c>
    </row>
    <row r="1101" spans="1:4">
      <c r="A1101" t="s">
        <v>3327</v>
      </c>
      <c r="B1101" t="s">
        <v>143</v>
      </c>
      <c r="C1101">
        <v>0.55902777777777779</v>
      </c>
      <c r="D1101" t="str">
        <f>IF(AND(A1101&amp;""=버스!$B$9&amp;"",B1101=버스!$I$9),C1101,"")</f>
        <v/>
      </c>
    </row>
    <row r="1102" spans="1:4">
      <c r="A1102" t="s">
        <v>3327</v>
      </c>
      <c r="B1102" t="s">
        <v>143</v>
      </c>
      <c r="C1102">
        <v>0.57291666666666663</v>
      </c>
      <c r="D1102" t="str">
        <f>IF(AND(A1102&amp;""=버스!$B$9&amp;"",B1102=버스!$I$9),C1102,"")</f>
        <v/>
      </c>
    </row>
    <row r="1103" spans="1:4">
      <c r="A1103" t="s">
        <v>3327</v>
      </c>
      <c r="B1103" t="s">
        <v>143</v>
      </c>
      <c r="C1103">
        <v>0.58680555555555558</v>
      </c>
      <c r="D1103" t="str">
        <f>IF(AND(A1103&amp;""=버스!$B$9&amp;"",B1103=버스!$I$9),C1103,"")</f>
        <v/>
      </c>
    </row>
    <row r="1104" spans="1:4">
      <c r="A1104" t="s">
        <v>3327</v>
      </c>
      <c r="B1104" t="s">
        <v>143</v>
      </c>
      <c r="C1104">
        <v>0.60069444444444453</v>
      </c>
      <c r="D1104" t="str">
        <f>IF(AND(A1104&amp;""=버스!$B$9&amp;"",B1104=버스!$I$9),C1104,"")</f>
        <v/>
      </c>
    </row>
    <row r="1105" spans="1:4">
      <c r="A1105" t="s">
        <v>3327</v>
      </c>
      <c r="B1105" t="s">
        <v>143</v>
      </c>
      <c r="C1105">
        <v>0.61458333333333337</v>
      </c>
      <c r="D1105" t="str">
        <f>IF(AND(A1105&amp;""=버스!$B$9&amp;"",B1105=버스!$I$9),C1105,"")</f>
        <v/>
      </c>
    </row>
    <row r="1106" spans="1:4">
      <c r="A1106" t="s">
        <v>3327</v>
      </c>
      <c r="B1106" t="s">
        <v>143</v>
      </c>
      <c r="C1106">
        <v>0.62847222222222221</v>
      </c>
      <c r="D1106" t="str">
        <f>IF(AND(A1106&amp;""=버스!$B$9&amp;"",B1106=버스!$I$9),C1106,"")</f>
        <v/>
      </c>
    </row>
    <row r="1107" spans="1:4">
      <c r="A1107" t="s">
        <v>3327</v>
      </c>
      <c r="B1107" t="s">
        <v>143</v>
      </c>
      <c r="C1107">
        <v>0.64236111111111116</v>
      </c>
      <c r="D1107" t="str">
        <f>IF(AND(A1107&amp;""=버스!$B$9&amp;"",B1107=버스!$I$9),C1107,"")</f>
        <v/>
      </c>
    </row>
    <row r="1108" spans="1:4">
      <c r="A1108" t="s">
        <v>3327</v>
      </c>
      <c r="B1108" t="s">
        <v>143</v>
      </c>
      <c r="C1108">
        <v>0.65625</v>
      </c>
      <c r="D1108" t="str">
        <f>IF(AND(A1108&amp;""=버스!$B$9&amp;"",B1108=버스!$I$9),C1108,"")</f>
        <v/>
      </c>
    </row>
    <row r="1109" spans="1:4">
      <c r="A1109" t="s">
        <v>3327</v>
      </c>
      <c r="B1109" t="s">
        <v>143</v>
      </c>
      <c r="C1109">
        <v>0.67013888888888884</v>
      </c>
      <c r="D1109" t="str">
        <f>IF(AND(A1109&amp;""=버스!$B$9&amp;"",B1109=버스!$I$9),C1109,"")</f>
        <v/>
      </c>
    </row>
    <row r="1110" spans="1:4">
      <c r="A1110" t="s">
        <v>3327</v>
      </c>
      <c r="B1110" t="s">
        <v>143</v>
      </c>
      <c r="C1110">
        <v>0.68402777777777779</v>
      </c>
      <c r="D1110" t="str">
        <f>IF(AND(A1110&amp;""=버스!$B$9&amp;"",B1110=버스!$I$9),C1110,"")</f>
        <v/>
      </c>
    </row>
    <row r="1111" spans="1:4">
      <c r="A1111" t="s">
        <v>3327</v>
      </c>
      <c r="B1111" t="s">
        <v>143</v>
      </c>
      <c r="C1111">
        <v>0.69791666666666663</v>
      </c>
      <c r="D1111" t="str">
        <f>IF(AND(A1111&amp;""=버스!$B$9&amp;"",B1111=버스!$I$9),C1111,"")</f>
        <v/>
      </c>
    </row>
    <row r="1112" spans="1:4">
      <c r="A1112" t="s">
        <v>3327</v>
      </c>
      <c r="B1112" t="s">
        <v>143</v>
      </c>
      <c r="C1112">
        <v>0.71180555555555558</v>
      </c>
      <c r="D1112" t="str">
        <f>IF(AND(A1112&amp;""=버스!$B$9&amp;"",B1112=버스!$I$9),C1112,"")</f>
        <v/>
      </c>
    </row>
    <row r="1113" spans="1:4">
      <c r="A1113" t="s">
        <v>3327</v>
      </c>
      <c r="B1113" t="s">
        <v>143</v>
      </c>
      <c r="C1113">
        <v>0.72569444444444453</v>
      </c>
      <c r="D1113" t="str">
        <f>IF(AND(A1113&amp;""=버스!$B$9&amp;"",B1113=버스!$I$9),C1113,"")</f>
        <v/>
      </c>
    </row>
    <row r="1114" spans="1:4">
      <c r="A1114" t="s">
        <v>3327</v>
      </c>
      <c r="B1114" t="s">
        <v>143</v>
      </c>
      <c r="C1114">
        <v>0.73958333333333337</v>
      </c>
      <c r="D1114" t="str">
        <f>IF(AND(A1114&amp;""=버스!$B$9&amp;"",B1114=버스!$I$9),C1114,"")</f>
        <v/>
      </c>
    </row>
    <row r="1115" spans="1:4">
      <c r="A1115" t="s">
        <v>3327</v>
      </c>
      <c r="B1115" t="s">
        <v>143</v>
      </c>
      <c r="C1115">
        <v>0.75347222222222221</v>
      </c>
      <c r="D1115" t="str">
        <f>IF(AND(A1115&amp;""=버스!$B$9&amp;"",B1115=버스!$I$9),C1115,"")</f>
        <v/>
      </c>
    </row>
    <row r="1116" spans="1:4">
      <c r="A1116" t="s">
        <v>3327</v>
      </c>
      <c r="B1116" t="s">
        <v>143</v>
      </c>
      <c r="C1116">
        <v>0.76736111111111116</v>
      </c>
      <c r="D1116" t="str">
        <f>IF(AND(A1116&amp;""=버스!$B$9&amp;"",B1116=버스!$I$9),C1116,"")</f>
        <v/>
      </c>
    </row>
    <row r="1117" spans="1:4">
      <c r="A1117" t="s">
        <v>3327</v>
      </c>
      <c r="B1117" t="s">
        <v>143</v>
      </c>
      <c r="C1117">
        <v>0.78125</v>
      </c>
      <c r="D1117" t="str">
        <f>IF(AND(A1117&amp;""=버스!$B$9&amp;"",B1117=버스!$I$9),C1117,"")</f>
        <v/>
      </c>
    </row>
    <row r="1118" spans="1:4">
      <c r="A1118" t="s">
        <v>3327</v>
      </c>
      <c r="B1118" t="s">
        <v>143</v>
      </c>
      <c r="C1118">
        <v>0.79513888888888884</v>
      </c>
      <c r="D1118" t="str">
        <f>IF(AND(A1118&amp;""=버스!$B$9&amp;"",B1118=버스!$I$9),C1118,"")</f>
        <v/>
      </c>
    </row>
    <row r="1119" spans="1:4">
      <c r="A1119" t="s">
        <v>3327</v>
      </c>
      <c r="B1119" t="s">
        <v>143</v>
      </c>
      <c r="C1119">
        <v>0.80902777777777779</v>
      </c>
      <c r="D1119" t="str">
        <f>IF(AND(A1119&amp;""=버스!$B$9&amp;"",B1119=버스!$I$9),C1119,"")</f>
        <v/>
      </c>
    </row>
    <row r="1120" spans="1:4">
      <c r="A1120" t="s">
        <v>3327</v>
      </c>
      <c r="B1120" t="s">
        <v>143</v>
      </c>
      <c r="C1120">
        <v>0.82291666666666663</v>
      </c>
      <c r="D1120" t="str">
        <f>IF(AND(A1120&amp;""=버스!$B$9&amp;"",B1120=버스!$I$9),C1120,"")</f>
        <v/>
      </c>
    </row>
    <row r="1121" spans="1:4">
      <c r="A1121" t="s">
        <v>3327</v>
      </c>
      <c r="B1121" t="s">
        <v>143</v>
      </c>
      <c r="C1121">
        <v>0.83680555555555558</v>
      </c>
      <c r="D1121" t="str">
        <f>IF(AND(A1121&amp;""=버스!$B$9&amp;"",B1121=버스!$I$9),C1121,"")</f>
        <v/>
      </c>
    </row>
    <row r="1122" spans="1:4">
      <c r="A1122" t="s">
        <v>3327</v>
      </c>
      <c r="B1122" t="s">
        <v>143</v>
      </c>
      <c r="C1122">
        <v>0.85069444444444453</v>
      </c>
      <c r="D1122" t="str">
        <f>IF(AND(A1122&amp;""=버스!$B$9&amp;"",B1122=버스!$I$9),C1122,"")</f>
        <v/>
      </c>
    </row>
    <row r="1123" spans="1:4">
      <c r="A1123" t="s">
        <v>3327</v>
      </c>
      <c r="B1123" t="s">
        <v>143</v>
      </c>
      <c r="C1123">
        <v>0.86458333333333337</v>
      </c>
      <c r="D1123" t="str">
        <f>IF(AND(A1123&amp;""=버스!$B$9&amp;"",B1123=버스!$I$9),C1123,"")</f>
        <v/>
      </c>
    </row>
    <row r="1124" spans="1:4">
      <c r="A1124" t="s">
        <v>3327</v>
      </c>
      <c r="B1124" t="s">
        <v>143</v>
      </c>
      <c r="C1124">
        <v>0.87847222222222221</v>
      </c>
      <c r="D1124" t="str">
        <f>IF(AND(A1124&amp;""=버스!$B$9&amp;"",B1124=버스!$I$9),C1124,"")</f>
        <v/>
      </c>
    </row>
    <row r="1125" spans="1:4">
      <c r="A1125" t="s">
        <v>3327</v>
      </c>
      <c r="B1125" t="s">
        <v>143</v>
      </c>
      <c r="C1125">
        <v>0.89236111111111116</v>
      </c>
      <c r="D1125" t="str">
        <f>IF(AND(A1125&amp;""=버스!$B$9&amp;"",B1125=버스!$I$9),C1125,"")</f>
        <v/>
      </c>
    </row>
    <row r="1126" spans="1:4">
      <c r="A1126" t="s">
        <v>3327</v>
      </c>
      <c r="B1126" t="s">
        <v>143</v>
      </c>
      <c r="C1126">
        <v>0.27083333333333331</v>
      </c>
      <c r="D1126" t="str">
        <f>IF(AND(A1126&amp;""=버스!$B$9&amp;"",B1126=버스!$I$9),C1126,"")</f>
        <v/>
      </c>
    </row>
    <row r="1127" spans="1:4">
      <c r="A1127" t="s">
        <v>3327</v>
      </c>
      <c r="B1127" t="s">
        <v>143</v>
      </c>
      <c r="C1127">
        <v>0.28472222222222221</v>
      </c>
      <c r="D1127" t="str">
        <f>IF(AND(A1127&amp;""=버스!$B$9&amp;"",B1127=버스!$I$9),C1127,"")</f>
        <v/>
      </c>
    </row>
    <row r="1128" spans="1:4">
      <c r="A1128" t="s">
        <v>3327</v>
      </c>
      <c r="B1128" t="s">
        <v>143</v>
      </c>
      <c r="C1128">
        <v>0.2986111111111111</v>
      </c>
      <c r="D1128" t="str">
        <f>IF(AND(A1128&amp;""=버스!$B$9&amp;"",B1128=버스!$I$9),C1128,"")</f>
        <v/>
      </c>
    </row>
    <row r="1129" spans="1:4">
      <c r="A1129" t="s">
        <v>3328</v>
      </c>
      <c r="B1129" t="s">
        <v>3297</v>
      </c>
      <c r="C1129">
        <v>0.30902777777777779</v>
      </c>
      <c r="D1129" t="str">
        <f>IF(AND(A1129&amp;""=버스!$B$9&amp;"",B1129=버스!$I$9),C1129,"")</f>
        <v/>
      </c>
    </row>
    <row r="1130" spans="1:4">
      <c r="A1130" t="s">
        <v>3328</v>
      </c>
      <c r="B1130" t="s">
        <v>3297</v>
      </c>
      <c r="C1130">
        <v>0.33680555555555552</v>
      </c>
      <c r="D1130" t="str">
        <f>IF(AND(A1130&amp;""=버스!$B$9&amp;"",B1130=버스!$I$9),C1130,"")</f>
        <v/>
      </c>
    </row>
    <row r="1131" spans="1:4">
      <c r="A1131" t="s">
        <v>3328</v>
      </c>
      <c r="B1131" t="s">
        <v>3297</v>
      </c>
      <c r="C1131">
        <v>0.3611111111111111</v>
      </c>
      <c r="D1131" t="str">
        <f>IF(AND(A1131&amp;""=버스!$B$9&amp;"",B1131=버스!$I$9),C1131,"")</f>
        <v/>
      </c>
    </row>
    <row r="1132" spans="1:4">
      <c r="A1132" t="s">
        <v>3328</v>
      </c>
      <c r="B1132" t="s">
        <v>3297</v>
      </c>
      <c r="C1132">
        <v>0.375</v>
      </c>
      <c r="D1132" t="str">
        <f>IF(AND(A1132&amp;""=버스!$B$9&amp;"",B1132=버스!$I$9),C1132,"")</f>
        <v/>
      </c>
    </row>
    <row r="1133" spans="1:4">
      <c r="A1133" t="s">
        <v>3328</v>
      </c>
      <c r="B1133" t="s">
        <v>3297</v>
      </c>
      <c r="C1133">
        <v>0.40277777777777779</v>
      </c>
      <c r="D1133" t="str">
        <f>IF(AND(A1133&amp;""=버스!$B$9&amp;"",B1133=버스!$I$9),C1133,"")</f>
        <v/>
      </c>
    </row>
    <row r="1134" spans="1:4">
      <c r="A1134" t="s">
        <v>3328</v>
      </c>
      <c r="B1134" t="s">
        <v>3297</v>
      </c>
      <c r="C1134">
        <v>0.41666666666666669</v>
      </c>
      <c r="D1134" t="str">
        <f>IF(AND(A1134&amp;""=버스!$B$9&amp;"",B1134=버스!$I$9),C1134,"")</f>
        <v/>
      </c>
    </row>
    <row r="1135" spans="1:4">
      <c r="A1135" t="s">
        <v>3328</v>
      </c>
      <c r="B1135" t="s">
        <v>3297</v>
      </c>
      <c r="C1135">
        <v>0.45833333333333331</v>
      </c>
      <c r="D1135" t="str">
        <f>IF(AND(A1135&amp;""=버스!$B$9&amp;"",B1135=버스!$I$9),C1135,"")</f>
        <v/>
      </c>
    </row>
    <row r="1136" spans="1:4">
      <c r="A1136" t="s">
        <v>3328</v>
      </c>
      <c r="B1136" t="s">
        <v>3297</v>
      </c>
      <c r="C1136">
        <v>0.48958333333333331</v>
      </c>
      <c r="D1136" t="str">
        <f>IF(AND(A1136&amp;""=버스!$B$9&amp;"",B1136=버스!$I$9),C1136,"")</f>
        <v/>
      </c>
    </row>
    <row r="1137" spans="1:4">
      <c r="A1137" t="s">
        <v>3328</v>
      </c>
      <c r="B1137" t="s">
        <v>3297</v>
      </c>
      <c r="C1137">
        <v>0.51041666666666663</v>
      </c>
      <c r="D1137" t="str">
        <f>IF(AND(A1137&amp;""=버스!$B$9&amp;"",B1137=버스!$I$9),C1137,"")</f>
        <v/>
      </c>
    </row>
    <row r="1138" spans="1:4">
      <c r="A1138" t="s">
        <v>3328</v>
      </c>
      <c r="B1138" t="s">
        <v>3297</v>
      </c>
      <c r="C1138">
        <v>0.54166666666666663</v>
      </c>
      <c r="D1138" t="str">
        <f>IF(AND(A1138&amp;""=버스!$B$9&amp;"",B1138=버스!$I$9),C1138,"")</f>
        <v/>
      </c>
    </row>
    <row r="1139" spans="1:4">
      <c r="A1139" t="s">
        <v>3328</v>
      </c>
      <c r="B1139" t="s">
        <v>3297</v>
      </c>
      <c r="C1139">
        <v>0.57291666666666663</v>
      </c>
      <c r="D1139" t="str">
        <f>IF(AND(A1139&amp;""=버스!$B$9&amp;"",B1139=버스!$I$9),C1139,"")</f>
        <v/>
      </c>
    </row>
    <row r="1140" spans="1:4">
      <c r="A1140" t="s">
        <v>3328</v>
      </c>
      <c r="B1140" t="s">
        <v>3297</v>
      </c>
      <c r="C1140">
        <v>0.59722222222222221</v>
      </c>
      <c r="D1140" t="str">
        <f>IF(AND(A1140&amp;""=버스!$B$9&amp;"",B1140=버스!$I$9),C1140,"")</f>
        <v/>
      </c>
    </row>
    <row r="1141" spans="1:4">
      <c r="A1141" t="s">
        <v>3328</v>
      </c>
      <c r="B1141" t="s">
        <v>3297</v>
      </c>
      <c r="C1141">
        <v>0.61111111111111116</v>
      </c>
      <c r="D1141" t="str">
        <f>IF(AND(A1141&amp;""=버스!$B$9&amp;"",B1141=버스!$I$9),C1141,"")</f>
        <v/>
      </c>
    </row>
    <row r="1142" spans="1:4">
      <c r="A1142" t="s">
        <v>3328</v>
      </c>
      <c r="B1142" t="s">
        <v>3297</v>
      </c>
      <c r="C1142">
        <v>0.625</v>
      </c>
      <c r="D1142" t="str">
        <f>IF(AND(A1142&amp;""=버스!$B$9&amp;"",B1142=버스!$I$9),C1142,"")</f>
        <v/>
      </c>
    </row>
    <row r="1143" spans="1:4">
      <c r="A1143" t="s">
        <v>3328</v>
      </c>
      <c r="B1143" t="s">
        <v>3297</v>
      </c>
      <c r="C1143">
        <v>0.64583333333333337</v>
      </c>
      <c r="D1143" t="str">
        <f>IF(AND(A1143&amp;""=버스!$B$9&amp;"",B1143=버스!$I$9),C1143,"")</f>
        <v/>
      </c>
    </row>
    <row r="1144" spans="1:4">
      <c r="A1144" t="s">
        <v>3328</v>
      </c>
      <c r="B1144" t="s">
        <v>3297</v>
      </c>
      <c r="C1144">
        <v>0.68055555555555547</v>
      </c>
      <c r="D1144" t="str">
        <f>IF(AND(A1144&amp;""=버스!$B$9&amp;"",B1144=버스!$I$9),C1144,"")</f>
        <v/>
      </c>
    </row>
    <row r="1145" spans="1:4">
      <c r="A1145" t="s">
        <v>3328</v>
      </c>
      <c r="B1145" t="s">
        <v>3297</v>
      </c>
      <c r="C1145">
        <v>0.73611111111111116</v>
      </c>
      <c r="D1145" t="str">
        <f>IF(AND(A1145&amp;""=버스!$B$9&amp;"",B1145=버스!$I$9),C1145,"")</f>
        <v/>
      </c>
    </row>
    <row r="1146" spans="1:4">
      <c r="A1146" t="s">
        <v>3328</v>
      </c>
      <c r="B1146" t="s">
        <v>3297</v>
      </c>
      <c r="C1146">
        <v>0.75347222222222221</v>
      </c>
      <c r="D1146" t="str">
        <f>IF(AND(A1146&amp;""=버스!$B$9&amp;"",B1146=버스!$I$9),C1146,"")</f>
        <v/>
      </c>
    </row>
    <row r="1147" spans="1:4">
      <c r="A1147" t="s">
        <v>3328</v>
      </c>
      <c r="B1147" t="s">
        <v>3297</v>
      </c>
      <c r="C1147">
        <v>0.77083333333333337</v>
      </c>
      <c r="D1147" t="str">
        <f>IF(AND(A1147&amp;""=버스!$B$9&amp;"",B1147=버스!$I$9),C1147,"")</f>
        <v/>
      </c>
    </row>
    <row r="1148" spans="1:4">
      <c r="A1148" t="s">
        <v>3328</v>
      </c>
      <c r="B1148" t="s">
        <v>3297</v>
      </c>
      <c r="C1148">
        <v>0.78819444444444442</v>
      </c>
      <c r="D1148" t="str">
        <f>IF(AND(A1148&amp;""=버스!$B$9&amp;"",B1148=버스!$I$9),C1148,"")</f>
        <v/>
      </c>
    </row>
    <row r="1149" spans="1:4">
      <c r="A1149" t="s">
        <v>3328</v>
      </c>
      <c r="B1149" t="s">
        <v>3297</v>
      </c>
      <c r="C1149">
        <v>0.80555555555555547</v>
      </c>
      <c r="D1149" t="str">
        <f>IF(AND(A1149&amp;""=버스!$B$9&amp;"",B1149=버스!$I$9),C1149,"")</f>
        <v/>
      </c>
    </row>
    <row r="1150" spans="1:4">
      <c r="A1150" t="s">
        <v>3328</v>
      </c>
      <c r="B1150" t="s">
        <v>3297</v>
      </c>
      <c r="C1150">
        <v>0.82638888888888884</v>
      </c>
      <c r="D1150" t="str">
        <f>IF(AND(A1150&amp;""=버스!$B$9&amp;"",B1150=버스!$I$9),C1150,"")</f>
        <v/>
      </c>
    </row>
    <row r="1151" spans="1:4">
      <c r="A1151" t="s">
        <v>3328</v>
      </c>
      <c r="B1151" t="s">
        <v>3297</v>
      </c>
      <c r="C1151">
        <v>0.85416666666666674</v>
      </c>
      <c r="D1151" t="str">
        <f>IF(AND(A1151&amp;""=버스!$B$9&amp;"",B1151=버스!$I$9),C1151,"")</f>
        <v/>
      </c>
    </row>
    <row r="1152" spans="1:4">
      <c r="A1152" t="s">
        <v>3328</v>
      </c>
      <c r="B1152" t="s">
        <v>3297</v>
      </c>
      <c r="C1152">
        <v>0.88194444444444442</v>
      </c>
      <c r="D1152" t="str">
        <f>IF(AND(A1152&amp;""=버스!$B$9&amp;"",B1152=버스!$I$9),C1152,"")</f>
        <v/>
      </c>
    </row>
    <row r="1153" spans="1:4">
      <c r="A1153" t="s">
        <v>3328</v>
      </c>
      <c r="B1153" t="s">
        <v>143</v>
      </c>
      <c r="C1153">
        <v>0.27083333333333331</v>
      </c>
      <c r="D1153" t="str">
        <f>IF(AND(A1153&amp;""=버스!$B$9&amp;"",B1153=버스!$I$9),C1153,"")</f>
        <v/>
      </c>
    </row>
    <row r="1154" spans="1:4">
      <c r="A1154" t="s">
        <v>3328</v>
      </c>
      <c r="B1154" t="s">
        <v>143</v>
      </c>
      <c r="C1154">
        <v>0.32986111111111122</v>
      </c>
      <c r="D1154" t="str">
        <f>IF(AND(A1154&amp;""=버스!$B$9&amp;"",B1154=버스!$I$9),C1154,"")</f>
        <v/>
      </c>
    </row>
    <row r="1155" spans="1:4">
      <c r="A1155" t="s">
        <v>3328</v>
      </c>
      <c r="B1155" t="s">
        <v>143</v>
      </c>
      <c r="C1155">
        <v>0.33680555555555552</v>
      </c>
      <c r="D1155" t="str">
        <f>IF(AND(A1155&amp;""=버스!$B$9&amp;"",B1155=버스!$I$9),C1155,"")</f>
        <v/>
      </c>
    </row>
    <row r="1156" spans="1:4">
      <c r="A1156" t="s">
        <v>3328</v>
      </c>
      <c r="B1156" t="s">
        <v>143</v>
      </c>
      <c r="C1156">
        <v>0.3611111111111111</v>
      </c>
      <c r="D1156" t="str">
        <f>IF(AND(A1156&amp;""=버스!$B$9&amp;"",B1156=버스!$I$9),C1156,"")</f>
        <v/>
      </c>
    </row>
    <row r="1157" spans="1:4">
      <c r="A1157" t="s">
        <v>3328</v>
      </c>
      <c r="B1157" t="s">
        <v>143</v>
      </c>
      <c r="C1157">
        <v>0.375</v>
      </c>
      <c r="D1157" t="str">
        <f>IF(AND(A1157&amp;""=버스!$B$9&amp;"",B1157=버스!$I$9),C1157,"")</f>
        <v/>
      </c>
    </row>
    <row r="1158" spans="1:4">
      <c r="A1158" t="s">
        <v>3328</v>
      </c>
      <c r="B1158" t="s">
        <v>143</v>
      </c>
      <c r="C1158">
        <v>0.3888888888888889</v>
      </c>
      <c r="D1158" t="str">
        <f>IF(AND(A1158&amp;""=버스!$B$9&amp;"",B1158=버스!$I$9),C1158,"")</f>
        <v/>
      </c>
    </row>
    <row r="1159" spans="1:4">
      <c r="A1159" t="s">
        <v>3328</v>
      </c>
      <c r="B1159" t="s">
        <v>143</v>
      </c>
      <c r="C1159">
        <v>0.40277777777777779</v>
      </c>
      <c r="D1159" t="str">
        <f>IF(AND(A1159&amp;""=버스!$B$9&amp;"",B1159=버스!$I$9),C1159,"")</f>
        <v/>
      </c>
    </row>
    <row r="1160" spans="1:4">
      <c r="A1160" t="s">
        <v>3328</v>
      </c>
      <c r="B1160" t="s">
        <v>143</v>
      </c>
      <c r="C1160">
        <v>0.41666666666666669</v>
      </c>
      <c r="D1160" t="str">
        <f>IF(AND(A1160&amp;""=버스!$B$9&amp;"",B1160=버스!$I$9),C1160,"")</f>
        <v/>
      </c>
    </row>
    <row r="1161" spans="1:4">
      <c r="A1161" t="s">
        <v>3328</v>
      </c>
      <c r="B1161" t="s">
        <v>143</v>
      </c>
      <c r="C1161">
        <v>0.44444444444444448</v>
      </c>
      <c r="D1161" t="str">
        <f>IF(AND(A1161&amp;""=버스!$B$9&amp;"",B1161=버스!$I$9),C1161,"")</f>
        <v/>
      </c>
    </row>
    <row r="1162" spans="1:4">
      <c r="A1162" t="s">
        <v>3328</v>
      </c>
      <c r="B1162" t="s">
        <v>143</v>
      </c>
      <c r="C1162">
        <v>0.46527777777777768</v>
      </c>
      <c r="D1162" t="str">
        <f>IF(AND(A1162&amp;""=버스!$B$9&amp;"",B1162=버스!$I$9),C1162,"")</f>
        <v/>
      </c>
    </row>
    <row r="1163" spans="1:4">
      <c r="A1163" t="s">
        <v>3328</v>
      </c>
      <c r="B1163" t="s">
        <v>143</v>
      </c>
      <c r="C1163">
        <v>0.4861111111111111</v>
      </c>
      <c r="D1163" t="str">
        <f>IF(AND(A1163&amp;""=버스!$B$9&amp;"",B1163=버스!$I$9),C1163,"")</f>
        <v/>
      </c>
    </row>
    <row r="1164" spans="1:4">
      <c r="A1164" t="s">
        <v>3328</v>
      </c>
      <c r="B1164" t="s">
        <v>143</v>
      </c>
      <c r="C1164">
        <v>0.5</v>
      </c>
      <c r="D1164" t="str">
        <f>IF(AND(A1164&amp;""=버스!$B$9&amp;"",B1164=버스!$I$9),C1164,"")</f>
        <v/>
      </c>
    </row>
    <row r="1165" spans="1:4">
      <c r="A1165" t="s">
        <v>3328</v>
      </c>
      <c r="B1165" t="s">
        <v>143</v>
      </c>
      <c r="C1165">
        <v>0.51736111111111116</v>
      </c>
      <c r="D1165" t="str">
        <f>IF(AND(A1165&amp;""=버스!$B$9&amp;"",B1165=버스!$I$9),C1165,"")</f>
        <v/>
      </c>
    </row>
    <row r="1166" spans="1:4">
      <c r="A1166" t="s">
        <v>3328</v>
      </c>
      <c r="B1166" t="s">
        <v>143</v>
      </c>
      <c r="C1166">
        <v>0.52777777777777779</v>
      </c>
      <c r="D1166" t="str">
        <f>IF(AND(A1166&amp;""=버스!$B$9&amp;"",B1166=버스!$I$9),C1166,"")</f>
        <v/>
      </c>
    </row>
    <row r="1167" spans="1:4">
      <c r="A1167" t="s">
        <v>3328</v>
      </c>
      <c r="B1167" t="s">
        <v>143</v>
      </c>
      <c r="C1167">
        <v>0.54166666666666663</v>
      </c>
      <c r="D1167" t="str">
        <f>IF(AND(A1167&amp;""=버스!$B$9&amp;"",B1167=버스!$I$9),C1167,"")</f>
        <v/>
      </c>
    </row>
    <row r="1168" spans="1:4">
      <c r="A1168" t="s">
        <v>3328</v>
      </c>
      <c r="B1168" t="s">
        <v>143</v>
      </c>
      <c r="C1168">
        <v>0.56597222222222221</v>
      </c>
      <c r="D1168" t="str">
        <f>IF(AND(A1168&amp;""=버스!$B$9&amp;"",B1168=버스!$I$9),C1168,"")</f>
        <v/>
      </c>
    </row>
    <row r="1169" spans="1:4">
      <c r="A1169" t="s">
        <v>3328</v>
      </c>
      <c r="B1169" t="s">
        <v>143</v>
      </c>
      <c r="C1169">
        <v>0.58333333333333337</v>
      </c>
      <c r="D1169" t="str">
        <f>IF(AND(A1169&amp;""=버스!$B$9&amp;"",B1169=버스!$I$9),C1169,"")</f>
        <v/>
      </c>
    </row>
    <row r="1170" spans="1:4">
      <c r="A1170" t="s">
        <v>3328</v>
      </c>
      <c r="B1170" t="s">
        <v>143</v>
      </c>
      <c r="C1170">
        <v>0.59722222222222221</v>
      </c>
      <c r="D1170" t="str">
        <f>IF(AND(A1170&amp;""=버스!$B$9&amp;"",B1170=버스!$I$9),C1170,"")</f>
        <v/>
      </c>
    </row>
    <row r="1171" spans="1:4">
      <c r="A1171" t="s">
        <v>3328</v>
      </c>
      <c r="B1171" t="s">
        <v>143</v>
      </c>
      <c r="C1171">
        <v>0.61111111111111116</v>
      </c>
      <c r="D1171" t="str">
        <f>IF(AND(A1171&amp;""=버스!$B$9&amp;"",B1171=버스!$I$9),C1171,"")</f>
        <v/>
      </c>
    </row>
    <row r="1172" spans="1:4">
      <c r="A1172" t="s">
        <v>3328</v>
      </c>
      <c r="B1172" t="s">
        <v>143</v>
      </c>
      <c r="C1172">
        <v>0.625</v>
      </c>
      <c r="D1172" t="str">
        <f>IF(AND(A1172&amp;""=버스!$B$9&amp;"",B1172=버스!$I$9),C1172,"")</f>
        <v/>
      </c>
    </row>
    <row r="1173" spans="1:4">
      <c r="A1173" t="s">
        <v>3328</v>
      </c>
      <c r="B1173" t="s">
        <v>143</v>
      </c>
      <c r="C1173">
        <v>0.63888888888888884</v>
      </c>
      <c r="D1173" t="str">
        <f>IF(AND(A1173&amp;""=버스!$B$9&amp;"",B1173=버스!$I$9),C1173,"")</f>
        <v/>
      </c>
    </row>
    <row r="1174" spans="1:4">
      <c r="A1174" t="s">
        <v>3328</v>
      </c>
      <c r="B1174" t="s">
        <v>143</v>
      </c>
      <c r="C1174">
        <v>0.68055555555555547</v>
      </c>
      <c r="D1174" t="str">
        <f>IF(AND(A1174&amp;""=버스!$B$9&amp;"",B1174=버스!$I$9),C1174,"")</f>
        <v/>
      </c>
    </row>
    <row r="1175" spans="1:4">
      <c r="A1175" t="s">
        <v>3328</v>
      </c>
      <c r="B1175" t="s">
        <v>143</v>
      </c>
      <c r="C1175">
        <v>0.69444444444444442</v>
      </c>
      <c r="D1175" t="str">
        <f>IF(AND(A1175&amp;""=버스!$B$9&amp;"",B1175=버스!$I$9),C1175,"")</f>
        <v/>
      </c>
    </row>
    <row r="1176" spans="1:4">
      <c r="A1176" t="s">
        <v>3328</v>
      </c>
      <c r="B1176" t="s">
        <v>143</v>
      </c>
      <c r="C1176">
        <v>0.72222222222222221</v>
      </c>
      <c r="D1176" t="str">
        <f>IF(AND(A1176&amp;""=버스!$B$9&amp;"",B1176=버스!$I$9),C1176,"")</f>
        <v/>
      </c>
    </row>
    <row r="1177" spans="1:4">
      <c r="A1177" t="s">
        <v>3328</v>
      </c>
      <c r="B1177" t="s">
        <v>143</v>
      </c>
      <c r="C1177">
        <v>0.73611111111111116</v>
      </c>
      <c r="D1177" t="str">
        <f>IF(AND(A1177&amp;""=버스!$B$9&amp;"",B1177=버스!$I$9),C1177,"")</f>
        <v/>
      </c>
    </row>
    <row r="1178" spans="1:4">
      <c r="A1178" t="s">
        <v>3328</v>
      </c>
      <c r="B1178" t="s">
        <v>143</v>
      </c>
      <c r="C1178">
        <v>0.75347222222222221</v>
      </c>
      <c r="D1178" t="str">
        <f>IF(AND(A1178&amp;""=버스!$B$9&amp;"",B1178=버스!$I$9),C1178,"")</f>
        <v/>
      </c>
    </row>
    <row r="1179" spans="1:4">
      <c r="A1179" t="s">
        <v>3328</v>
      </c>
      <c r="B1179" t="s">
        <v>143</v>
      </c>
      <c r="C1179">
        <v>0.78819444444444442</v>
      </c>
      <c r="D1179" t="str">
        <f>IF(AND(A1179&amp;""=버스!$B$9&amp;"",B1179=버스!$I$9),C1179,"")</f>
        <v/>
      </c>
    </row>
    <row r="1180" spans="1:4">
      <c r="A1180" t="s">
        <v>3328</v>
      </c>
      <c r="B1180" t="s">
        <v>143</v>
      </c>
      <c r="C1180">
        <v>0.80555555555555547</v>
      </c>
      <c r="D1180" t="str">
        <f>IF(AND(A1180&amp;""=버스!$B$9&amp;"",B1180=버스!$I$9),C1180,"")</f>
        <v/>
      </c>
    </row>
    <row r="1181" spans="1:4">
      <c r="A1181" t="s">
        <v>3328</v>
      </c>
      <c r="B1181" t="s">
        <v>143</v>
      </c>
      <c r="C1181">
        <v>0.82638888888888884</v>
      </c>
      <c r="D1181" t="str">
        <f>IF(AND(A1181&amp;""=버스!$B$9&amp;"",B1181=버스!$I$9),C1181,"")</f>
        <v/>
      </c>
    </row>
    <row r="1182" spans="1:4">
      <c r="A1182" t="s">
        <v>3328</v>
      </c>
      <c r="B1182" t="s">
        <v>143</v>
      </c>
      <c r="C1182">
        <v>0.85416666666666674</v>
      </c>
      <c r="D1182" t="str">
        <f>IF(AND(A1182&amp;""=버스!$B$9&amp;"",B1182=버스!$I$9),C1182,"")</f>
        <v/>
      </c>
    </row>
    <row r="1183" spans="1:4">
      <c r="A1183" t="s">
        <v>3328</v>
      </c>
      <c r="B1183" t="s">
        <v>143</v>
      </c>
      <c r="C1183">
        <v>0.88194444444444442</v>
      </c>
      <c r="D1183" t="str">
        <f>IF(AND(A1183&amp;""=버스!$B$9&amp;"",B1183=버스!$I$9),C1183,"")</f>
        <v/>
      </c>
    </row>
    <row r="1184" spans="1:4">
      <c r="A1184" t="s">
        <v>3328</v>
      </c>
      <c r="B1184" t="s">
        <v>3297</v>
      </c>
      <c r="C1184">
        <v>0.52777777777777779</v>
      </c>
      <c r="D1184" t="str">
        <f>IF(AND(A1184&amp;""=버스!$B$9&amp;"",B1184=버스!$I$9),C1184,"")</f>
        <v/>
      </c>
    </row>
    <row r="1185" spans="1:4">
      <c r="A1185" t="s">
        <v>3328</v>
      </c>
      <c r="B1185" t="s">
        <v>3297</v>
      </c>
      <c r="C1185">
        <v>0.64583333333333337</v>
      </c>
      <c r="D1185" t="str">
        <f>IF(AND(A1185&amp;""=버스!$B$9&amp;"",B1185=버스!$I$9),C1185,"")</f>
        <v/>
      </c>
    </row>
    <row r="1186" spans="1:4">
      <c r="A1186" t="s">
        <v>3328</v>
      </c>
      <c r="B1186" t="s">
        <v>143</v>
      </c>
      <c r="C1186">
        <v>0.32986111111111122</v>
      </c>
      <c r="D1186" t="str">
        <f>IF(AND(A1186&amp;""=버스!$B$9&amp;"",B1186=버스!$I$9),C1186,"")</f>
        <v/>
      </c>
    </row>
    <row r="1187" spans="1:4">
      <c r="A1187" t="s">
        <v>3328</v>
      </c>
      <c r="B1187" t="s">
        <v>143</v>
      </c>
      <c r="C1187">
        <v>0.52777777777777779</v>
      </c>
      <c r="D1187" t="str">
        <f>IF(AND(A1187&amp;""=버스!$B$9&amp;"",B1187=버스!$I$9),C1187,"")</f>
        <v/>
      </c>
    </row>
    <row r="1188" spans="1:4">
      <c r="A1188" t="s">
        <v>3328</v>
      </c>
      <c r="B1188" t="s">
        <v>143</v>
      </c>
      <c r="C1188">
        <v>0.63888888888888884</v>
      </c>
      <c r="D1188" t="str">
        <f>IF(AND(A1188&amp;""=버스!$B$9&amp;"",B1188=버스!$I$9),C1188,"")</f>
        <v/>
      </c>
    </row>
    <row r="1189" spans="1:4">
      <c r="A1189" t="s">
        <v>3328</v>
      </c>
      <c r="B1189" t="s">
        <v>3297</v>
      </c>
      <c r="C1189">
        <v>0.28472222222222221</v>
      </c>
      <c r="D1189" t="str">
        <f>IF(AND(A1189&amp;""=버스!$B$9&amp;"",B1189=버스!$I$9),C1189,"")</f>
        <v/>
      </c>
    </row>
    <row r="1190" spans="1:4">
      <c r="A1190" t="s">
        <v>3328</v>
      </c>
      <c r="B1190" t="s">
        <v>3297</v>
      </c>
      <c r="C1190">
        <v>0.31944444444444448</v>
      </c>
      <c r="D1190" t="str">
        <f>IF(AND(A1190&amp;""=버스!$B$9&amp;"",B1190=버스!$I$9),C1190,"")</f>
        <v/>
      </c>
    </row>
    <row r="1191" spans="1:4">
      <c r="A1191" t="s">
        <v>3328</v>
      </c>
      <c r="B1191" t="s">
        <v>3297</v>
      </c>
      <c r="C1191">
        <v>0.34722222222222221</v>
      </c>
      <c r="D1191" t="str">
        <f>IF(AND(A1191&amp;""=버스!$B$9&amp;"",B1191=버스!$I$9),C1191,"")</f>
        <v/>
      </c>
    </row>
    <row r="1192" spans="1:4">
      <c r="A1192" t="s">
        <v>3328</v>
      </c>
      <c r="B1192" t="s">
        <v>3297</v>
      </c>
      <c r="C1192">
        <v>0.43402777777777779</v>
      </c>
      <c r="D1192" t="str">
        <f>IF(AND(A1192&amp;""=버스!$B$9&amp;"",B1192=버스!$I$9),C1192,"")</f>
        <v/>
      </c>
    </row>
    <row r="1193" spans="1:4">
      <c r="A1193" t="s">
        <v>3328</v>
      </c>
      <c r="B1193" t="s">
        <v>3297</v>
      </c>
      <c r="C1193">
        <v>0.55555555555555547</v>
      </c>
      <c r="D1193" t="str">
        <f>IF(AND(A1193&amp;""=버스!$B$9&amp;"",B1193=버스!$I$9),C1193,"")</f>
        <v/>
      </c>
    </row>
    <row r="1194" spans="1:4">
      <c r="A1194" t="s">
        <v>3328</v>
      </c>
      <c r="B1194" t="s">
        <v>3297</v>
      </c>
      <c r="C1194">
        <v>0.66666666666666663</v>
      </c>
      <c r="D1194" t="str">
        <f>IF(AND(A1194&amp;""=버스!$B$9&amp;"",B1194=버스!$I$9),C1194,"")</f>
        <v/>
      </c>
    </row>
    <row r="1195" spans="1:4">
      <c r="A1195" t="s">
        <v>3328</v>
      </c>
      <c r="B1195" t="s">
        <v>3297</v>
      </c>
      <c r="C1195">
        <v>0.71180555555555558</v>
      </c>
      <c r="D1195" t="str">
        <f>IF(AND(A1195&amp;""=버스!$B$9&amp;"",B1195=버스!$I$9),C1195,"")</f>
        <v/>
      </c>
    </row>
    <row r="1196" spans="1:4">
      <c r="A1196" t="s">
        <v>3328</v>
      </c>
      <c r="B1196" t="s">
        <v>143</v>
      </c>
      <c r="C1196">
        <v>0.28472222222222221</v>
      </c>
      <c r="D1196" t="str">
        <f>IF(AND(A1196&amp;""=버스!$B$9&amp;"",B1196=버스!$I$9),C1196,"")</f>
        <v/>
      </c>
    </row>
    <row r="1197" spans="1:4">
      <c r="A1197" t="s">
        <v>3328</v>
      </c>
      <c r="B1197" t="s">
        <v>143</v>
      </c>
      <c r="C1197">
        <v>0.31944444444444448</v>
      </c>
      <c r="D1197" t="str">
        <f>IF(AND(A1197&amp;""=버스!$B$9&amp;"",B1197=버스!$I$9),C1197,"")</f>
        <v/>
      </c>
    </row>
    <row r="1198" spans="1:4">
      <c r="A1198" t="s">
        <v>3328</v>
      </c>
      <c r="B1198" t="s">
        <v>143</v>
      </c>
      <c r="C1198">
        <v>0.34722222222222221</v>
      </c>
      <c r="D1198" t="str">
        <f>IF(AND(A1198&amp;""=버스!$B$9&amp;"",B1198=버스!$I$9),C1198,"")</f>
        <v/>
      </c>
    </row>
    <row r="1199" spans="1:4">
      <c r="A1199" t="s">
        <v>3328</v>
      </c>
      <c r="B1199" t="s">
        <v>143</v>
      </c>
      <c r="C1199">
        <v>0.43055555555555558</v>
      </c>
      <c r="D1199" t="str">
        <f>IF(AND(A1199&amp;""=버스!$B$9&amp;"",B1199=버스!$I$9),C1199,"")</f>
        <v/>
      </c>
    </row>
    <row r="1200" spans="1:4">
      <c r="A1200" t="s">
        <v>3328</v>
      </c>
      <c r="B1200" t="s">
        <v>143</v>
      </c>
      <c r="C1200">
        <v>0.55555555555555547</v>
      </c>
      <c r="D1200" t="str">
        <f>IF(AND(A1200&amp;""=버스!$B$9&amp;"",B1200=버스!$I$9),C1200,"")</f>
        <v/>
      </c>
    </row>
    <row r="1201" spans="1:4">
      <c r="A1201" t="s">
        <v>3328</v>
      </c>
      <c r="B1201" t="s">
        <v>143</v>
      </c>
      <c r="C1201">
        <v>0.65277777777777779</v>
      </c>
      <c r="D1201" t="str">
        <f>IF(AND(A1201&amp;""=버스!$B$9&amp;"",B1201=버스!$I$9),C1201,"")</f>
        <v/>
      </c>
    </row>
    <row r="1202" spans="1:4">
      <c r="A1202" t="s">
        <v>3328</v>
      </c>
      <c r="B1202" t="s">
        <v>143</v>
      </c>
      <c r="C1202">
        <v>0.66666666666666663</v>
      </c>
      <c r="D1202" t="str">
        <f>IF(AND(A1202&amp;""=버스!$B$9&amp;"",B1202=버스!$I$9),C1202,"")</f>
        <v/>
      </c>
    </row>
    <row r="1203" spans="1:4">
      <c r="A1203" t="s">
        <v>3328</v>
      </c>
      <c r="B1203" t="s">
        <v>143</v>
      </c>
      <c r="C1203">
        <v>0.71180555555555558</v>
      </c>
      <c r="D1203" t="str">
        <f>IF(AND(A1203&amp;""=버스!$B$9&amp;"",B1203=버스!$I$9),C1203,"")</f>
        <v/>
      </c>
    </row>
    <row r="1204" spans="1:4">
      <c r="A1204" t="s">
        <v>3328</v>
      </c>
      <c r="B1204" t="s">
        <v>3297</v>
      </c>
      <c r="C1204">
        <v>0.2986111111111111</v>
      </c>
      <c r="D1204" t="str">
        <f>IF(AND(A1204&amp;""=버스!$B$9&amp;"",B1204=버스!$I$9),C1204,"")</f>
        <v/>
      </c>
    </row>
    <row r="1205" spans="1:4">
      <c r="A1205" t="s">
        <v>3328</v>
      </c>
      <c r="B1205" t="s">
        <v>3297</v>
      </c>
      <c r="C1205">
        <v>0.69444444444444442</v>
      </c>
      <c r="D1205" t="str">
        <f>IF(AND(A1205&amp;""=버스!$B$9&amp;"",B1205=버스!$I$9),C1205,"")</f>
        <v/>
      </c>
    </row>
    <row r="1206" spans="1:4">
      <c r="A1206" t="s">
        <v>3328</v>
      </c>
      <c r="B1206" t="s">
        <v>143</v>
      </c>
      <c r="C1206">
        <v>0.2986111111111111</v>
      </c>
      <c r="D1206" t="str">
        <f>IF(AND(A1206&amp;""=버스!$B$9&amp;"",B1206=버스!$I$9),C1206,"")</f>
        <v/>
      </c>
    </row>
    <row r="1207" spans="1:4">
      <c r="A1207" t="s">
        <v>3328</v>
      </c>
      <c r="B1207" t="s">
        <v>143</v>
      </c>
      <c r="C1207">
        <v>0.30902777777777779</v>
      </c>
      <c r="D1207" t="str">
        <f>IF(AND(A1207&amp;""=버스!$B$9&amp;"",B1207=버스!$I$9),C1207,"")</f>
        <v/>
      </c>
    </row>
    <row r="1208" spans="1:4">
      <c r="A1208" t="s">
        <v>3328</v>
      </c>
      <c r="B1208" t="s">
        <v>143</v>
      </c>
      <c r="C1208">
        <v>0.72222222222222221</v>
      </c>
      <c r="D1208" t="str">
        <f>IF(AND(A1208&amp;""=버스!$B$9&amp;"",B1208=버스!$I$9),C1208,"")</f>
        <v/>
      </c>
    </row>
    <row r="1209" spans="1:4">
      <c r="A1209" t="s">
        <v>3328</v>
      </c>
      <c r="B1209" t="s">
        <v>143</v>
      </c>
      <c r="C1209">
        <v>0.77083333333333337</v>
      </c>
      <c r="D1209" t="str">
        <f>IF(AND(A1209&amp;""=버스!$B$9&amp;"",B1209=버스!$I$9),C1209,"")</f>
        <v/>
      </c>
    </row>
    <row r="1210" spans="1:4">
      <c r="A1210" t="s">
        <v>3328</v>
      </c>
      <c r="B1210" t="s">
        <v>3297</v>
      </c>
      <c r="C1210">
        <v>0.90972222222222221</v>
      </c>
      <c r="D1210" t="str">
        <f>IF(AND(A1210&amp;""=버스!$B$9&amp;"",B1210=버스!$I$9),C1210,"")</f>
        <v/>
      </c>
    </row>
    <row r="1211" spans="1:4">
      <c r="A1211" t="s">
        <v>3328</v>
      </c>
      <c r="B1211" t="s">
        <v>3297</v>
      </c>
      <c r="C1211">
        <v>0.92361111111111105</v>
      </c>
      <c r="D1211" t="str">
        <f>IF(AND(A1211&amp;""=버스!$B$9&amp;"",B1211=버스!$I$9),C1211,"")</f>
        <v/>
      </c>
    </row>
    <row r="1212" spans="1:4">
      <c r="A1212" t="s">
        <v>3328</v>
      </c>
      <c r="B1212" t="s">
        <v>143</v>
      </c>
      <c r="C1212">
        <v>0.90972222222222221</v>
      </c>
      <c r="D1212" t="str">
        <f>IF(AND(A1212&amp;""=버스!$B$9&amp;"",B1212=버스!$I$9),C1212,"")</f>
        <v/>
      </c>
    </row>
    <row r="1213" spans="1:4">
      <c r="A1213" t="s">
        <v>3328</v>
      </c>
      <c r="B1213" t="s">
        <v>143</v>
      </c>
      <c r="C1213">
        <v>0.92361111111111105</v>
      </c>
      <c r="D1213" t="str">
        <f>IF(AND(A1213&amp;""=버스!$B$9&amp;"",B1213=버스!$I$9),C1213,"")</f>
        <v/>
      </c>
    </row>
    <row r="1214" spans="1:4">
      <c r="A1214" t="s">
        <v>3328</v>
      </c>
      <c r="B1214" t="s">
        <v>3297</v>
      </c>
      <c r="C1214">
        <v>0.27083333333333331</v>
      </c>
      <c r="D1214" t="str">
        <f>IF(AND(A1214&amp;""=버스!$B$9&amp;"",B1214=버스!$I$9),C1214,"")</f>
        <v/>
      </c>
    </row>
    <row r="1215" spans="1:4">
      <c r="A1215" t="s">
        <v>3328</v>
      </c>
      <c r="B1215" t="s">
        <v>143</v>
      </c>
      <c r="C1215">
        <v>0.27083333333333331</v>
      </c>
      <c r="D1215" t="str">
        <f>IF(AND(A1215&amp;""=버스!$B$9&amp;"",B1215=버스!$I$9),C1215,"")</f>
        <v/>
      </c>
    </row>
    <row r="1216" spans="1:4">
      <c r="A1216" t="s">
        <v>3329</v>
      </c>
      <c r="B1216" t="s">
        <v>3297</v>
      </c>
      <c r="C1216">
        <v>0.28819444444444442</v>
      </c>
      <c r="D1216" t="str">
        <f>IF(AND(A1216&amp;""=버스!$B$9&amp;"",B1216=버스!$I$9),C1216,"")</f>
        <v/>
      </c>
    </row>
    <row r="1217" spans="1:4">
      <c r="A1217" t="s">
        <v>3329</v>
      </c>
      <c r="B1217" t="s">
        <v>3297</v>
      </c>
      <c r="C1217">
        <v>0.34027777777777768</v>
      </c>
      <c r="D1217" t="str">
        <f>IF(AND(A1217&amp;""=버스!$B$9&amp;"",B1217=버스!$I$9),C1217,"")</f>
        <v/>
      </c>
    </row>
    <row r="1218" spans="1:4">
      <c r="A1218" t="s">
        <v>3329</v>
      </c>
      <c r="B1218" t="s">
        <v>3297</v>
      </c>
      <c r="C1218">
        <v>0.35069444444444442</v>
      </c>
      <c r="D1218" t="str">
        <f>IF(AND(A1218&amp;""=버스!$B$9&amp;"",B1218=버스!$I$9),C1218,"")</f>
        <v/>
      </c>
    </row>
    <row r="1219" spans="1:4">
      <c r="A1219" t="s">
        <v>3329</v>
      </c>
      <c r="B1219" t="s">
        <v>3297</v>
      </c>
      <c r="C1219">
        <v>0.3611111111111111</v>
      </c>
      <c r="D1219" t="str">
        <f>IF(AND(A1219&amp;""=버스!$B$9&amp;"",B1219=버스!$I$9),C1219,"")</f>
        <v/>
      </c>
    </row>
    <row r="1220" spans="1:4">
      <c r="A1220" t="s">
        <v>3329</v>
      </c>
      <c r="B1220" t="s">
        <v>3297</v>
      </c>
      <c r="C1220">
        <v>0.375</v>
      </c>
      <c r="D1220" t="str">
        <f>IF(AND(A1220&amp;""=버스!$B$9&amp;"",B1220=버스!$I$9),C1220,"")</f>
        <v/>
      </c>
    </row>
    <row r="1221" spans="1:4">
      <c r="A1221" t="s">
        <v>3329</v>
      </c>
      <c r="B1221" t="s">
        <v>3297</v>
      </c>
      <c r="C1221">
        <v>0.40972222222222221</v>
      </c>
      <c r="D1221" t="str">
        <f>IF(AND(A1221&amp;""=버스!$B$9&amp;"",B1221=버스!$I$9),C1221,"")</f>
        <v/>
      </c>
    </row>
    <row r="1222" spans="1:4">
      <c r="A1222" t="s">
        <v>3329</v>
      </c>
      <c r="B1222" t="s">
        <v>3297</v>
      </c>
      <c r="C1222">
        <v>0.43402777777777779</v>
      </c>
      <c r="D1222" t="str">
        <f>IF(AND(A1222&amp;""=버스!$B$9&amp;"",B1222=버스!$I$9),C1222,"")</f>
        <v/>
      </c>
    </row>
    <row r="1223" spans="1:4">
      <c r="A1223" t="s">
        <v>3329</v>
      </c>
      <c r="B1223" t="s">
        <v>3297</v>
      </c>
      <c r="C1223">
        <v>0.45833333333333331</v>
      </c>
      <c r="D1223" t="str">
        <f>IF(AND(A1223&amp;""=버스!$B$9&amp;"",B1223=버스!$I$9),C1223,"")</f>
        <v/>
      </c>
    </row>
    <row r="1224" spans="1:4">
      <c r="A1224" t="s">
        <v>3329</v>
      </c>
      <c r="B1224" t="s">
        <v>3297</v>
      </c>
      <c r="C1224">
        <v>0.4826388888888889</v>
      </c>
      <c r="D1224" t="str">
        <f>IF(AND(A1224&amp;""=버스!$B$9&amp;"",B1224=버스!$I$9),C1224,"")</f>
        <v/>
      </c>
    </row>
    <row r="1225" spans="1:4">
      <c r="A1225" t="s">
        <v>3329</v>
      </c>
      <c r="B1225" t="s">
        <v>3297</v>
      </c>
      <c r="C1225">
        <v>0.50347222222222221</v>
      </c>
      <c r="D1225" t="str">
        <f>IF(AND(A1225&amp;""=버스!$B$9&amp;"",B1225=버스!$I$9),C1225,"")</f>
        <v/>
      </c>
    </row>
    <row r="1226" spans="1:4">
      <c r="A1226" t="s">
        <v>3329</v>
      </c>
      <c r="B1226" t="s">
        <v>3297</v>
      </c>
      <c r="C1226">
        <v>0.54861111111111105</v>
      </c>
      <c r="D1226" t="str">
        <f>IF(AND(A1226&amp;""=버스!$B$9&amp;"",B1226=버스!$I$9),C1226,"")</f>
        <v/>
      </c>
    </row>
    <row r="1227" spans="1:4">
      <c r="A1227" t="s">
        <v>3329</v>
      </c>
      <c r="B1227" t="s">
        <v>3297</v>
      </c>
      <c r="C1227">
        <v>0.5625</v>
      </c>
      <c r="D1227" t="str">
        <f>IF(AND(A1227&amp;""=버스!$B$9&amp;"",B1227=버스!$I$9),C1227,"")</f>
        <v/>
      </c>
    </row>
    <row r="1228" spans="1:4">
      <c r="A1228" t="s">
        <v>3329</v>
      </c>
      <c r="B1228" t="s">
        <v>3297</v>
      </c>
      <c r="C1228">
        <v>0.57638888888888884</v>
      </c>
      <c r="D1228" t="str">
        <f>IF(AND(A1228&amp;""=버스!$B$9&amp;"",B1228=버스!$I$9),C1228,"")</f>
        <v/>
      </c>
    </row>
    <row r="1229" spans="1:4">
      <c r="A1229" t="s">
        <v>3329</v>
      </c>
      <c r="B1229" t="s">
        <v>3297</v>
      </c>
      <c r="C1229">
        <v>0.61805555555555558</v>
      </c>
      <c r="D1229" t="str">
        <f>IF(AND(A1229&amp;""=버스!$B$9&amp;"",B1229=버스!$I$9),C1229,"")</f>
        <v/>
      </c>
    </row>
    <row r="1230" spans="1:4">
      <c r="A1230" t="s">
        <v>3329</v>
      </c>
      <c r="B1230" t="s">
        <v>3297</v>
      </c>
      <c r="C1230">
        <v>0.63194444444444442</v>
      </c>
      <c r="D1230" t="str">
        <f>IF(AND(A1230&amp;""=버스!$B$9&amp;"",B1230=버스!$I$9),C1230,"")</f>
        <v/>
      </c>
    </row>
    <row r="1231" spans="1:4">
      <c r="A1231" t="s">
        <v>3329</v>
      </c>
      <c r="B1231" t="s">
        <v>3297</v>
      </c>
      <c r="C1231">
        <v>0.67013888888888884</v>
      </c>
      <c r="D1231" t="str">
        <f>IF(AND(A1231&amp;""=버스!$B$9&amp;"",B1231=버스!$I$9),C1231,"")</f>
        <v/>
      </c>
    </row>
    <row r="1232" spans="1:4">
      <c r="A1232" t="s">
        <v>3329</v>
      </c>
      <c r="B1232" t="s">
        <v>3297</v>
      </c>
      <c r="C1232">
        <v>0.68402777777777779</v>
      </c>
      <c r="D1232" t="str">
        <f>IF(AND(A1232&amp;""=버스!$B$9&amp;"",B1232=버스!$I$9),C1232,"")</f>
        <v/>
      </c>
    </row>
    <row r="1233" spans="1:4">
      <c r="A1233" t="s">
        <v>3329</v>
      </c>
      <c r="B1233" t="s">
        <v>3297</v>
      </c>
      <c r="C1233">
        <v>0.71180555555555558</v>
      </c>
      <c r="D1233" t="str">
        <f>IF(AND(A1233&amp;""=버스!$B$9&amp;"",B1233=버스!$I$9),C1233,"")</f>
        <v/>
      </c>
    </row>
    <row r="1234" spans="1:4">
      <c r="A1234" t="s">
        <v>3329</v>
      </c>
      <c r="B1234" t="s">
        <v>3297</v>
      </c>
      <c r="C1234">
        <v>0.73611111111111116</v>
      </c>
      <c r="D1234" t="str">
        <f>IF(AND(A1234&amp;""=버스!$B$9&amp;"",B1234=버스!$I$9),C1234,"")</f>
        <v/>
      </c>
    </row>
    <row r="1235" spans="1:4">
      <c r="A1235" t="s">
        <v>3329</v>
      </c>
      <c r="B1235" t="s">
        <v>3297</v>
      </c>
      <c r="C1235">
        <v>0.78125</v>
      </c>
      <c r="D1235" t="str">
        <f>IF(AND(A1235&amp;""=버스!$B$9&amp;"",B1235=버스!$I$9),C1235,"")</f>
        <v/>
      </c>
    </row>
    <row r="1236" spans="1:4">
      <c r="A1236" t="s">
        <v>3329</v>
      </c>
      <c r="B1236" t="s">
        <v>3297</v>
      </c>
      <c r="C1236">
        <v>0.84027777777777779</v>
      </c>
      <c r="D1236" t="str">
        <f>IF(AND(A1236&amp;""=버스!$B$9&amp;"",B1236=버스!$I$9),C1236,"")</f>
        <v/>
      </c>
    </row>
    <row r="1237" spans="1:4">
      <c r="A1237" t="s">
        <v>3329</v>
      </c>
      <c r="B1237" t="s">
        <v>3297</v>
      </c>
      <c r="C1237">
        <v>0.86805555555555558</v>
      </c>
      <c r="D1237" t="str">
        <f>IF(AND(A1237&amp;""=버스!$B$9&amp;"",B1237=버스!$I$9),C1237,"")</f>
        <v/>
      </c>
    </row>
    <row r="1238" spans="1:4">
      <c r="A1238" t="s">
        <v>3329</v>
      </c>
      <c r="B1238" t="s">
        <v>143</v>
      </c>
      <c r="C1238">
        <v>0.2673611111111111</v>
      </c>
      <c r="D1238" t="str">
        <f>IF(AND(A1238&amp;""=버스!$B$9&amp;"",B1238=버스!$I$9),C1238,"")</f>
        <v/>
      </c>
    </row>
    <row r="1239" spans="1:4">
      <c r="A1239" t="s">
        <v>3329</v>
      </c>
      <c r="B1239" t="s">
        <v>143</v>
      </c>
      <c r="C1239">
        <v>0.28819444444444442</v>
      </c>
      <c r="D1239" t="str">
        <f>IF(AND(A1239&amp;""=버스!$B$9&amp;"",B1239=버스!$I$9),C1239,"")</f>
        <v/>
      </c>
    </row>
    <row r="1240" spans="1:4">
      <c r="A1240" t="s">
        <v>3329</v>
      </c>
      <c r="B1240" t="s">
        <v>143</v>
      </c>
      <c r="C1240">
        <v>0.32986111111111122</v>
      </c>
      <c r="D1240" t="str">
        <f>IF(AND(A1240&amp;""=버스!$B$9&amp;"",B1240=버스!$I$9),C1240,"")</f>
        <v/>
      </c>
    </row>
    <row r="1241" spans="1:4">
      <c r="A1241" t="s">
        <v>3329</v>
      </c>
      <c r="B1241" t="s">
        <v>143</v>
      </c>
      <c r="C1241">
        <v>0.34027777777777768</v>
      </c>
      <c r="D1241" t="str">
        <f>IF(AND(A1241&amp;""=버스!$B$9&amp;"",B1241=버스!$I$9),C1241,"")</f>
        <v/>
      </c>
    </row>
    <row r="1242" spans="1:4">
      <c r="A1242" t="s">
        <v>3329</v>
      </c>
      <c r="B1242" t="s">
        <v>143</v>
      </c>
      <c r="C1242">
        <v>0.35069444444444442</v>
      </c>
      <c r="D1242" t="str">
        <f>IF(AND(A1242&amp;""=버스!$B$9&amp;"",B1242=버스!$I$9),C1242,"")</f>
        <v/>
      </c>
    </row>
    <row r="1243" spans="1:4">
      <c r="A1243" t="s">
        <v>3329</v>
      </c>
      <c r="B1243" t="s">
        <v>143</v>
      </c>
      <c r="C1243">
        <v>0.3611111111111111</v>
      </c>
      <c r="D1243" t="str">
        <f>IF(AND(A1243&amp;""=버스!$B$9&amp;"",B1243=버스!$I$9),C1243,"")</f>
        <v/>
      </c>
    </row>
    <row r="1244" spans="1:4">
      <c r="A1244" t="s">
        <v>3329</v>
      </c>
      <c r="B1244" t="s">
        <v>143</v>
      </c>
      <c r="C1244">
        <v>0.375</v>
      </c>
      <c r="D1244" t="str">
        <f>IF(AND(A1244&amp;""=버스!$B$9&amp;"",B1244=버스!$I$9),C1244,"")</f>
        <v/>
      </c>
    </row>
    <row r="1245" spans="1:4">
      <c r="A1245" t="s">
        <v>3329</v>
      </c>
      <c r="B1245" t="s">
        <v>143</v>
      </c>
      <c r="C1245">
        <v>0.38541666666666669</v>
      </c>
      <c r="D1245" t="str">
        <f>IF(AND(A1245&amp;""=버스!$B$9&amp;"",B1245=버스!$I$9),C1245,"")</f>
        <v/>
      </c>
    </row>
    <row r="1246" spans="1:4">
      <c r="A1246" t="s">
        <v>3329</v>
      </c>
      <c r="B1246" t="s">
        <v>143</v>
      </c>
      <c r="C1246">
        <v>0.40972222222222221</v>
      </c>
      <c r="D1246" t="str">
        <f>IF(AND(A1246&amp;""=버스!$B$9&amp;"",B1246=버스!$I$9),C1246,"")</f>
        <v/>
      </c>
    </row>
    <row r="1247" spans="1:4">
      <c r="A1247" t="s">
        <v>3329</v>
      </c>
      <c r="B1247" t="s">
        <v>143</v>
      </c>
      <c r="C1247">
        <v>0.43402777777777779</v>
      </c>
      <c r="D1247" t="str">
        <f>IF(AND(A1247&amp;""=버스!$B$9&amp;"",B1247=버스!$I$9),C1247,"")</f>
        <v/>
      </c>
    </row>
    <row r="1248" spans="1:4">
      <c r="A1248" t="s">
        <v>3329</v>
      </c>
      <c r="B1248" t="s">
        <v>143</v>
      </c>
      <c r="C1248">
        <v>0.4513888888888889</v>
      </c>
      <c r="D1248" t="str">
        <f>IF(AND(A1248&amp;""=버스!$B$9&amp;"",B1248=버스!$I$9),C1248,"")</f>
        <v/>
      </c>
    </row>
    <row r="1249" spans="1:4">
      <c r="A1249" t="s">
        <v>3329</v>
      </c>
      <c r="B1249" t="s">
        <v>143</v>
      </c>
      <c r="C1249">
        <v>0.46875</v>
      </c>
      <c r="D1249" t="str">
        <f>IF(AND(A1249&amp;""=버스!$B$9&amp;"",B1249=버스!$I$9),C1249,"")</f>
        <v/>
      </c>
    </row>
    <row r="1250" spans="1:4">
      <c r="A1250" t="s">
        <v>3329</v>
      </c>
      <c r="B1250" t="s">
        <v>143</v>
      </c>
      <c r="C1250">
        <v>0.4826388888888889</v>
      </c>
      <c r="D1250" t="str">
        <f>IF(AND(A1250&amp;""=버스!$B$9&amp;"",B1250=버스!$I$9),C1250,"")</f>
        <v/>
      </c>
    </row>
    <row r="1251" spans="1:4">
      <c r="A1251" t="s">
        <v>3329</v>
      </c>
      <c r="B1251" t="s">
        <v>143</v>
      </c>
      <c r="C1251">
        <v>0.49652777777777779</v>
      </c>
      <c r="D1251" t="str">
        <f>IF(AND(A1251&amp;""=버스!$B$9&amp;"",B1251=버스!$I$9),C1251,"")</f>
        <v/>
      </c>
    </row>
    <row r="1252" spans="1:4">
      <c r="A1252" t="s">
        <v>3329</v>
      </c>
      <c r="B1252" t="s">
        <v>143</v>
      </c>
      <c r="C1252">
        <v>0.51388888888888884</v>
      </c>
      <c r="D1252" t="str">
        <f>IF(AND(A1252&amp;""=버스!$B$9&amp;"",B1252=버스!$I$9),C1252,"")</f>
        <v/>
      </c>
    </row>
    <row r="1253" spans="1:4">
      <c r="A1253" t="s">
        <v>3329</v>
      </c>
      <c r="B1253" t="s">
        <v>143</v>
      </c>
      <c r="C1253">
        <v>0.54861111111111105</v>
      </c>
      <c r="D1253" t="str">
        <f>IF(AND(A1253&amp;""=버스!$B$9&amp;"",B1253=버스!$I$9),C1253,"")</f>
        <v/>
      </c>
    </row>
    <row r="1254" spans="1:4">
      <c r="A1254" t="s">
        <v>3329</v>
      </c>
      <c r="B1254" t="s">
        <v>143</v>
      </c>
      <c r="C1254">
        <v>0.5625</v>
      </c>
      <c r="D1254" t="str">
        <f>IF(AND(A1254&amp;""=버스!$B$9&amp;"",B1254=버스!$I$9),C1254,"")</f>
        <v/>
      </c>
    </row>
    <row r="1255" spans="1:4">
      <c r="A1255" t="s">
        <v>3329</v>
      </c>
      <c r="B1255" t="s">
        <v>143</v>
      </c>
      <c r="C1255">
        <v>0.57638888888888884</v>
      </c>
      <c r="D1255" t="str">
        <f>IF(AND(A1255&amp;""=버스!$B$9&amp;"",B1255=버스!$I$9),C1255,"")</f>
        <v/>
      </c>
    </row>
    <row r="1256" spans="1:4">
      <c r="A1256" t="s">
        <v>3329</v>
      </c>
      <c r="B1256" t="s">
        <v>143</v>
      </c>
      <c r="C1256">
        <v>0.59027777777777779</v>
      </c>
      <c r="D1256" t="str">
        <f>IF(AND(A1256&amp;""=버스!$B$9&amp;"",B1256=버스!$I$9),C1256,"")</f>
        <v/>
      </c>
    </row>
    <row r="1257" spans="1:4">
      <c r="A1257" t="s">
        <v>3329</v>
      </c>
      <c r="B1257" t="s">
        <v>143</v>
      </c>
      <c r="C1257">
        <v>0.61805555555555558</v>
      </c>
      <c r="D1257" t="str">
        <f>IF(AND(A1257&amp;""=버스!$B$9&amp;"",B1257=버스!$I$9),C1257,"")</f>
        <v/>
      </c>
    </row>
    <row r="1258" spans="1:4">
      <c r="A1258" t="s">
        <v>3329</v>
      </c>
      <c r="B1258" t="s">
        <v>143</v>
      </c>
      <c r="C1258">
        <v>0.63194444444444442</v>
      </c>
      <c r="D1258" t="str">
        <f>IF(AND(A1258&amp;""=버스!$B$9&amp;"",B1258=버스!$I$9),C1258,"")</f>
        <v/>
      </c>
    </row>
    <row r="1259" spans="1:4">
      <c r="A1259" t="s">
        <v>3329</v>
      </c>
      <c r="B1259" t="s">
        <v>143</v>
      </c>
      <c r="C1259">
        <v>0.64583333333333337</v>
      </c>
      <c r="D1259" t="str">
        <f>IF(AND(A1259&amp;""=버스!$B$9&amp;"",B1259=버스!$I$9),C1259,"")</f>
        <v/>
      </c>
    </row>
    <row r="1260" spans="1:4">
      <c r="A1260" t="s">
        <v>3329</v>
      </c>
      <c r="B1260" t="s">
        <v>143</v>
      </c>
      <c r="C1260">
        <v>0.65972222222222221</v>
      </c>
      <c r="D1260" t="str">
        <f>IF(AND(A1260&amp;""=버스!$B$9&amp;"",B1260=버스!$I$9),C1260,"")</f>
        <v/>
      </c>
    </row>
    <row r="1261" spans="1:4">
      <c r="A1261" t="s">
        <v>3329</v>
      </c>
      <c r="B1261" t="s">
        <v>143</v>
      </c>
      <c r="C1261">
        <v>0.67013888888888884</v>
      </c>
      <c r="D1261" t="str">
        <f>IF(AND(A1261&amp;""=버스!$B$9&amp;"",B1261=버스!$I$9),C1261,"")</f>
        <v/>
      </c>
    </row>
    <row r="1262" spans="1:4">
      <c r="A1262" t="s">
        <v>3329</v>
      </c>
      <c r="B1262" t="s">
        <v>143</v>
      </c>
      <c r="C1262">
        <v>0.68402777777777779</v>
      </c>
      <c r="D1262" t="str">
        <f>IF(AND(A1262&amp;""=버스!$B$9&amp;"",B1262=버스!$I$9),C1262,"")</f>
        <v/>
      </c>
    </row>
    <row r="1263" spans="1:4">
      <c r="A1263" t="s">
        <v>3329</v>
      </c>
      <c r="B1263" t="s">
        <v>143</v>
      </c>
      <c r="C1263">
        <v>0.71180555555555558</v>
      </c>
      <c r="D1263" t="str">
        <f>IF(AND(A1263&amp;""=버스!$B$9&amp;"",B1263=버스!$I$9),C1263,"")</f>
        <v/>
      </c>
    </row>
    <row r="1264" spans="1:4">
      <c r="A1264" t="s">
        <v>3329</v>
      </c>
      <c r="B1264" t="s">
        <v>143</v>
      </c>
      <c r="C1264">
        <v>0.74652777777777779</v>
      </c>
      <c r="D1264" t="str">
        <f>IF(AND(A1264&amp;""=버스!$B$9&amp;"",B1264=버스!$I$9),C1264,"")</f>
        <v/>
      </c>
    </row>
    <row r="1265" spans="1:4">
      <c r="A1265" t="s">
        <v>3329</v>
      </c>
      <c r="B1265" t="s">
        <v>143</v>
      </c>
      <c r="C1265">
        <v>0.78125</v>
      </c>
      <c r="D1265" t="str">
        <f>IF(AND(A1265&amp;""=버스!$B$9&amp;"",B1265=버스!$I$9),C1265,"")</f>
        <v/>
      </c>
    </row>
    <row r="1266" spans="1:4">
      <c r="A1266" t="s">
        <v>3329</v>
      </c>
      <c r="B1266" t="s">
        <v>143</v>
      </c>
      <c r="C1266">
        <v>0.79513888888888884</v>
      </c>
      <c r="D1266" t="str">
        <f>IF(AND(A1266&amp;""=버스!$B$9&amp;"",B1266=버스!$I$9),C1266,"")</f>
        <v/>
      </c>
    </row>
    <row r="1267" spans="1:4">
      <c r="A1267" t="s">
        <v>3329</v>
      </c>
      <c r="B1267" t="s">
        <v>143</v>
      </c>
      <c r="C1267">
        <v>0.84027777777777779</v>
      </c>
      <c r="D1267" t="str">
        <f>IF(AND(A1267&amp;""=버스!$B$9&amp;"",B1267=버스!$I$9),C1267,"")</f>
        <v/>
      </c>
    </row>
    <row r="1268" spans="1:4">
      <c r="A1268" t="s">
        <v>3329</v>
      </c>
      <c r="B1268" t="s">
        <v>143</v>
      </c>
      <c r="C1268">
        <v>0.86805555555555558</v>
      </c>
      <c r="D1268" t="str">
        <f>IF(AND(A1268&amp;""=버스!$B$9&amp;"",B1268=버스!$I$9),C1268,"")</f>
        <v/>
      </c>
    </row>
    <row r="1269" spans="1:4">
      <c r="A1269" t="s">
        <v>3329</v>
      </c>
      <c r="B1269" t="s">
        <v>3297</v>
      </c>
      <c r="C1269">
        <v>0.28819444444444442</v>
      </c>
      <c r="D1269" t="str">
        <f>IF(AND(A1269&amp;""=버스!$B$9&amp;"",B1269=버스!$I$9),C1269,"")</f>
        <v/>
      </c>
    </row>
    <row r="1270" spans="1:4">
      <c r="A1270" t="s">
        <v>3329</v>
      </c>
      <c r="B1270" t="s">
        <v>3297</v>
      </c>
      <c r="C1270">
        <v>0.4826388888888889</v>
      </c>
      <c r="D1270" t="str">
        <f>IF(AND(A1270&amp;""=버스!$B$9&amp;"",B1270=버스!$I$9),C1270,"")</f>
        <v/>
      </c>
    </row>
    <row r="1271" spans="1:4">
      <c r="A1271" t="s">
        <v>3329</v>
      </c>
      <c r="B1271" t="s">
        <v>3297</v>
      </c>
      <c r="C1271">
        <v>0.67013888888888884</v>
      </c>
      <c r="D1271" t="str">
        <f>IF(AND(A1271&amp;""=버스!$B$9&amp;"",B1271=버스!$I$9),C1271,"")</f>
        <v/>
      </c>
    </row>
    <row r="1272" spans="1:4">
      <c r="A1272" t="s">
        <v>3329</v>
      </c>
      <c r="B1272" t="s">
        <v>143</v>
      </c>
      <c r="C1272">
        <v>0.28819444444444442</v>
      </c>
      <c r="D1272" t="str">
        <f>IF(AND(A1272&amp;""=버스!$B$9&amp;"",B1272=버스!$I$9),C1272,"")</f>
        <v/>
      </c>
    </row>
    <row r="1273" spans="1:4">
      <c r="A1273" t="s">
        <v>3329</v>
      </c>
      <c r="B1273" t="s">
        <v>143</v>
      </c>
      <c r="C1273">
        <v>0.4826388888888889</v>
      </c>
      <c r="D1273" t="str">
        <f>IF(AND(A1273&amp;""=버스!$B$9&amp;"",B1273=버스!$I$9),C1273,"")</f>
        <v/>
      </c>
    </row>
    <row r="1274" spans="1:4">
      <c r="A1274" t="s">
        <v>3329</v>
      </c>
      <c r="B1274" t="s">
        <v>143</v>
      </c>
      <c r="C1274">
        <v>0.67013888888888884</v>
      </c>
      <c r="D1274" t="str">
        <f>IF(AND(A1274&amp;""=버스!$B$9&amp;"",B1274=버스!$I$9),C1274,"")</f>
        <v/>
      </c>
    </row>
    <row r="1275" spans="1:4">
      <c r="A1275" t="s">
        <v>3329</v>
      </c>
      <c r="B1275" t="s">
        <v>3297</v>
      </c>
      <c r="C1275">
        <v>0.30555555555555558</v>
      </c>
      <c r="D1275" t="str">
        <f>IF(AND(A1275&amp;""=버스!$B$9&amp;"",B1275=버스!$I$9),C1275,"")</f>
        <v/>
      </c>
    </row>
    <row r="1276" spans="1:4">
      <c r="A1276" t="s">
        <v>3329</v>
      </c>
      <c r="B1276" t="s">
        <v>3297</v>
      </c>
      <c r="C1276">
        <v>0.31944444444444448</v>
      </c>
      <c r="D1276" t="str">
        <f>IF(AND(A1276&amp;""=버스!$B$9&amp;"",B1276=버스!$I$9),C1276,"")</f>
        <v/>
      </c>
    </row>
    <row r="1277" spans="1:4">
      <c r="A1277" t="s">
        <v>3329</v>
      </c>
      <c r="B1277" t="s">
        <v>3297</v>
      </c>
      <c r="C1277">
        <v>0.39930555555555558</v>
      </c>
      <c r="D1277" t="str">
        <f>IF(AND(A1277&amp;""=버스!$B$9&amp;"",B1277=버스!$I$9),C1277,"")</f>
        <v/>
      </c>
    </row>
    <row r="1278" spans="1:4">
      <c r="A1278" t="s">
        <v>3329</v>
      </c>
      <c r="B1278" t="s">
        <v>3297</v>
      </c>
      <c r="C1278">
        <v>0.52777777777777779</v>
      </c>
      <c r="D1278" t="str">
        <f>IF(AND(A1278&amp;""=버스!$B$9&amp;"",B1278=버스!$I$9),C1278,"")</f>
        <v/>
      </c>
    </row>
    <row r="1279" spans="1:4">
      <c r="A1279" t="s">
        <v>3329</v>
      </c>
      <c r="B1279" t="s">
        <v>3297</v>
      </c>
      <c r="C1279">
        <v>0.60069444444444453</v>
      </c>
      <c r="D1279" t="str">
        <f>IF(AND(A1279&amp;""=버스!$B$9&amp;"",B1279=버스!$I$9),C1279,"")</f>
        <v/>
      </c>
    </row>
    <row r="1280" spans="1:4">
      <c r="A1280" t="s">
        <v>3329</v>
      </c>
      <c r="B1280" t="s">
        <v>3297</v>
      </c>
      <c r="C1280">
        <v>0.69791666666666663</v>
      </c>
      <c r="D1280" t="str">
        <f>IF(AND(A1280&amp;""=버스!$B$9&amp;"",B1280=버스!$I$9),C1280,"")</f>
        <v/>
      </c>
    </row>
    <row r="1281" spans="1:4">
      <c r="A1281" t="s">
        <v>3329</v>
      </c>
      <c r="B1281" t="s">
        <v>3297</v>
      </c>
      <c r="C1281">
        <v>0.80902777777777779</v>
      </c>
      <c r="D1281" t="str">
        <f>IF(AND(A1281&amp;""=버스!$B$9&amp;"",B1281=버스!$I$9),C1281,"")</f>
        <v/>
      </c>
    </row>
    <row r="1282" spans="1:4">
      <c r="A1282" t="s">
        <v>3329</v>
      </c>
      <c r="B1282" t="s">
        <v>143</v>
      </c>
      <c r="C1282">
        <v>0.31944444444444448</v>
      </c>
      <c r="D1282" t="str">
        <f>IF(AND(A1282&amp;""=버스!$B$9&amp;"",B1282=버스!$I$9),C1282,"")</f>
        <v/>
      </c>
    </row>
    <row r="1283" spans="1:4">
      <c r="A1283" t="s">
        <v>3329</v>
      </c>
      <c r="B1283" t="s">
        <v>143</v>
      </c>
      <c r="C1283">
        <v>0.39930555555555558</v>
      </c>
      <c r="D1283" t="str">
        <f>IF(AND(A1283&amp;""=버스!$B$9&amp;"",B1283=버스!$I$9),C1283,"")</f>
        <v/>
      </c>
    </row>
    <row r="1284" spans="1:4">
      <c r="A1284" t="s">
        <v>3329</v>
      </c>
      <c r="B1284" t="s">
        <v>143</v>
      </c>
      <c r="C1284">
        <v>0.53472222222222221</v>
      </c>
      <c r="D1284" t="str">
        <f>IF(AND(A1284&amp;""=버스!$B$9&amp;"",B1284=버스!$I$9),C1284,"")</f>
        <v/>
      </c>
    </row>
    <row r="1285" spans="1:4">
      <c r="A1285" t="s">
        <v>3329</v>
      </c>
      <c r="B1285" t="s">
        <v>143</v>
      </c>
      <c r="C1285">
        <v>0.60069444444444453</v>
      </c>
      <c r="D1285" t="str">
        <f>IF(AND(A1285&amp;""=버스!$B$9&amp;"",B1285=버스!$I$9),C1285,"")</f>
        <v/>
      </c>
    </row>
    <row r="1286" spans="1:4">
      <c r="A1286" t="s">
        <v>3329</v>
      </c>
      <c r="B1286" t="s">
        <v>143</v>
      </c>
      <c r="C1286">
        <v>0.69791666666666663</v>
      </c>
      <c r="D1286" t="str">
        <f>IF(AND(A1286&amp;""=버스!$B$9&amp;"",B1286=버스!$I$9),C1286,"")</f>
        <v/>
      </c>
    </row>
    <row r="1287" spans="1:4">
      <c r="A1287" t="s">
        <v>3329</v>
      </c>
      <c r="B1287" t="s">
        <v>143</v>
      </c>
      <c r="C1287">
        <v>0.81597222222222221</v>
      </c>
      <c r="D1287" t="str">
        <f>IF(AND(A1287&amp;""=버스!$B$9&amp;"",B1287=버스!$I$9),C1287,"")</f>
        <v/>
      </c>
    </row>
    <row r="1288" spans="1:4">
      <c r="A1288" t="s">
        <v>3329</v>
      </c>
      <c r="B1288" t="s">
        <v>3297</v>
      </c>
      <c r="C1288">
        <v>0.2986111111111111</v>
      </c>
      <c r="D1288" t="str">
        <f>IF(AND(A1288&amp;""=버스!$B$9&amp;"",B1288=버스!$I$9),C1288,"")</f>
        <v/>
      </c>
    </row>
    <row r="1289" spans="1:4">
      <c r="A1289" t="s">
        <v>3329</v>
      </c>
      <c r="B1289" t="s">
        <v>3297</v>
      </c>
      <c r="C1289">
        <v>0.4201388888888889</v>
      </c>
      <c r="D1289" t="str">
        <f>IF(AND(A1289&amp;""=버스!$B$9&amp;"",B1289=버스!$I$9),C1289,"")</f>
        <v/>
      </c>
    </row>
    <row r="1290" spans="1:4">
      <c r="A1290" t="s">
        <v>3329</v>
      </c>
      <c r="B1290" t="s">
        <v>3297</v>
      </c>
      <c r="C1290">
        <v>0.64583333333333337</v>
      </c>
      <c r="D1290" t="str">
        <f>IF(AND(A1290&amp;""=버스!$B$9&amp;"",B1290=버스!$I$9),C1290,"")</f>
        <v/>
      </c>
    </row>
    <row r="1291" spans="1:4">
      <c r="A1291" t="s">
        <v>3329</v>
      </c>
      <c r="B1291" t="s">
        <v>3297</v>
      </c>
      <c r="C1291">
        <v>0.76388888888888884</v>
      </c>
      <c r="D1291" t="str">
        <f>IF(AND(A1291&amp;""=버스!$B$9&amp;"",B1291=버스!$I$9),C1291,"")</f>
        <v/>
      </c>
    </row>
    <row r="1292" spans="1:4">
      <c r="A1292" t="s">
        <v>3329</v>
      </c>
      <c r="B1292" t="s">
        <v>143</v>
      </c>
      <c r="C1292">
        <v>0.2986111111111111</v>
      </c>
      <c r="D1292" t="str">
        <f>IF(AND(A1292&amp;""=버스!$B$9&amp;"",B1292=버스!$I$9),C1292,"")</f>
        <v/>
      </c>
    </row>
    <row r="1293" spans="1:4">
      <c r="A1293" t="s">
        <v>3329</v>
      </c>
      <c r="B1293" t="s">
        <v>143</v>
      </c>
      <c r="C1293">
        <v>0.4201388888888889</v>
      </c>
      <c r="D1293" t="str">
        <f>IF(AND(A1293&amp;""=버스!$B$9&amp;"",B1293=버스!$I$9),C1293,"")</f>
        <v/>
      </c>
    </row>
    <row r="1294" spans="1:4">
      <c r="A1294" t="s">
        <v>3329</v>
      </c>
      <c r="B1294" t="s">
        <v>143</v>
      </c>
      <c r="C1294">
        <v>0.72569444444444453</v>
      </c>
      <c r="D1294" t="str">
        <f>IF(AND(A1294&amp;""=버스!$B$9&amp;"",B1294=버스!$I$9),C1294,"")</f>
        <v/>
      </c>
    </row>
    <row r="1295" spans="1:4">
      <c r="A1295" t="s">
        <v>3329</v>
      </c>
      <c r="B1295" t="s">
        <v>143</v>
      </c>
      <c r="C1295">
        <v>0.76388888888888884</v>
      </c>
      <c r="D1295" t="str">
        <f>IF(AND(A1295&amp;""=버스!$B$9&amp;"",B1295=버스!$I$9),C1295,"")</f>
        <v/>
      </c>
    </row>
    <row r="1296" spans="1:4">
      <c r="A1296" t="s">
        <v>3329</v>
      </c>
      <c r="B1296" t="s">
        <v>3297</v>
      </c>
      <c r="C1296">
        <v>0.89583333333333337</v>
      </c>
      <c r="D1296" t="str">
        <f>IF(AND(A1296&amp;""=버스!$B$9&amp;"",B1296=버스!$I$9),C1296,"")</f>
        <v/>
      </c>
    </row>
    <row r="1297" spans="1:4">
      <c r="A1297" t="s">
        <v>3329</v>
      </c>
      <c r="B1297" t="s">
        <v>143</v>
      </c>
      <c r="C1297">
        <v>0.89583333333333337</v>
      </c>
      <c r="D1297" t="str">
        <f>IF(AND(A1297&amp;""=버스!$B$9&amp;"",B1297=버스!$I$9),C1297,"")</f>
        <v/>
      </c>
    </row>
    <row r="1298" spans="1:4">
      <c r="A1298" t="s">
        <v>3329</v>
      </c>
      <c r="B1298" t="s">
        <v>3297</v>
      </c>
      <c r="C1298">
        <v>0.2638888888888889</v>
      </c>
      <c r="D1298" t="str">
        <f>IF(AND(A1298&amp;""=버스!$B$9&amp;"",B1298=버스!$I$9),C1298,"")</f>
        <v/>
      </c>
    </row>
    <row r="1299" spans="1:4">
      <c r="A1299" t="s">
        <v>3329</v>
      </c>
      <c r="B1299" t="s">
        <v>143</v>
      </c>
      <c r="C1299">
        <v>0.2638888888888889</v>
      </c>
      <c r="D1299" t="str">
        <f>IF(AND(A1299&amp;""=버스!$B$9&amp;"",B1299=버스!$I$9),C1299,"")</f>
        <v/>
      </c>
    </row>
    <row r="1300" spans="1:4">
      <c r="A1300" t="s">
        <v>3329</v>
      </c>
      <c r="B1300" t="s">
        <v>3297</v>
      </c>
      <c r="C1300">
        <v>0.91666666666666663</v>
      </c>
      <c r="D1300" t="str">
        <f>IF(AND(A1300&amp;""=버스!$B$9&amp;"",B1300=버스!$I$9),C1300,"")</f>
        <v/>
      </c>
    </row>
    <row r="1301" spans="1:4">
      <c r="A1301" t="s">
        <v>3329</v>
      </c>
      <c r="B1301" t="s">
        <v>143</v>
      </c>
      <c r="C1301">
        <v>0.91666666666666663</v>
      </c>
      <c r="D1301" t="str">
        <f>IF(AND(A1301&amp;""=버스!$B$9&amp;"",B1301=버스!$I$9),C1301,"")</f>
        <v/>
      </c>
    </row>
    <row r="1302" spans="1:4">
      <c r="A1302" t="s">
        <v>3330</v>
      </c>
      <c r="B1302" t="s">
        <v>3297</v>
      </c>
      <c r="C1302">
        <v>0.29166666666666669</v>
      </c>
      <c r="D1302" t="str">
        <f>IF(AND(A1302&amp;""=버스!$B$9&amp;"",B1302=버스!$I$9),C1302,"")</f>
        <v/>
      </c>
    </row>
    <row r="1303" spans="1:4">
      <c r="A1303" t="s">
        <v>3330</v>
      </c>
      <c r="B1303" t="s">
        <v>143</v>
      </c>
      <c r="C1303">
        <v>0.29166666666666669</v>
      </c>
      <c r="D1303" t="str">
        <f>IF(AND(A1303&amp;""=버스!$B$9&amp;"",B1303=버스!$I$9),C1303,"")</f>
        <v/>
      </c>
    </row>
    <row r="1304" spans="1:4">
      <c r="A1304" t="s">
        <v>3330</v>
      </c>
      <c r="B1304" t="s">
        <v>143</v>
      </c>
      <c r="C1304">
        <v>0.31597222222222232</v>
      </c>
      <c r="D1304" t="str">
        <f>IF(AND(A1304&amp;""=버스!$B$9&amp;"",B1304=버스!$I$9),C1304,"")</f>
        <v/>
      </c>
    </row>
    <row r="1305" spans="1:4">
      <c r="A1305" t="s">
        <v>3330</v>
      </c>
      <c r="B1305" t="s">
        <v>143</v>
      </c>
      <c r="C1305">
        <v>0.375</v>
      </c>
      <c r="D1305" t="str">
        <f>IF(AND(A1305&amp;""=버스!$B$9&amp;"",B1305=버스!$I$9),C1305,"")</f>
        <v/>
      </c>
    </row>
    <row r="1306" spans="1:4">
      <c r="A1306" t="s">
        <v>3330</v>
      </c>
      <c r="B1306" t="s">
        <v>143</v>
      </c>
      <c r="C1306">
        <v>0.43055555555555558</v>
      </c>
      <c r="D1306" t="str">
        <f>IF(AND(A1306&amp;""=버스!$B$9&amp;"",B1306=버스!$I$9),C1306,"")</f>
        <v/>
      </c>
    </row>
    <row r="1307" spans="1:4">
      <c r="A1307" t="s">
        <v>3330</v>
      </c>
      <c r="B1307" t="s">
        <v>143</v>
      </c>
      <c r="C1307">
        <v>0.48958333333333331</v>
      </c>
      <c r="D1307" t="str">
        <f>IF(AND(A1307&amp;""=버스!$B$9&amp;"",B1307=버스!$I$9),C1307,"")</f>
        <v/>
      </c>
    </row>
    <row r="1308" spans="1:4">
      <c r="A1308" t="s">
        <v>3330</v>
      </c>
      <c r="B1308" t="s">
        <v>143</v>
      </c>
      <c r="C1308">
        <v>0.54861111111111105</v>
      </c>
      <c r="D1308" t="str">
        <f>IF(AND(A1308&amp;""=버스!$B$9&amp;"",B1308=버스!$I$9),C1308,"")</f>
        <v/>
      </c>
    </row>
    <row r="1309" spans="1:4">
      <c r="A1309" t="s">
        <v>3330</v>
      </c>
      <c r="B1309" t="s">
        <v>143</v>
      </c>
      <c r="C1309">
        <v>0.63541666666666663</v>
      </c>
      <c r="D1309" t="str">
        <f>IF(AND(A1309&amp;""=버스!$B$9&amp;"",B1309=버스!$I$9),C1309,"")</f>
        <v/>
      </c>
    </row>
    <row r="1310" spans="1:4">
      <c r="A1310" t="s">
        <v>3330</v>
      </c>
      <c r="B1310" t="s">
        <v>143</v>
      </c>
      <c r="C1310">
        <v>0.68402777777777779</v>
      </c>
      <c r="D1310" t="str">
        <f>IF(AND(A1310&amp;""=버스!$B$9&amp;"",B1310=버스!$I$9),C1310,"")</f>
        <v/>
      </c>
    </row>
    <row r="1311" spans="1:4">
      <c r="A1311" t="s">
        <v>3330</v>
      </c>
      <c r="B1311" t="s">
        <v>143</v>
      </c>
      <c r="C1311">
        <v>0.77083333333333337</v>
      </c>
      <c r="D1311" t="str">
        <f>IF(AND(A1311&amp;""=버스!$B$9&amp;"",B1311=버스!$I$9),C1311,"")</f>
        <v/>
      </c>
    </row>
    <row r="1312" spans="1:4">
      <c r="A1312" t="s">
        <v>3331</v>
      </c>
      <c r="B1312" t="s">
        <v>143</v>
      </c>
      <c r="C1312">
        <v>0.2986111111111111</v>
      </c>
      <c r="D1312" t="str">
        <f>IF(AND(A1312&amp;""=버스!$B$9&amp;"",B1312=버스!$I$9),C1312,"")</f>
        <v/>
      </c>
    </row>
    <row r="1313" spans="1:4">
      <c r="A1313" t="s">
        <v>3331</v>
      </c>
      <c r="B1313" t="s">
        <v>143</v>
      </c>
      <c r="C1313">
        <v>0.36458333333333331</v>
      </c>
      <c r="D1313" t="str">
        <f>IF(AND(A1313&amp;""=버스!$B$9&amp;"",B1313=버스!$I$9),C1313,"")</f>
        <v/>
      </c>
    </row>
    <row r="1314" spans="1:4">
      <c r="A1314" t="s">
        <v>3331</v>
      </c>
      <c r="B1314" t="s">
        <v>143</v>
      </c>
      <c r="C1314">
        <v>0.4201388888888889</v>
      </c>
      <c r="D1314" t="str">
        <f>IF(AND(A1314&amp;""=버스!$B$9&amp;"",B1314=버스!$I$9),C1314,"")</f>
        <v/>
      </c>
    </row>
    <row r="1315" spans="1:4">
      <c r="A1315" t="s">
        <v>3331</v>
      </c>
      <c r="B1315" t="s">
        <v>143</v>
      </c>
      <c r="C1315">
        <v>0.4826388888888889</v>
      </c>
      <c r="D1315" t="str">
        <f>IF(AND(A1315&amp;""=버스!$B$9&amp;"",B1315=버스!$I$9),C1315,"")</f>
        <v/>
      </c>
    </row>
    <row r="1316" spans="1:4">
      <c r="A1316" t="s">
        <v>3331</v>
      </c>
      <c r="B1316" t="s">
        <v>143</v>
      </c>
      <c r="C1316">
        <v>0.54166666666666663</v>
      </c>
      <c r="D1316" t="str">
        <f>IF(AND(A1316&amp;""=버스!$B$9&amp;"",B1316=버스!$I$9),C1316,"")</f>
        <v/>
      </c>
    </row>
    <row r="1317" spans="1:4">
      <c r="A1317" t="s">
        <v>3331</v>
      </c>
      <c r="B1317" t="s">
        <v>143</v>
      </c>
      <c r="C1317">
        <v>0.59027777777777779</v>
      </c>
      <c r="D1317" t="str">
        <f>IF(AND(A1317&amp;""=버스!$B$9&amp;"",B1317=버스!$I$9),C1317,"")</f>
        <v/>
      </c>
    </row>
    <row r="1318" spans="1:4">
      <c r="A1318" t="s">
        <v>3331</v>
      </c>
      <c r="B1318" t="s">
        <v>143</v>
      </c>
      <c r="C1318">
        <v>0.64930555555555558</v>
      </c>
      <c r="D1318" t="str">
        <f>IF(AND(A1318&amp;""=버스!$B$9&amp;"",B1318=버스!$I$9),C1318,"")</f>
        <v/>
      </c>
    </row>
    <row r="1319" spans="1:4">
      <c r="A1319" t="s">
        <v>3331</v>
      </c>
      <c r="B1319" t="s">
        <v>143</v>
      </c>
      <c r="C1319">
        <v>0.70138888888888884</v>
      </c>
      <c r="D1319" t="str">
        <f>IF(AND(A1319&amp;""=버스!$B$9&amp;"",B1319=버스!$I$9),C1319,"")</f>
        <v/>
      </c>
    </row>
    <row r="1320" spans="1:4">
      <c r="A1320" t="s">
        <v>3331</v>
      </c>
      <c r="B1320" t="s">
        <v>143</v>
      </c>
      <c r="C1320">
        <v>0.75694444444444442</v>
      </c>
      <c r="D1320" t="str">
        <f>IF(AND(A1320&amp;""=버스!$B$9&amp;"",B1320=버스!$I$9),C1320,"")</f>
        <v/>
      </c>
    </row>
    <row r="1321" spans="1:4">
      <c r="A1321" t="s">
        <v>3332</v>
      </c>
      <c r="B1321" t="s">
        <v>143</v>
      </c>
      <c r="C1321">
        <v>0.54166666666666663</v>
      </c>
      <c r="D1321" t="str">
        <f>IF(AND(A1321&amp;""=버스!$B$9&amp;"",B1321=버스!$I$9),C1321,"")</f>
        <v/>
      </c>
    </row>
    <row r="1322" spans="1:4">
      <c r="A1322" t="s">
        <v>3332</v>
      </c>
      <c r="B1322" t="s">
        <v>143</v>
      </c>
      <c r="C1322">
        <v>0.63541666666666663</v>
      </c>
      <c r="D1322" t="str">
        <f>IF(AND(A1322&amp;""=버스!$B$9&amp;"",B1322=버스!$I$9),C1322,"")</f>
        <v/>
      </c>
    </row>
    <row r="1323" spans="1:4">
      <c r="A1323" t="s">
        <v>3332</v>
      </c>
      <c r="B1323" t="s">
        <v>143</v>
      </c>
      <c r="C1323">
        <v>0.59375</v>
      </c>
      <c r="D1323" t="str">
        <f>IF(AND(A1323&amp;""=버스!$B$9&amp;"",B1323=버스!$I$9),C1323,"")</f>
        <v/>
      </c>
    </row>
    <row r="1324" spans="1:4">
      <c r="A1324" t="s">
        <v>3332</v>
      </c>
      <c r="B1324" t="s">
        <v>143</v>
      </c>
      <c r="C1324">
        <v>0.61458333333333337</v>
      </c>
      <c r="D1324" t="str">
        <f>IF(AND(A1324&amp;""=버스!$B$9&amp;"",B1324=버스!$I$9),C1324,"")</f>
        <v/>
      </c>
    </row>
    <row r="1325" spans="1:4">
      <c r="A1325" t="s">
        <v>3332</v>
      </c>
      <c r="B1325" t="s">
        <v>143</v>
      </c>
      <c r="C1325">
        <v>0.35416666666666657</v>
      </c>
      <c r="D1325" t="str">
        <f>IF(AND(A1325&amp;""=버스!$B$9&amp;"",B1325=버스!$I$9),C1325,"")</f>
        <v/>
      </c>
    </row>
    <row r="1326" spans="1:4">
      <c r="A1326" t="s">
        <v>3332</v>
      </c>
      <c r="B1326" t="s">
        <v>143</v>
      </c>
      <c r="C1326">
        <v>0.3263888888888889</v>
      </c>
      <c r="D1326" t="str">
        <f>IF(AND(A1326&amp;""=버스!$B$9&amp;"",B1326=버스!$I$9),C1326,"")</f>
        <v/>
      </c>
    </row>
    <row r="1327" spans="1:4">
      <c r="A1327" t="s">
        <v>3332</v>
      </c>
      <c r="B1327" t="s">
        <v>143</v>
      </c>
      <c r="C1327">
        <v>0.34027777777777768</v>
      </c>
      <c r="D1327" t="str">
        <f>IF(AND(A1327&amp;""=버스!$B$9&amp;"",B1327=버스!$I$9),C1327,"")</f>
        <v/>
      </c>
    </row>
    <row r="1328" spans="1:4">
      <c r="A1328" t="s">
        <v>3333</v>
      </c>
      <c r="B1328" t="s">
        <v>143</v>
      </c>
      <c r="C1328">
        <v>0.43402777777777779</v>
      </c>
      <c r="D1328" t="str">
        <f>IF(AND(A1328&amp;""=버스!$B$9&amp;"",B1328=버스!$I$9),C1328,"")</f>
        <v/>
      </c>
    </row>
    <row r="1329" spans="1:4">
      <c r="A1329" t="s">
        <v>3333</v>
      </c>
      <c r="B1329" t="s">
        <v>143</v>
      </c>
      <c r="C1329">
        <v>0.375</v>
      </c>
      <c r="D1329" t="str">
        <f>IF(AND(A1329&amp;""=버스!$B$9&amp;"",B1329=버스!$I$9),C1329,"")</f>
        <v/>
      </c>
    </row>
    <row r="1330" spans="1:4">
      <c r="A1330" t="s">
        <v>3333</v>
      </c>
      <c r="B1330" t="s">
        <v>143</v>
      </c>
      <c r="C1330">
        <v>0.59375</v>
      </c>
      <c r="D1330" t="str">
        <f>IF(AND(A1330&amp;""=버스!$B$9&amp;"",B1330=버스!$I$9),C1330,"")</f>
        <v/>
      </c>
    </row>
    <row r="1331" spans="1:4">
      <c r="A1331" t="s">
        <v>3333</v>
      </c>
      <c r="B1331" t="s">
        <v>143</v>
      </c>
      <c r="C1331">
        <v>0.38194444444444442</v>
      </c>
      <c r="D1331" t="str">
        <f>IF(AND(A1331&amp;""=버스!$B$9&amp;"",B1331=버스!$I$9),C1331,"")</f>
        <v/>
      </c>
    </row>
    <row r="1332" spans="1:4">
      <c r="A1332" t="s">
        <v>3333</v>
      </c>
      <c r="B1332" t="s">
        <v>143</v>
      </c>
      <c r="C1332">
        <v>0.39930555555555558</v>
      </c>
      <c r="D1332" t="str">
        <f>IF(AND(A1332&amp;""=버스!$B$9&amp;"",B1332=버스!$I$9),C1332,"")</f>
        <v/>
      </c>
    </row>
    <row r="1333" spans="1:4">
      <c r="A1333" t="s">
        <v>3333</v>
      </c>
      <c r="B1333" t="s">
        <v>143</v>
      </c>
      <c r="C1333">
        <v>0.55902777777777779</v>
      </c>
      <c r="D1333" t="str">
        <f>IF(AND(A1333&amp;""=버스!$B$9&amp;"",B1333=버스!$I$9),C1333,"")</f>
        <v/>
      </c>
    </row>
    <row r="1334" spans="1:4">
      <c r="A1334" t="s">
        <v>3334</v>
      </c>
      <c r="B1334" t="s">
        <v>143</v>
      </c>
      <c r="C1334">
        <v>0.69791666666666663</v>
      </c>
      <c r="D1334" t="str">
        <f>IF(AND(A1334&amp;""=버스!$B$9&amp;"",B1334=버스!$I$9),C1334,"")</f>
        <v/>
      </c>
    </row>
    <row r="1335" spans="1:4">
      <c r="A1335" t="s">
        <v>3334</v>
      </c>
      <c r="B1335" t="s">
        <v>143</v>
      </c>
      <c r="C1335">
        <v>0.30902777777777779</v>
      </c>
      <c r="D1335" t="str">
        <f>IF(AND(A1335&amp;""=버스!$B$9&amp;"",B1335=버스!$I$9),C1335,"")</f>
        <v/>
      </c>
    </row>
    <row r="1336" spans="1:4">
      <c r="A1336" t="s">
        <v>3334</v>
      </c>
      <c r="B1336" t="s">
        <v>143</v>
      </c>
      <c r="C1336">
        <v>0.39583333333333331</v>
      </c>
      <c r="D1336" t="str">
        <f>IF(AND(A1336&amp;""=버스!$B$9&amp;"",B1336=버스!$I$9),C1336,"")</f>
        <v/>
      </c>
    </row>
    <row r="1337" spans="1:4">
      <c r="A1337" t="s">
        <v>3334</v>
      </c>
      <c r="B1337" t="s">
        <v>143</v>
      </c>
      <c r="C1337">
        <v>0.4513888888888889</v>
      </c>
      <c r="D1337" t="str">
        <f>IF(AND(A1337&amp;""=버스!$B$9&amp;"",B1337=버스!$I$9),C1337,"")</f>
        <v/>
      </c>
    </row>
    <row r="1338" spans="1:4">
      <c r="A1338" t="s">
        <v>3334</v>
      </c>
      <c r="B1338" t="s">
        <v>143</v>
      </c>
      <c r="C1338">
        <v>0.63194444444444442</v>
      </c>
      <c r="D1338" t="str">
        <f>IF(AND(A1338&amp;""=버스!$B$9&amp;"",B1338=버스!$I$9),C1338,"")</f>
        <v/>
      </c>
    </row>
    <row r="1339" spans="1:4">
      <c r="A1339" t="s">
        <v>3334</v>
      </c>
      <c r="B1339" t="s">
        <v>143</v>
      </c>
      <c r="C1339">
        <v>0.5</v>
      </c>
      <c r="D1339" t="str">
        <f>IF(AND(A1339&amp;""=버스!$B$9&amp;"",B1339=버스!$I$9),C1339,"")</f>
        <v/>
      </c>
    </row>
    <row r="1340" spans="1:4">
      <c r="A1340" t="s">
        <v>3334</v>
      </c>
      <c r="B1340" t="s">
        <v>143</v>
      </c>
      <c r="C1340">
        <v>0.66666666666666663</v>
      </c>
      <c r="D1340" t="str">
        <f>IF(AND(A1340&amp;""=버스!$B$9&amp;"",B1340=버스!$I$9),C1340,"")</f>
        <v/>
      </c>
    </row>
    <row r="1341" spans="1:4">
      <c r="A1341" t="s">
        <v>3334</v>
      </c>
      <c r="B1341" t="s">
        <v>143</v>
      </c>
      <c r="C1341">
        <v>0.56944444444444442</v>
      </c>
      <c r="D1341" t="str">
        <f>IF(AND(A1341&amp;""=버스!$B$9&amp;"",B1341=버스!$I$9),C1341,"")</f>
        <v/>
      </c>
    </row>
    <row r="1342" spans="1:4">
      <c r="A1342" t="s">
        <v>3335</v>
      </c>
      <c r="B1342" t="s">
        <v>143</v>
      </c>
      <c r="C1342">
        <v>0.3611111111111111</v>
      </c>
      <c r="D1342" t="str">
        <f>IF(AND(A1342&amp;""=버스!$B$9&amp;"",B1342=버스!$I$9),C1342,"")</f>
        <v/>
      </c>
    </row>
    <row r="1343" spans="1:4">
      <c r="A1343" t="s">
        <v>3335</v>
      </c>
      <c r="B1343" t="s">
        <v>143</v>
      </c>
      <c r="C1343">
        <v>0.5625</v>
      </c>
      <c r="D1343" t="str">
        <f>IF(AND(A1343&amp;""=버스!$B$9&amp;"",B1343=버스!$I$9),C1343,"")</f>
        <v/>
      </c>
    </row>
    <row r="1344" spans="1:4">
      <c r="A1344" t="s">
        <v>3335</v>
      </c>
      <c r="B1344" t="s">
        <v>143</v>
      </c>
      <c r="C1344">
        <v>0.68055555555555547</v>
      </c>
      <c r="D1344" t="str">
        <f>IF(AND(A1344&amp;""=버스!$B$9&amp;"",B1344=버스!$I$9),C1344,"")</f>
        <v/>
      </c>
    </row>
    <row r="1345" spans="1:4">
      <c r="A1345" t="s">
        <v>3335</v>
      </c>
      <c r="B1345" t="s">
        <v>143</v>
      </c>
      <c r="C1345">
        <v>0.25694444444444442</v>
      </c>
      <c r="D1345" t="str">
        <f>IF(AND(A1345&amp;""=버스!$B$9&amp;"",B1345=버스!$I$9),C1345,"")</f>
        <v/>
      </c>
    </row>
    <row r="1346" spans="1:4">
      <c r="A1346" t="s">
        <v>3335</v>
      </c>
      <c r="B1346" t="s">
        <v>143</v>
      </c>
      <c r="C1346">
        <v>0.79166666666666663</v>
      </c>
      <c r="D1346" t="str">
        <f>IF(AND(A1346&amp;""=버스!$B$9&amp;"",B1346=버스!$I$9),C1346,"")</f>
        <v/>
      </c>
    </row>
    <row r="1347" spans="1:4">
      <c r="A1347" t="s">
        <v>3335</v>
      </c>
      <c r="B1347" t="s">
        <v>143</v>
      </c>
      <c r="C1347">
        <v>0.26041666666666669</v>
      </c>
      <c r="D1347" t="str">
        <f>IF(AND(A1347&amp;""=버스!$B$9&amp;"",B1347=버스!$I$9),C1347,"")</f>
        <v/>
      </c>
    </row>
    <row r="1348" spans="1:4">
      <c r="A1348" t="s">
        <v>3335</v>
      </c>
      <c r="B1348" t="s">
        <v>143</v>
      </c>
      <c r="C1348">
        <v>0.75</v>
      </c>
      <c r="D1348" t="str">
        <f>IF(AND(A1348&amp;""=버스!$B$9&amp;"",B1348=버스!$I$9),C1348,"")</f>
        <v/>
      </c>
    </row>
    <row r="1349" spans="1:4">
      <c r="A1349" t="s">
        <v>3335</v>
      </c>
      <c r="B1349" t="s">
        <v>143</v>
      </c>
      <c r="C1349">
        <v>0.34722222222222221</v>
      </c>
      <c r="D1349" t="str">
        <f>IF(AND(A1349&amp;""=버스!$B$9&amp;"",B1349=버스!$I$9),C1349,"")</f>
        <v/>
      </c>
    </row>
    <row r="1350" spans="1:4">
      <c r="A1350" t="s">
        <v>3335</v>
      </c>
      <c r="B1350" t="s">
        <v>143</v>
      </c>
      <c r="C1350">
        <v>0.54861111111111105</v>
      </c>
      <c r="D1350" t="str">
        <f>IF(AND(A1350&amp;""=버스!$B$9&amp;"",B1350=버스!$I$9),C1350,"")</f>
        <v/>
      </c>
    </row>
    <row r="1351" spans="1:4">
      <c r="A1351" t="s">
        <v>3335</v>
      </c>
      <c r="B1351" t="s">
        <v>143</v>
      </c>
      <c r="C1351">
        <v>0.66666666666666663</v>
      </c>
      <c r="D1351" t="str">
        <f>IF(AND(A1351&amp;""=버스!$B$9&amp;"",B1351=버스!$I$9),C1351,"")</f>
        <v/>
      </c>
    </row>
    <row r="1352" spans="1:4">
      <c r="A1352" t="s">
        <v>3336</v>
      </c>
      <c r="B1352" t="s">
        <v>143</v>
      </c>
      <c r="C1352">
        <v>0.38194444444444442</v>
      </c>
      <c r="D1352" t="str">
        <f>IF(AND(A1352&amp;""=버스!$B$9&amp;"",B1352=버스!$I$9),C1352,"")</f>
        <v/>
      </c>
    </row>
    <row r="1353" spans="1:4">
      <c r="A1353" t="s">
        <v>3336</v>
      </c>
      <c r="B1353" t="s">
        <v>143</v>
      </c>
      <c r="C1353">
        <v>0.45486111111111122</v>
      </c>
      <c r="D1353" t="str">
        <f>IF(AND(A1353&amp;""=버스!$B$9&amp;"",B1353=버스!$I$9),C1353,"")</f>
        <v/>
      </c>
    </row>
    <row r="1354" spans="1:4">
      <c r="A1354" t="s">
        <v>3336</v>
      </c>
      <c r="B1354" t="s">
        <v>143</v>
      </c>
      <c r="C1354">
        <v>0.60416666666666674</v>
      </c>
      <c r="D1354" t="str">
        <f>IF(AND(A1354&amp;""=버스!$B$9&amp;"",B1354=버스!$I$9),C1354,"")</f>
        <v/>
      </c>
    </row>
    <row r="1355" spans="1:4">
      <c r="A1355" t="s">
        <v>3336</v>
      </c>
      <c r="B1355" t="s">
        <v>143</v>
      </c>
      <c r="C1355">
        <v>0.72222222222222221</v>
      </c>
      <c r="D1355" t="str">
        <f>IF(AND(A1355&amp;""=버스!$B$9&amp;"",B1355=버스!$I$9),C1355,"")</f>
        <v/>
      </c>
    </row>
    <row r="1356" spans="1:4">
      <c r="A1356" t="s">
        <v>3336</v>
      </c>
      <c r="B1356" t="s">
        <v>143</v>
      </c>
      <c r="C1356">
        <v>0.25</v>
      </c>
      <c r="D1356" t="str">
        <f>IF(AND(A1356&amp;""=버스!$B$9&amp;"",B1356=버스!$I$9),C1356,"")</f>
        <v/>
      </c>
    </row>
    <row r="1357" spans="1:4">
      <c r="A1357" t="s">
        <v>3336</v>
      </c>
      <c r="B1357" t="s">
        <v>143</v>
      </c>
      <c r="C1357">
        <v>0.61111111111111116</v>
      </c>
      <c r="D1357" t="str">
        <f>IF(AND(A1357&amp;""=버스!$B$9&amp;"",B1357=버스!$I$9),C1357,"")</f>
        <v/>
      </c>
    </row>
    <row r="1358" spans="1:4">
      <c r="A1358" t="s">
        <v>3336</v>
      </c>
      <c r="B1358" t="s">
        <v>143</v>
      </c>
      <c r="C1358">
        <v>0.73611111111111116</v>
      </c>
      <c r="D1358" t="str">
        <f>IF(AND(A1358&amp;""=버스!$B$9&amp;"",B1358=버스!$I$9),C1358,"")</f>
        <v/>
      </c>
    </row>
    <row r="1359" spans="1:4">
      <c r="A1359" t="s">
        <v>3336</v>
      </c>
      <c r="B1359" t="s">
        <v>143</v>
      </c>
      <c r="C1359">
        <v>0.30555555555555558</v>
      </c>
      <c r="D1359" t="str">
        <f>IF(AND(A1359&amp;""=버스!$B$9&amp;"",B1359=버스!$I$9),C1359,"")</f>
        <v/>
      </c>
    </row>
    <row r="1360" spans="1:4">
      <c r="A1360" t="s">
        <v>3336</v>
      </c>
      <c r="B1360" t="s">
        <v>143</v>
      </c>
      <c r="C1360">
        <v>0.72222222222222221</v>
      </c>
      <c r="D1360" t="str">
        <f>IF(AND(A1360&amp;""=버스!$B$9&amp;"",B1360=버스!$I$9),C1360,"")</f>
        <v/>
      </c>
    </row>
    <row r="1361" spans="1:4">
      <c r="A1361" t="s">
        <v>3336</v>
      </c>
      <c r="B1361" t="s">
        <v>143</v>
      </c>
      <c r="C1361">
        <v>0.27083333333333331</v>
      </c>
      <c r="D1361" t="str">
        <f>IF(AND(A1361&amp;""=버스!$B$9&amp;"",B1361=버스!$I$9),C1361,"")</f>
        <v/>
      </c>
    </row>
    <row r="1362" spans="1:4">
      <c r="A1362" t="s">
        <v>3336</v>
      </c>
      <c r="B1362" t="s">
        <v>143</v>
      </c>
      <c r="C1362">
        <v>0.4826388888888889</v>
      </c>
      <c r="D1362" t="str">
        <f>IF(AND(A1362&amp;""=버스!$B$9&amp;"",B1362=버스!$I$9),C1362,"")</f>
        <v/>
      </c>
    </row>
    <row r="1363" spans="1:4">
      <c r="A1363" t="s">
        <v>3336</v>
      </c>
      <c r="B1363" t="s">
        <v>143</v>
      </c>
      <c r="C1363">
        <v>0.40277777777777779</v>
      </c>
      <c r="D1363" t="str">
        <f>IF(AND(A1363&amp;""=버스!$B$9&amp;"",B1363=버스!$I$9),C1363,"")</f>
        <v/>
      </c>
    </row>
    <row r="1364" spans="1:4">
      <c r="A1364" t="s">
        <v>3336</v>
      </c>
      <c r="B1364" t="s">
        <v>143</v>
      </c>
      <c r="C1364">
        <v>0.47222222222222221</v>
      </c>
      <c r="D1364" t="str">
        <f>IF(AND(A1364&amp;""=버스!$B$9&amp;"",B1364=버스!$I$9),C1364,"")</f>
        <v/>
      </c>
    </row>
    <row r="1365" spans="1:4">
      <c r="A1365" t="s">
        <v>3336</v>
      </c>
      <c r="B1365" t="s">
        <v>143</v>
      </c>
      <c r="C1365">
        <v>0.63888888888888884</v>
      </c>
      <c r="D1365" t="str">
        <f>IF(AND(A1365&amp;""=버스!$B$9&amp;"",B1365=버스!$I$9),C1365,"")</f>
        <v/>
      </c>
    </row>
    <row r="1366" spans="1:4">
      <c r="A1366" t="s">
        <v>3336</v>
      </c>
      <c r="B1366" t="s">
        <v>143</v>
      </c>
      <c r="C1366">
        <v>0.40972222222222221</v>
      </c>
      <c r="D1366" t="str">
        <f>IF(AND(A1366&amp;""=버스!$B$9&amp;"",B1366=버스!$I$9),C1366,"")</f>
        <v/>
      </c>
    </row>
    <row r="1367" spans="1:4">
      <c r="A1367" t="s">
        <v>3337</v>
      </c>
      <c r="B1367" t="s">
        <v>143</v>
      </c>
      <c r="C1367">
        <v>0.35416666666666657</v>
      </c>
      <c r="D1367" t="str">
        <f>IF(AND(A1367&amp;""=버스!$B$9&amp;"",B1367=버스!$I$9),C1367,"")</f>
        <v/>
      </c>
    </row>
    <row r="1368" spans="1:4">
      <c r="A1368" t="s">
        <v>3337</v>
      </c>
      <c r="B1368" t="s">
        <v>143</v>
      </c>
      <c r="C1368">
        <v>0.43402777777777779</v>
      </c>
      <c r="D1368" t="str">
        <f>IF(AND(A1368&amp;""=버스!$B$9&amp;"",B1368=버스!$I$9),C1368,"")</f>
        <v/>
      </c>
    </row>
    <row r="1369" spans="1:4">
      <c r="A1369" t="s">
        <v>3337</v>
      </c>
      <c r="B1369" t="s">
        <v>143</v>
      </c>
      <c r="C1369">
        <v>0.64236111111111116</v>
      </c>
      <c r="D1369" t="str">
        <f>IF(AND(A1369&amp;""=버스!$B$9&amp;"",B1369=버스!$I$9),C1369,"")</f>
        <v/>
      </c>
    </row>
    <row r="1370" spans="1:4">
      <c r="A1370" t="s">
        <v>3337</v>
      </c>
      <c r="B1370" t="s">
        <v>143</v>
      </c>
      <c r="C1370">
        <v>0.69097222222222221</v>
      </c>
      <c r="D1370" t="str">
        <f>IF(AND(A1370&amp;""=버스!$B$9&amp;"",B1370=버스!$I$9),C1370,"")</f>
        <v/>
      </c>
    </row>
    <row r="1371" spans="1:4">
      <c r="A1371" t="s">
        <v>3337</v>
      </c>
      <c r="B1371" t="s">
        <v>143</v>
      </c>
      <c r="C1371">
        <v>0.32291666666666669</v>
      </c>
      <c r="D1371" t="str">
        <f>IF(AND(A1371&amp;""=버스!$B$9&amp;"",B1371=버스!$I$9),C1371,"")</f>
        <v/>
      </c>
    </row>
    <row r="1372" spans="1:4">
      <c r="A1372" t="s">
        <v>3337</v>
      </c>
      <c r="B1372" t="s">
        <v>143</v>
      </c>
      <c r="C1372">
        <v>0.40277777777777779</v>
      </c>
      <c r="D1372" t="str">
        <f>IF(AND(A1372&amp;""=버스!$B$9&amp;"",B1372=버스!$I$9),C1372,"")</f>
        <v/>
      </c>
    </row>
    <row r="1373" spans="1:4">
      <c r="A1373" t="s">
        <v>3337</v>
      </c>
      <c r="B1373" t="s">
        <v>143</v>
      </c>
      <c r="C1373">
        <v>0.51041666666666663</v>
      </c>
      <c r="D1373" t="str">
        <f>IF(AND(A1373&amp;""=버스!$B$9&amp;"",B1373=버스!$I$9),C1373,"")</f>
        <v/>
      </c>
    </row>
    <row r="1374" spans="1:4">
      <c r="A1374" t="s">
        <v>3337</v>
      </c>
      <c r="B1374" t="s">
        <v>143</v>
      </c>
      <c r="C1374">
        <v>0.57986111111111105</v>
      </c>
      <c r="D1374" t="str">
        <f>IF(AND(A1374&amp;""=버스!$B$9&amp;"",B1374=버스!$I$9),C1374,"")</f>
        <v/>
      </c>
    </row>
    <row r="1375" spans="1:4">
      <c r="A1375" t="s">
        <v>3337</v>
      </c>
      <c r="B1375" t="s">
        <v>143</v>
      </c>
      <c r="C1375">
        <v>0.63888888888888884</v>
      </c>
      <c r="D1375" t="str">
        <f>IF(AND(A1375&amp;""=버스!$B$9&amp;"",B1375=버스!$I$9),C1375,"")</f>
        <v/>
      </c>
    </row>
    <row r="1376" spans="1:4">
      <c r="A1376" t="s">
        <v>3337</v>
      </c>
      <c r="B1376" t="s">
        <v>143</v>
      </c>
      <c r="C1376">
        <v>0.78819444444444442</v>
      </c>
      <c r="D1376" t="str">
        <f>IF(AND(A1376&amp;""=버스!$B$9&amp;"",B1376=버스!$I$9),C1376,"")</f>
        <v/>
      </c>
    </row>
    <row r="1377" spans="1:4">
      <c r="A1377" t="s">
        <v>3338</v>
      </c>
      <c r="B1377" t="s">
        <v>143</v>
      </c>
      <c r="C1377">
        <v>0.33333333333333331</v>
      </c>
      <c r="D1377" t="str">
        <f>IF(AND(A1377&amp;""=버스!$B$9&amp;"",B1377=버스!$I$9),C1377,"")</f>
        <v/>
      </c>
    </row>
    <row r="1378" spans="1:4">
      <c r="A1378" t="s">
        <v>3338</v>
      </c>
      <c r="B1378" t="s">
        <v>143</v>
      </c>
      <c r="C1378">
        <v>0.44444444444444448</v>
      </c>
      <c r="D1378" t="str">
        <f>IF(AND(A1378&amp;""=버스!$B$9&amp;"",B1378=버스!$I$9),C1378,"")</f>
        <v/>
      </c>
    </row>
    <row r="1379" spans="1:4">
      <c r="A1379" t="s">
        <v>3338</v>
      </c>
      <c r="B1379" t="s">
        <v>143</v>
      </c>
      <c r="C1379">
        <v>0.64236111111111116</v>
      </c>
      <c r="D1379" t="str">
        <f>IF(AND(A1379&amp;""=버스!$B$9&amp;"",B1379=버스!$I$9),C1379,"")</f>
        <v/>
      </c>
    </row>
    <row r="1380" spans="1:4">
      <c r="A1380" t="s">
        <v>3338</v>
      </c>
      <c r="B1380" t="s">
        <v>143</v>
      </c>
      <c r="C1380">
        <v>0.71527777777777779</v>
      </c>
      <c r="D1380" t="str">
        <f>IF(AND(A1380&amp;""=버스!$B$9&amp;"",B1380=버스!$I$9),C1380,"")</f>
        <v/>
      </c>
    </row>
    <row r="1381" spans="1:4">
      <c r="A1381" t="s">
        <v>3338</v>
      </c>
      <c r="B1381" t="s">
        <v>143</v>
      </c>
      <c r="C1381">
        <v>0.36458333333333331</v>
      </c>
      <c r="D1381" t="str">
        <f>IF(AND(A1381&amp;""=버스!$B$9&amp;"",B1381=버스!$I$9),C1381,"")</f>
        <v/>
      </c>
    </row>
    <row r="1382" spans="1:4">
      <c r="A1382" t="s">
        <v>3338</v>
      </c>
      <c r="B1382" t="s">
        <v>143</v>
      </c>
      <c r="C1382">
        <v>0.52777777777777779</v>
      </c>
      <c r="D1382" t="str">
        <f>IF(AND(A1382&amp;""=버스!$B$9&amp;"",B1382=버스!$I$9),C1382,"")</f>
        <v/>
      </c>
    </row>
    <row r="1383" spans="1:4">
      <c r="A1383" t="s">
        <v>3338</v>
      </c>
      <c r="B1383" t="s">
        <v>143</v>
      </c>
      <c r="C1383">
        <v>0.67708333333333326</v>
      </c>
      <c r="D1383" t="str">
        <f>IF(AND(A1383&amp;""=버스!$B$9&amp;"",B1383=버스!$I$9),C1383,"")</f>
        <v/>
      </c>
    </row>
    <row r="1384" spans="1:4">
      <c r="A1384" t="s">
        <v>3338</v>
      </c>
      <c r="B1384" t="s">
        <v>143</v>
      </c>
      <c r="C1384">
        <v>0.74305555555555558</v>
      </c>
      <c r="D1384" t="str">
        <f>IF(AND(A1384&amp;""=버스!$B$9&amp;"",B1384=버스!$I$9),C1384,"")</f>
        <v/>
      </c>
    </row>
    <row r="1385" spans="1:4">
      <c r="A1385" t="s">
        <v>3338</v>
      </c>
      <c r="B1385" t="s">
        <v>143</v>
      </c>
      <c r="C1385">
        <v>0.39930555555555558</v>
      </c>
      <c r="D1385" t="str">
        <f>IF(AND(A1385&amp;""=버스!$B$9&amp;"",B1385=버스!$I$9),C1385,"")</f>
        <v/>
      </c>
    </row>
    <row r="1386" spans="1:4">
      <c r="A1386" t="s">
        <v>3338</v>
      </c>
      <c r="B1386" t="s">
        <v>143</v>
      </c>
      <c r="C1386">
        <v>0.60069444444444453</v>
      </c>
      <c r="D1386" t="str">
        <f>IF(AND(A1386&amp;""=버스!$B$9&amp;"",B1386=버스!$I$9),C1386,"")</f>
        <v/>
      </c>
    </row>
    <row r="1387" spans="1:4">
      <c r="A1387" t="s">
        <v>3338</v>
      </c>
      <c r="B1387" t="s">
        <v>143</v>
      </c>
      <c r="C1387">
        <v>0.62847222222222221</v>
      </c>
      <c r="D1387" t="str">
        <f>IF(AND(A1387&amp;""=버스!$B$9&amp;"",B1387=버스!$I$9),C1387,"")</f>
        <v/>
      </c>
    </row>
    <row r="1388" spans="1:4">
      <c r="A1388" t="s">
        <v>3338</v>
      </c>
      <c r="B1388" t="s">
        <v>143</v>
      </c>
      <c r="C1388">
        <v>0.89583333333333337</v>
      </c>
      <c r="D1388" t="str">
        <f>IF(AND(A1388&amp;""=버스!$B$9&amp;"",B1388=버스!$I$9),C1388,"")</f>
        <v/>
      </c>
    </row>
    <row r="1389" spans="1:4">
      <c r="A1389" t="s">
        <v>3339</v>
      </c>
      <c r="B1389" t="s">
        <v>143</v>
      </c>
      <c r="C1389">
        <v>0.35416666666666657</v>
      </c>
      <c r="D1389" t="str">
        <f>IF(AND(A1389&amp;""=버스!$B$9&amp;"",B1389=버스!$I$9),C1389,"")</f>
        <v/>
      </c>
    </row>
    <row r="1390" spans="1:4">
      <c r="A1390" t="s">
        <v>3339</v>
      </c>
      <c r="B1390" t="s">
        <v>143</v>
      </c>
      <c r="C1390">
        <v>0.45833333333333331</v>
      </c>
      <c r="D1390" t="str">
        <f>IF(AND(A1390&amp;""=버스!$B$9&amp;"",B1390=버스!$I$9),C1390,"")</f>
        <v/>
      </c>
    </row>
    <row r="1391" spans="1:4">
      <c r="A1391" t="s">
        <v>3339</v>
      </c>
      <c r="B1391" t="s">
        <v>143</v>
      </c>
      <c r="C1391">
        <v>0.58333333333333337</v>
      </c>
      <c r="D1391" t="str">
        <f>IF(AND(A1391&amp;""=버스!$B$9&amp;"",B1391=버스!$I$9),C1391,"")</f>
        <v/>
      </c>
    </row>
    <row r="1392" spans="1:4">
      <c r="A1392" t="s">
        <v>3339</v>
      </c>
      <c r="B1392" t="s">
        <v>143</v>
      </c>
      <c r="C1392">
        <v>0.66666666666666663</v>
      </c>
      <c r="D1392" t="str">
        <f>IF(AND(A1392&amp;""=버스!$B$9&amp;"",B1392=버스!$I$9),C1392,"")</f>
        <v/>
      </c>
    </row>
    <row r="1393" spans="1:4">
      <c r="A1393" t="s">
        <v>3339</v>
      </c>
      <c r="B1393" t="s">
        <v>143</v>
      </c>
      <c r="C1393">
        <v>0.75</v>
      </c>
      <c r="D1393" t="str">
        <f>IF(AND(A1393&amp;""=버스!$B$9&amp;"",B1393=버스!$I$9),C1393,"")</f>
        <v/>
      </c>
    </row>
    <row r="1394" spans="1:4">
      <c r="A1394" t="s">
        <v>3340</v>
      </c>
      <c r="B1394" t="s">
        <v>143</v>
      </c>
      <c r="C1394">
        <v>0.3263888888888889</v>
      </c>
      <c r="D1394" t="str">
        <f>IF(AND(A1394&amp;""=버스!$B$9&amp;"",B1394=버스!$I$9),C1394,"")</f>
        <v/>
      </c>
    </row>
    <row r="1395" spans="1:4">
      <c r="A1395" t="s">
        <v>3340</v>
      </c>
      <c r="B1395" t="s">
        <v>143</v>
      </c>
      <c r="C1395">
        <v>0.41666666666666669</v>
      </c>
      <c r="D1395" t="str">
        <f>IF(AND(A1395&amp;""=버스!$B$9&amp;"",B1395=버스!$I$9),C1395,"")</f>
        <v/>
      </c>
    </row>
    <row r="1396" spans="1:4">
      <c r="A1396" t="s">
        <v>3340</v>
      </c>
      <c r="B1396" t="s">
        <v>143</v>
      </c>
      <c r="C1396">
        <v>0.5</v>
      </c>
      <c r="D1396" t="str">
        <f>IF(AND(A1396&amp;""=버스!$B$9&amp;"",B1396=버스!$I$9),C1396,"")</f>
        <v/>
      </c>
    </row>
    <row r="1397" spans="1:4">
      <c r="A1397" t="s">
        <v>3340</v>
      </c>
      <c r="B1397" t="s">
        <v>143</v>
      </c>
      <c r="C1397">
        <v>0.63194444444444442</v>
      </c>
      <c r="D1397" t="str">
        <f>IF(AND(A1397&amp;""=버스!$B$9&amp;"",B1397=버스!$I$9),C1397,"")</f>
        <v/>
      </c>
    </row>
    <row r="1398" spans="1:4">
      <c r="A1398" t="s">
        <v>3340</v>
      </c>
      <c r="B1398" t="s">
        <v>143</v>
      </c>
      <c r="C1398">
        <v>0.70833333333333337</v>
      </c>
      <c r="D1398" t="str">
        <f>IF(AND(A1398&amp;""=버스!$B$9&amp;"",B1398=버스!$I$9),C1398,"")</f>
        <v/>
      </c>
    </row>
  </sheetData>
  <phoneticPr fontId="4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7"/>
  <sheetViews>
    <sheetView workbookViewId="0"/>
  </sheetViews>
  <sheetFormatPr baseColWidth="10" defaultColWidth="8.83203125" defaultRowHeight="17"/>
  <sheetData>
    <row r="1" spans="1:1">
      <c r="A1" t="s">
        <v>3341</v>
      </c>
    </row>
    <row r="2" spans="1:1">
      <c r="A2" t="s">
        <v>3295</v>
      </c>
    </row>
    <row r="3" spans="1:1">
      <c r="A3" t="s">
        <v>3296</v>
      </c>
    </row>
    <row r="4" spans="1:1">
      <c r="A4" t="s">
        <v>142</v>
      </c>
    </row>
    <row r="5" spans="1:1">
      <c r="A5" t="s">
        <v>3298</v>
      </c>
    </row>
    <row r="6" spans="1:1">
      <c r="A6" t="s">
        <v>3299</v>
      </c>
    </row>
    <row r="7" spans="1:1">
      <c r="A7" t="s">
        <v>3300</v>
      </c>
    </row>
    <row r="8" spans="1:1">
      <c r="A8" t="s">
        <v>3301</v>
      </c>
    </row>
    <row r="9" spans="1:1">
      <c r="A9" t="s">
        <v>3302</v>
      </c>
    </row>
    <row r="10" spans="1:1">
      <c r="A10" t="s">
        <v>3303</v>
      </c>
    </row>
    <row r="11" spans="1:1">
      <c r="A11" t="s">
        <v>3304</v>
      </c>
    </row>
    <row r="12" spans="1:1">
      <c r="A12" t="s">
        <v>3305</v>
      </c>
    </row>
    <row r="13" spans="1:1">
      <c r="A13" t="s">
        <v>3306</v>
      </c>
    </row>
    <row r="14" spans="1:1">
      <c r="A14" t="s">
        <v>3307</v>
      </c>
    </row>
    <row r="15" spans="1:1">
      <c r="A15" t="s">
        <v>3308</v>
      </c>
    </row>
    <row r="16" spans="1:1">
      <c r="A16" t="s">
        <v>3309</v>
      </c>
    </row>
    <row r="17" spans="1:1">
      <c r="A17" t="s">
        <v>3310</v>
      </c>
    </row>
    <row r="18" spans="1:1">
      <c r="A18" t="s">
        <v>3311</v>
      </c>
    </row>
    <row r="19" spans="1:1">
      <c r="A19" t="s">
        <v>3312</v>
      </c>
    </row>
    <row r="20" spans="1:1">
      <c r="A20" t="s">
        <v>3313</v>
      </c>
    </row>
    <row r="21" spans="1:1">
      <c r="A21" t="s">
        <v>3314</v>
      </c>
    </row>
    <row r="22" spans="1:1">
      <c r="A22" t="s">
        <v>3315</v>
      </c>
    </row>
    <row r="23" spans="1:1">
      <c r="A23" t="s">
        <v>3316</v>
      </c>
    </row>
    <row r="24" spans="1:1">
      <c r="A24" t="s">
        <v>3317</v>
      </c>
    </row>
    <row r="25" spans="1:1">
      <c r="A25" t="s">
        <v>3318</v>
      </c>
    </row>
    <row r="26" spans="1:1">
      <c r="A26" t="s">
        <v>3319</v>
      </c>
    </row>
    <row r="27" spans="1:1">
      <c r="A27" t="s">
        <v>3320</v>
      </c>
    </row>
    <row r="28" spans="1:1">
      <c r="A28" t="s">
        <v>3321</v>
      </c>
    </row>
    <row r="29" spans="1:1">
      <c r="A29" t="s">
        <v>3322</v>
      </c>
    </row>
    <row r="30" spans="1:1">
      <c r="A30" t="s">
        <v>3323</v>
      </c>
    </row>
    <row r="31" spans="1:1">
      <c r="A31" t="s">
        <v>3324</v>
      </c>
    </row>
    <row r="32" spans="1:1">
      <c r="A32" t="s">
        <v>3325</v>
      </c>
    </row>
    <row r="33" spans="1:1">
      <c r="A33" t="s">
        <v>3326</v>
      </c>
    </row>
    <row r="34" spans="1:1">
      <c r="A34" t="s">
        <v>3327</v>
      </c>
    </row>
    <row r="35" spans="1:1">
      <c r="A35" t="s">
        <v>3328</v>
      </c>
    </row>
    <row r="36" spans="1:1">
      <c r="A36" t="s">
        <v>3329</v>
      </c>
    </row>
    <row r="37" spans="1:1">
      <c r="A37" t="s">
        <v>3330</v>
      </c>
    </row>
    <row r="38" spans="1:1">
      <c r="A38" t="s">
        <v>3331</v>
      </c>
    </row>
    <row r="39" spans="1:1">
      <c r="A39" t="s">
        <v>3332</v>
      </c>
    </row>
    <row r="40" spans="1:1">
      <c r="A40" t="s">
        <v>3333</v>
      </c>
    </row>
    <row r="41" spans="1:1">
      <c r="A41" t="s">
        <v>3334</v>
      </c>
    </row>
    <row r="42" spans="1:1">
      <c r="A42" t="s">
        <v>3335</v>
      </c>
    </row>
    <row r="43" spans="1:1">
      <c r="A43" t="s">
        <v>3336</v>
      </c>
    </row>
    <row r="44" spans="1:1">
      <c r="A44" t="s">
        <v>3337</v>
      </c>
    </row>
    <row r="45" spans="1:1">
      <c r="A45" t="s">
        <v>3338</v>
      </c>
    </row>
    <row r="46" spans="1:1">
      <c r="A46" t="s">
        <v>3339</v>
      </c>
    </row>
    <row r="47" spans="1:1">
      <c r="A47" t="s">
        <v>3340</v>
      </c>
    </row>
  </sheetData>
  <phoneticPr fontId="4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0"/>
  <sheetViews>
    <sheetView workbookViewId="0"/>
  </sheetViews>
  <sheetFormatPr baseColWidth="10" defaultColWidth="8.83203125" defaultRowHeight="17"/>
  <sheetData>
    <row r="1" spans="1:9">
      <c r="A1" t="s">
        <v>2740</v>
      </c>
      <c r="B1" t="s">
        <v>3342</v>
      </c>
      <c r="C1" t="s">
        <v>166</v>
      </c>
      <c r="D1" t="s">
        <v>167</v>
      </c>
      <c r="E1" t="s">
        <v>3343</v>
      </c>
      <c r="F1" t="s">
        <v>3344</v>
      </c>
      <c r="G1" t="s">
        <v>3345</v>
      </c>
      <c r="H1" t="s">
        <v>3346</v>
      </c>
      <c r="I1" t="s">
        <v>168</v>
      </c>
    </row>
    <row r="2" spans="1:9">
      <c r="A2" t="s">
        <v>2743</v>
      </c>
      <c r="B2">
        <f>SUMIFS(d_버스!$B$2:$B$529,d_버스!$A$2:$A$529,버스!$B$9&amp;"|"&amp;버스!$I$9&amp;"|5")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E2+IF(AND(5&gt;=19,5&lt;21),버스!$Q$9/2,0)</f>
        <v>0</v>
      </c>
    </row>
    <row r="3" spans="1:9">
      <c r="A3" t="s">
        <v>2744</v>
      </c>
      <c r="B3">
        <f>SUMIFS(d_버스!$B$2:$B$529,d_버스!$A$2:$A$529,버스!$B$9&amp;"|"&amp;버스!$I$9&amp;"|6")</f>
        <v>0</v>
      </c>
      <c r="C3">
        <v>22</v>
      </c>
      <c r="D3">
        <v>47</v>
      </c>
      <c r="E3">
        <v>0</v>
      </c>
      <c r="F3">
        <v>0</v>
      </c>
      <c r="G3">
        <v>0</v>
      </c>
      <c r="H3">
        <v>0</v>
      </c>
      <c r="I3">
        <f>E3+IF(AND(6&gt;=19,6&lt;21),버스!$Q$9/2,0)</f>
        <v>0</v>
      </c>
    </row>
    <row r="4" spans="1:9">
      <c r="A4" t="s">
        <v>2745</v>
      </c>
      <c r="B4">
        <f>SUMIFS(d_버스!$B$2:$B$529,d_버스!$A$2:$A$529,버스!$B$9&amp;"|"&amp;버스!$I$9&amp;"|7")</f>
        <v>1</v>
      </c>
      <c r="C4">
        <v>38</v>
      </c>
      <c r="D4">
        <v>47</v>
      </c>
      <c r="E4">
        <v>0</v>
      </c>
      <c r="F4">
        <v>0</v>
      </c>
      <c r="G4">
        <v>0</v>
      </c>
      <c r="H4">
        <v>0</v>
      </c>
      <c r="I4">
        <f>E4+IF(AND(7&gt;=19,7&lt;21),버스!$Q$9/2,0)</f>
        <v>0</v>
      </c>
    </row>
    <row r="5" spans="1:9">
      <c r="A5" t="s">
        <v>2746</v>
      </c>
      <c r="B5">
        <f>SUMIFS(d_버스!$B$2:$B$529,d_버스!$A$2:$A$529,버스!$B$9&amp;"|"&amp;버스!$I$9&amp;"|8")</f>
        <v>1</v>
      </c>
      <c r="C5">
        <v>39</v>
      </c>
      <c r="D5">
        <v>36</v>
      </c>
      <c r="E5">
        <v>1</v>
      </c>
      <c r="F5">
        <v>1</v>
      </c>
      <c r="G5">
        <v>1</v>
      </c>
      <c r="H5">
        <v>1</v>
      </c>
      <c r="I5">
        <f>E5+IF(AND(8&gt;=19,8&lt;21),버스!$Q$9/2,0)</f>
        <v>1</v>
      </c>
    </row>
    <row r="6" spans="1:9">
      <c r="A6" t="s">
        <v>2747</v>
      </c>
      <c r="B6">
        <f>SUMIFS(d_버스!$B$2:$B$529,d_버스!$A$2:$A$529,버스!$B$9&amp;"|"&amp;버스!$I$9&amp;"|9")</f>
        <v>0</v>
      </c>
      <c r="C6">
        <v>37</v>
      </c>
      <c r="D6">
        <v>38</v>
      </c>
      <c r="E6">
        <v>0</v>
      </c>
      <c r="F6">
        <v>0</v>
      </c>
      <c r="G6">
        <v>0</v>
      </c>
      <c r="H6">
        <v>0</v>
      </c>
      <c r="I6">
        <f>E6+IF(AND(9&gt;=19,9&lt;21),버스!$Q$9/2,0)</f>
        <v>0</v>
      </c>
    </row>
    <row r="7" spans="1:9">
      <c r="A7" t="s">
        <v>2748</v>
      </c>
      <c r="B7">
        <f>SUMIFS(d_버스!$B$2:$B$529,d_버스!$A$2:$A$529,버스!$B$9&amp;"|"&amp;버스!$I$9&amp;"|10")</f>
        <v>1</v>
      </c>
      <c r="C7">
        <v>39</v>
      </c>
      <c r="D7">
        <v>39</v>
      </c>
      <c r="E7">
        <v>1</v>
      </c>
      <c r="F7">
        <v>1</v>
      </c>
      <c r="G7">
        <v>1</v>
      </c>
      <c r="H7">
        <v>1</v>
      </c>
      <c r="I7">
        <f>E7+IF(AND(10&gt;=19,10&lt;21),버스!$Q$9/2,0)</f>
        <v>1</v>
      </c>
    </row>
    <row r="8" spans="1:9">
      <c r="A8" t="s">
        <v>2749</v>
      </c>
      <c r="B8">
        <f>SUMIFS(d_버스!$B$2:$B$529,d_버스!$A$2:$A$529,버스!$B$9&amp;"|"&amp;버스!$I$9&amp;"|11")</f>
        <v>0</v>
      </c>
      <c r="C8">
        <v>35</v>
      </c>
      <c r="D8">
        <v>36</v>
      </c>
      <c r="E8">
        <v>0</v>
      </c>
      <c r="F8">
        <v>0</v>
      </c>
      <c r="G8">
        <v>0</v>
      </c>
      <c r="H8">
        <v>0</v>
      </c>
      <c r="I8">
        <f>E8+IF(AND(11&gt;=19,11&lt;21),버스!$Q$9/2,0)</f>
        <v>0</v>
      </c>
    </row>
    <row r="9" spans="1:9">
      <c r="A9" t="s">
        <v>2750</v>
      </c>
      <c r="B9">
        <f>SUMIFS(d_버스!$B$2:$B$529,d_버스!$A$2:$A$529,버스!$B$9&amp;"|"&amp;버스!$I$9&amp;"|12")</f>
        <v>1</v>
      </c>
      <c r="C9">
        <v>34</v>
      </c>
      <c r="D9">
        <v>36</v>
      </c>
      <c r="E9">
        <v>1</v>
      </c>
      <c r="F9">
        <v>1</v>
      </c>
      <c r="G9">
        <v>1</v>
      </c>
      <c r="H9">
        <v>1</v>
      </c>
      <c r="I9">
        <f>E9+IF(AND(12&gt;=19,12&lt;21),버스!$Q$9/2,0)</f>
        <v>1</v>
      </c>
    </row>
    <row r="10" spans="1:9">
      <c r="A10" t="s">
        <v>2751</v>
      </c>
      <c r="B10">
        <f>SUMIFS(d_버스!$B$2:$B$529,d_버스!$A$2:$A$529,버스!$B$9&amp;"|"&amp;버스!$I$9&amp;"|13")</f>
        <v>0</v>
      </c>
      <c r="C10">
        <v>34</v>
      </c>
      <c r="D10">
        <v>40</v>
      </c>
      <c r="E10">
        <v>0</v>
      </c>
      <c r="F10">
        <v>0</v>
      </c>
      <c r="G10">
        <v>0</v>
      </c>
      <c r="H10">
        <v>0</v>
      </c>
      <c r="I10">
        <f>E10+IF(AND(13&gt;=19,13&lt;21),버스!$Q$9/2,0)</f>
        <v>0</v>
      </c>
    </row>
    <row r="11" spans="1:9">
      <c r="A11" t="s">
        <v>2752</v>
      </c>
      <c r="B11">
        <f>SUMIFS(d_버스!$B$2:$B$529,d_버스!$A$2:$A$529,버스!$B$9&amp;"|"&amp;버스!$I$9&amp;"|14")</f>
        <v>0</v>
      </c>
      <c r="C11">
        <v>38</v>
      </c>
      <c r="D11">
        <v>38</v>
      </c>
      <c r="E11">
        <v>0</v>
      </c>
      <c r="F11">
        <v>0</v>
      </c>
      <c r="G11">
        <v>0</v>
      </c>
      <c r="H11">
        <v>0</v>
      </c>
      <c r="I11">
        <f>E11+IF(AND(14&gt;=19,14&lt;21),버스!$Q$9/2,0)</f>
        <v>0</v>
      </c>
    </row>
    <row r="12" spans="1:9">
      <c r="A12" t="s">
        <v>2753</v>
      </c>
      <c r="B12">
        <f>SUMIFS(d_버스!$B$2:$B$529,d_버스!$A$2:$A$529,버스!$B$9&amp;"|"&amp;버스!$I$9&amp;"|15")</f>
        <v>0</v>
      </c>
      <c r="C12">
        <v>39</v>
      </c>
      <c r="D12">
        <v>36</v>
      </c>
      <c r="E12">
        <v>0</v>
      </c>
      <c r="F12">
        <v>0</v>
      </c>
      <c r="G12">
        <v>0</v>
      </c>
      <c r="H12">
        <v>0</v>
      </c>
      <c r="I12">
        <f>E12+IF(AND(15&gt;=19,15&lt;21),버스!$Q$9/2,0)</f>
        <v>0</v>
      </c>
    </row>
    <row r="13" spans="1:9">
      <c r="A13" t="s">
        <v>2754</v>
      </c>
      <c r="B13">
        <f>SUMIFS(d_버스!$B$2:$B$529,d_버스!$A$2:$A$529,버스!$B$9&amp;"|"&amp;버스!$I$9&amp;"|16")</f>
        <v>1</v>
      </c>
      <c r="C13">
        <v>37</v>
      </c>
      <c r="D13">
        <v>45</v>
      </c>
      <c r="E13">
        <v>1</v>
      </c>
      <c r="F13">
        <v>1</v>
      </c>
      <c r="G13">
        <v>1</v>
      </c>
      <c r="H13">
        <v>0</v>
      </c>
      <c r="I13">
        <f>E13+IF(AND(16&gt;=19,16&lt;21),버스!$Q$9/2,0)</f>
        <v>1</v>
      </c>
    </row>
    <row r="14" spans="1:9">
      <c r="A14" t="s">
        <v>2755</v>
      </c>
      <c r="B14">
        <f>SUMIFS(d_버스!$B$2:$B$529,d_버스!$A$2:$A$529,버스!$B$9&amp;"|"&amp;버스!$I$9&amp;"|17")</f>
        <v>1</v>
      </c>
      <c r="C14">
        <v>36</v>
      </c>
      <c r="D14">
        <v>30</v>
      </c>
      <c r="E14">
        <v>1</v>
      </c>
      <c r="F14">
        <v>0</v>
      </c>
      <c r="G14">
        <v>0</v>
      </c>
      <c r="H14">
        <v>0</v>
      </c>
      <c r="I14">
        <f>E14+IF(AND(17&gt;=19,17&lt;21),버스!$Q$9/2,0)</f>
        <v>1</v>
      </c>
    </row>
    <row r="15" spans="1:9">
      <c r="A15" t="s">
        <v>2756</v>
      </c>
      <c r="B15">
        <f>SUMIFS(d_버스!$B$2:$B$529,d_버스!$A$2:$A$529,버스!$B$9&amp;"|"&amp;버스!$I$9&amp;"|18")</f>
        <v>2</v>
      </c>
      <c r="C15">
        <v>37</v>
      </c>
      <c r="D15">
        <v>33</v>
      </c>
      <c r="E15">
        <v>1</v>
      </c>
      <c r="F15">
        <v>1</v>
      </c>
      <c r="G15">
        <v>0</v>
      </c>
      <c r="H15">
        <v>0</v>
      </c>
      <c r="I15">
        <f>E15+IF(AND(18&gt;=19,18&lt;21),버스!$Q$9/2,0)</f>
        <v>1</v>
      </c>
    </row>
    <row r="16" spans="1:9">
      <c r="A16" t="s">
        <v>2757</v>
      </c>
      <c r="B16">
        <f>SUMIFS(d_버스!$B$2:$B$529,d_버스!$A$2:$A$529,버스!$B$9&amp;"|"&amp;버스!$I$9&amp;"|19")</f>
        <v>1</v>
      </c>
      <c r="C16">
        <v>25</v>
      </c>
      <c r="D16">
        <v>24</v>
      </c>
      <c r="E16">
        <v>0</v>
      </c>
      <c r="F16">
        <v>1</v>
      </c>
      <c r="G16">
        <v>0</v>
      </c>
      <c r="H16">
        <v>0</v>
      </c>
      <c r="I16">
        <f>E16+IF(AND(19&gt;=19,19&lt;21),버스!$Q$9/2,0)</f>
        <v>0</v>
      </c>
    </row>
    <row r="17" spans="1:9">
      <c r="A17" t="s">
        <v>2758</v>
      </c>
      <c r="B17">
        <f>SUMIFS(d_버스!$B$2:$B$529,d_버스!$A$2:$A$529,버스!$B$9&amp;"|"&amp;버스!$I$9&amp;"|20")</f>
        <v>0</v>
      </c>
      <c r="C17">
        <v>18</v>
      </c>
      <c r="D17">
        <v>19</v>
      </c>
      <c r="E17">
        <v>0</v>
      </c>
      <c r="F17">
        <v>0</v>
      </c>
      <c r="G17">
        <v>0</v>
      </c>
      <c r="H17">
        <v>0</v>
      </c>
      <c r="I17">
        <f>E17+IF(AND(20&gt;=19,20&lt;21),버스!$Q$9/2,0)</f>
        <v>0</v>
      </c>
    </row>
    <row r="18" spans="1:9">
      <c r="A18" t="s">
        <v>2759</v>
      </c>
      <c r="B18">
        <f>SUMIFS(d_버스!$B$2:$B$529,d_버스!$A$2:$A$529,버스!$B$9&amp;"|"&amp;버스!$I$9&amp;"|21")</f>
        <v>0</v>
      </c>
      <c r="C18">
        <v>18</v>
      </c>
      <c r="D18">
        <v>11</v>
      </c>
      <c r="E18">
        <v>0</v>
      </c>
      <c r="F18">
        <v>0</v>
      </c>
      <c r="G18">
        <v>0</v>
      </c>
      <c r="H18">
        <v>0</v>
      </c>
      <c r="I18">
        <f>E18+IF(AND(21&gt;=19,21&lt;21),버스!$Q$9/2,0)</f>
        <v>0</v>
      </c>
    </row>
    <row r="19" spans="1:9">
      <c r="A19" t="s">
        <v>2760</v>
      </c>
      <c r="B19">
        <f>SUMIFS(d_버스!$B$2:$B$529,d_버스!$A$2:$A$529,버스!$B$9&amp;"|"&amp;버스!$I$9&amp;"|22")</f>
        <v>0</v>
      </c>
      <c r="C19">
        <v>4</v>
      </c>
      <c r="D19">
        <v>4</v>
      </c>
      <c r="E19">
        <v>0</v>
      </c>
      <c r="F19">
        <v>0</v>
      </c>
      <c r="G19">
        <v>0</v>
      </c>
      <c r="H19">
        <v>0</v>
      </c>
      <c r="I19">
        <f>E19+IF(AND(22&gt;=19,22&lt;21),버스!$Q$9/2,0)</f>
        <v>0</v>
      </c>
    </row>
    <row r="20" spans="1:9">
      <c r="A20" t="s">
        <v>2761</v>
      </c>
      <c r="B20">
        <f>SUMIFS(d_버스!$B$2:$B$529,d_버스!$A$2:$A$529,버스!$B$9&amp;"|"&amp;버스!$I$9&amp;"|23")</f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>E20+IF(AND(23&gt;=19,23&lt;21),버스!$Q$9/2,0)</f>
        <v>0</v>
      </c>
    </row>
  </sheetData>
  <phoneticPr fontId="4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"/>
  <sheetViews>
    <sheetView workbookViewId="0"/>
  </sheetViews>
  <sheetFormatPr baseColWidth="10" defaultColWidth="8.83203125" defaultRowHeight="17"/>
  <sheetData>
    <row r="1" spans="1:4">
      <c r="A1" t="s">
        <v>3347</v>
      </c>
      <c r="B1" t="s">
        <v>3348</v>
      </c>
      <c r="C1" t="s">
        <v>3349</v>
      </c>
      <c r="D1" t="s">
        <v>3350</v>
      </c>
    </row>
    <row r="2" spans="1:4">
      <c r="A2" t="s">
        <v>58</v>
      </c>
      <c r="B2">
        <v>15.24</v>
      </c>
      <c r="C2">
        <v>6.05</v>
      </c>
      <c r="D2">
        <v>0.4</v>
      </c>
    </row>
    <row r="3" spans="1:4">
      <c r="A3" t="s">
        <v>3351</v>
      </c>
      <c r="B3">
        <v>11.02</v>
      </c>
      <c r="C3">
        <v>2.2799999999999998</v>
      </c>
      <c r="D3">
        <v>0.21</v>
      </c>
    </row>
    <row r="4" spans="1:4">
      <c r="A4" t="s">
        <v>3352</v>
      </c>
      <c r="B4">
        <v>6.29</v>
      </c>
      <c r="C4">
        <v>0.4</v>
      </c>
      <c r="D4">
        <v>0.06</v>
      </c>
    </row>
    <row r="5" spans="1:4">
      <c r="A5" t="s">
        <v>3353</v>
      </c>
      <c r="B5">
        <v>2.37</v>
      </c>
      <c r="C5">
        <v>0</v>
      </c>
      <c r="D5">
        <v>0</v>
      </c>
    </row>
    <row r="6" spans="1:4">
      <c r="A6" t="s">
        <v>3354</v>
      </c>
      <c r="B6">
        <v>2.23</v>
      </c>
      <c r="C6">
        <v>0</v>
      </c>
      <c r="D6">
        <v>0</v>
      </c>
    </row>
    <row r="7" spans="1:4">
      <c r="A7" t="s">
        <v>3355</v>
      </c>
      <c r="B7">
        <v>1.71</v>
      </c>
      <c r="C7">
        <v>0.02</v>
      </c>
      <c r="D7">
        <v>0.01</v>
      </c>
    </row>
    <row r="8" spans="1:4">
      <c r="A8" t="s">
        <v>3356</v>
      </c>
      <c r="B8">
        <v>2.27</v>
      </c>
      <c r="C8">
        <v>0.65</v>
      </c>
      <c r="D8">
        <v>0.28999999999999998</v>
      </c>
    </row>
    <row r="9" spans="1:4">
      <c r="A9" t="s">
        <v>3357</v>
      </c>
      <c r="B9">
        <v>1.1299999999999999</v>
      </c>
      <c r="C9">
        <v>0.06</v>
      </c>
      <c r="D9">
        <v>0.05</v>
      </c>
    </row>
    <row r="10" spans="1:4">
      <c r="A10" t="s">
        <v>3358</v>
      </c>
      <c r="B10">
        <v>0.43</v>
      </c>
      <c r="C10">
        <v>0.01</v>
      </c>
      <c r="D10">
        <v>0.03</v>
      </c>
    </row>
    <row r="11" spans="1:4">
      <c r="A11" t="s">
        <v>3359</v>
      </c>
      <c r="B11">
        <v>1.1000000000000001</v>
      </c>
      <c r="C11">
        <v>0.75</v>
      </c>
      <c r="D11">
        <v>0.68</v>
      </c>
    </row>
    <row r="12" spans="1:4">
      <c r="A12" t="s">
        <v>3360</v>
      </c>
      <c r="B12">
        <v>0.36</v>
      </c>
      <c r="C12">
        <v>0.13</v>
      </c>
      <c r="D12">
        <v>0.37</v>
      </c>
    </row>
    <row r="13" spans="1:4">
      <c r="A13" t="s">
        <v>3361</v>
      </c>
      <c r="B13">
        <v>7.0000000000000007E-2</v>
      </c>
      <c r="C13">
        <v>0</v>
      </c>
      <c r="D13">
        <v>0</v>
      </c>
    </row>
    <row r="14" spans="1:4">
      <c r="A14" t="s">
        <v>3362</v>
      </c>
      <c r="B14">
        <v>0.27</v>
      </c>
      <c r="C14">
        <v>0.25</v>
      </c>
      <c r="D14">
        <v>0.93</v>
      </c>
    </row>
    <row r="15" spans="1:4">
      <c r="A15" t="s">
        <v>3363</v>
      </c>
      <c r="B15">
        <v>0.32</v>
      </c>
      <c r="C15">
        <v>0.37</v>
      </c>
      <c r="D15">
        <v>1.17</v>
      </c>
    </row>
    <row r="16" spans="1:4">
      <c r="A16" t="s">
        <v>3364</v>
      </c>
      <c r="B16">
        <v>7.0000000000000007E-2</v>
      </c>
      <c r="C16">
        <v>0.14000000000000001</v>
      </c>
      <c r="D16">
        <v>1.86</v>
      </c>
    </row>
    <row r="17" spans="1:4">
      <c r="A17" t="s">
        <v>3365</v>
      </c>
      <c r="B17">
        <v>11.8</v>
      </c>
      <c r="C17">
        <v>12.92</v>
      </c>
      <c r="D17">
        <v>1.0900000000000001</v>
      </c>
    </row>
    <row r="18" spans="1:4">
      <c r="A18" t="s">
        <v>3366</v>
      </c>
      <c r="B18">
        <v>15.88</v>
      </c>
      <c r="C18">
        <v>24.51</v>
      </c>
      <c r="D18">
        <v>1.54</v>
      </c>
    </row>
    <row r="19" spans="1:4">
      <c r="A19" t="s">
        <v>3367</v>
      </c>
      <c r="B19">
        <v>8.58</v>
      </c>
      <c r="C19">
        <v>18.809999999999999</v>
      </c>
      <c r="D19">
        <v>2.19</v>
      </c>
    </row>
    <row r="20" spans="1:4">
      <c r="A20" t="s">
        <v>3368</v>
      </c>
      <c r="B20">
        <v>18.850000000000001</v>
      </c>
      <c r="C20">
        <v>32.659999999999997</v>
      </c>
      <c r="D20">
        <v>1.73</v>
      </c>
    </row>
  </sheetData>
  <phoneticPr fontId="4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/>
  </sheetViews>
  <sheetFormatPr baseColWidth="10" defaultColWidth="8.83203125" defaultRowHeight="17"/>
  <sheetData>
    <row r="1" spans="1:6">
      <c r="A1" t="s">
        <v>197</v>
      </c>
      <c r="B1" t="s">
        <v>198</v>
      </c>
      <c r="C1" t="s">
        <v>3369</v>
      </c>
      <c r="D1" t="s">
        <v>3370</v>
      </c>
      <c r="E1" t="s">
        <v>3371</v>
      </c>
      <c r="F1" t="s">
        <v>3372</v>
      </c>
    </row>
    <row r="2" spans="1:6">
      <c r="A2" t="s">
        <v>201</v>
      </c>
      <c r="B2" t="s">
        <v>202</v>
      </c>
      <c r="C2">
        <v>20</v>
      </c>
      <c r="D2">
        <v>1</v>
      </c>
      <c r="E2">
        <f t="shared" ref="E2:E18" si="0">IF(AND(ISNUMBER(C2),C2&lt;21),C2,NA())</f>
        <v>20</v>
      </c>
      <c r="F2" t="e">
        <f t="shared" ref="F2:F18" si="1">IF(AND(ISNUMBER(C2),C2&gt;=21),C2,NA())</f>
        <v>#N/A</v>
      </c>
    </row>
    <row r="3" spans="1:6">
      <c r="A3" t="s">
        <v>204</v>
      </c>
      <c r="B3" t="s">
        <v>202</v>
      </c>
      <c r="C3">
        <v>20</v>
      </c>
      <c r="D3">
        <v>1</v>
      </c>
      <c r="E3">
        <f t="shared" si="0"/>
        <v>20</v>
      </c>
      <c r="F3" t="e">
        <f t="shared" si="1"/>
        <v>#N/A</v>
      </c>
    </row>
    <row r="4" spans="1:6">
      <c r="A4" t="s">
        <v>205</v>
      </c>
      <c r="B4" t="s">
        <v>202</v>
      </c>
      <c r="C4">
        <v>20</v>
      </c>
      <c r="D4">
        <v>1</v>
      </c>
      <c r="E4">
        <f t="shared" si="0"/>
        <v>20</v>
      </c>
      <c r="F4" t="e">
        <f t="shared" si="1"/>
        <v>#N/A</v>
      </c>
    </row>
    <row r="5" spans="1:6">
      <c r="A5" t="s">
        <v>206</v>
      </c>
      <c r="B5" t="s">
        <v>202</v>
      </c>
      <c r="C5">
        <v>20</v>
      </c>
      <c r="D5">
        <v>1</v>
      </c>
      <c r="E5">
        <f t="shared" si="0"/>
        <v>20</v>
      </c>
      <c r="F5" t="e">
        <f t="shared" si="1"/>
        <v>#N/A</v>
      </c>
    </row>
    <row r="6" spans="1:6">
      <c r="A6" t="s">
        <v>207</v>
      </c>
      <c r="B6" t="s">
        <v>202</v>
      </c>
      <c r="C6">
        <v>20.5</v>
      </c>
      <c r="D6">
        <v>1</v>
      </c>
      <c r="E6">
        <f t="shared" si="0"/>
        <v>20.5</v>
      </c>
      <c r="F6" t="e">
        <f t="shared" si="1"/>
        <v>#N/A</v>
      </c>
    </row>
    <row r="7" spans="1:6">
      <c r="A7" t="s">
        <v>209</v>
      </c>
      <c r="B7" t="s">
        <v>202</v>
      </c>
      <c r="C7">
        <v>20.5</v>
      </c>
      <c r="D7">
        <v>1</v>
      </c>
      <c r="E7">
        <f t="shared" si="0"/>
        <v>20.5</v>
      </c>
      <c r="F7" t="e">
        <f t="shared" si="1"/>
        <v>#N/A</v>
      </c>
    </row>
    <row r="8" spans="1:6">
      <c r="A8" t="s">
        <v>210</v>
      </c>
      <c r="B8" t="s">
        <v>211</v>
      </c>
      <c r="C8">
        <v>20.5</v>
      </c>
      <c r="D8">
        <v>1</v>
      </c>
      <c r="E8">
        <f t="shared" si="0"/>
        <v>20.5</v>
      </c>
      <c r="F8" t="e">
        <f t="shared" si="1"/>
        <v>#N/A</v>
      </c>
    </row>
    <row r="9" spans="1:6">
      <c r="A9" t="s">
        <v>212</v>
      </c>
      <c r="B9" t="s">
        <v>202</v>
      </c>
      <c r="C9">
        <v>21</v>
      </c>
      <c r="D9">
        <v>1</v>
      </c>
      <c r="E9" t="e">
        <f t="shared" si="0"/>
        <v>#N/A</v>
      </c>
      <c r="F9">
        <f t="shared" si="1"/>
        <v>21</v>
      </c>
    </row>
    <row r="10" spans="1:6">
      <c r="A10" t="s">
        <v>215</v>
      </c>
      <c r="B10" t="s">
        <v>202</v>
      </c>
      <c r="C10">
        <v>21</v>
      </c>
      <c r="D10">
        <v>1</v>
      </c>
      <c r="E10" t="e">
        <f t="shared" si="0"/>
        <v>#N/A</v>
      </c>
      <c r="F10">
        <f t="shared" si="1"/>
        <v>21</v>
      </c>
    </row>
    <row r="11" spans="1:6">
      <c r="A11" t="s">
        <v>216</v>
      </c>
      <c r="B11" t="s">
        <v>217</v>
      </c>
      <c r="C11">
        <v>22</v>
      </c>
      <c r="D11">
        <v>0</v>
      </c>
      <c r="E11" t="e">
        <f t="shared" si="0"/>
        <v>#N/A</v>
      </c>
      <c r="F11">
        <f t="shared" si="1"/>
        <v>22</v>
      </c>
    </row>
    <row r="12" spans="1:6">
      <c r="A12" t="s">
        <v>219</v>
      </c>
      <c r="B12" t="s">
        <v>217</v>
      </c>
      <c r="C12">
        <v>22</v>
      </c>
      <c r="D12">
        <v>0</v>
      </c>
      <c r="E12" t="e">
        <f t="shared" si="0"/>
        <v>#N/A</v>
      </c>
      <c r="F12">
        <f t="shared" si="1"/>
        <v>22</v>
      </c>
    </row>
    <row r="13" spans="1:6">
      <c r="A13" t="s">
        <v>220</v>
      </c>
      <c r="B13" t="s">
        <v>217</v>
      </c>
      <c r="C13">
        <v>22</v>
      </c>
      <c r="D13">
        <v>0</v>
      </c>
      <c r="E13" t="e">
        <f t="shared" si="0"/>
        <v>#N/A</v>
      </c>
      <c r="F13">
        <f t="shared" si="1"/>
        <v>22</v>
      </c>
    </row>
    <row r="14" spans="1:6">
      <c r="A14" t="s">
        <v>221</v>
      </c>
      <c r="B14" t="s">
        <v>202</v>
      </c>
      <c r="C14">
        <v>22</v>
      </c>
      <c r="D14">
        <v>1</v>
      </c>
      <c r="E14" t="e">
        <f t="shared" si="0"/>
        <v>#N/A</v>
      </c>
      <c r="F14">
        <f t="shared" si="1"/>
        <v>22</v>
      </c>
    </row>
    <row r="15" spans="1:6">
      <c r="A15" t="s">
        <v>222</v>
      </c>
      <c r="B15" t="s">
        <v>217</v>
      </c>
      <c r="C15">
        <v>23</v>
      </c>
      <c r="D15">
        <v>0</v>
      </c>
      <c r="E15" t="e">
        <f t="shared" si="0"/>
        <v>#N/A</v>
      </c>
      <c r="F15">
        <f t="shared" si="1"/>
        <v>23</v>
      </c>
    </row>
    <row r="16" spans="1:6">
      <c r="A16" t="s">
        <v>224</v>
      </c>
      <c r="B16" t="s">
        <v>217</v>
      </c>
      <c r="C16">
        <v>23</v>
      </c>
      <c r="D16">
        <v>0</v>
      </c>
      <c r="E16" t="e">
        <f t="shared" si="0"/>
        <v>#N/A</v>
      </c>
      <c r="F16">
        <f t="shared" si="1"/>
        <v>23</v>
      </c>
    </row>
    <row r="17" spans="1:6">
      <c r="A17" t="s">
        <v>225</v>
      </c>
      <c r="B17" t="s">
        <v>217</v>
      </c>
      <c r="C17">
        <v>24</v>
      </c>
      <c r="D17">
        <v>0</v>
      </c>
      <c r="E17" t="e">
        <f t="shared" si="0"/>
        <v>#N/A</v>
      </c>
      <c r="F17">
        <f t="shared" si="1"/>
        <v>24</v>
      </c>
    </row>
    <row r="18" spans="1:6">
      <c r="A18" t="s">
        <v>3373</v>
      </c>
      <c r="B18" t="s">
        <v>3374</v>
      </c>
      <c r="C18" t="e">
        <f>IF(월영교!$B$9&gt;0,월영교!$I$9,NA())</f>
        <v>#N/A</v>
      </c>
      <c r="D18">
        <v>1</v>
      </c>
      <c r="E18" t="e">
        <f t="shared" si="0"/>
        <v>#N/A</v>
      </c>
      <c r="F18" t="e">
        <f t="shared" si="1"/>
        <v>#N/A</v>
      </c>
    </row>
  </sheetData>
  <phoneticPr fontId="4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/>
  </sheetViews>
  <sheetFormatPr baseColWidth="10" defaultColWidth="8.83203125" defaultRowHeight="17"/>
  <sheetData>
    <row r="1" spans="1:3">
      <c r="A1" t="s">
        <v>198</v>
      </c>
      <c r="B1" t="s">
        <v>3375</v>
      </c>
      <c r="C1" t="s">
        <v>3376</v>
      </c>
    </row>
    <row r="2" spans="1:3">
      <c r="A2" t="s">
        <v>202</v>
      </c>
      <c r="B2" s="12">
        <v>0.58823529411764708</v>
      </c>
      <c r="C2" s="12">
        <v>0.44764397905759162</v>
      </c>
    </row>
    <row r="3" spans="1:3">
      <c r="A3" t="s">
        <v>217</v>
      </c>
      <c r="B3" s="12">
        <v>0.35294117647058831</v>
      </c>
      <c r="C3" s="12">
        <v>0.16623036649214659</v>
      </c>
    </row>
    <row r="4" spans="1:3">
      <c r="A4" t="s">
        <v>180</v>
      </c>
      <c r="B4" s="12">
        <v>0</v>
      </c>
      <c r="C4" s="12">
        <v>0.112565445026178</v>
      </c>
    </row>
    <row r="5" spans="1:3">
      <c r="A5" t="s">
        <v>211</v>
      </c>
      <c r="B5" s="12">
        <v>5.8823529411764712E-2</v>
      </c>
      <c r="C5" s="12">
        <v>1.701570680628272E-2</v>
      </c>
    </row>
    <row r="6" spans="1:3">
      <c r="A6" t="s">
        <v>3377</v>
      </c>
      <c r="B6" s="12">
        <v>0</v>
      </c>
      <c r="C6" s="12">
        <v>0.25654450261780098</v>
      </c>
    </row>
  </sheetData>
  <phoneticPr fontId="4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04"/>
  <sheetViews>
    <sheetView workbookViewId="0"/>
  </sheetViews>
  <sheetFormatPr baseColWidth="10" defaultColWidth="8.83203125" defaultRowHeight="17"/>
  <sheetData>
    <row r="1" spans="1:16">
      <c r="A1" t="s">
        <v>3378</v>
      </c>
      <c r="B1" t="s">
        <v>3379</v>
      </c>
      <c r="C1" t="s">
        <v>3380</v>
      </c>
      <c r="D1" t="s">
        <v>3381</v>
      </c>
      <c r="E1" t="s">
        <v>3382</v>
      </c>
      <c r="F1" t="s">
        <v>3383</v>
      </c>
      <c r="G1" t="s">
        <v>3384</v>
      </c>
      <c r="H1" t="s">
        <v>3385</v>
      </c>
      <c r="I1" t="s">
        <v>3386</v>
      </c>
      <c r="J1" t="s">
        <v>3387</v>
      </c>
      <c r="K1" t="s">
        <v>3388</v>
      </c>
      <c r="L1" t="s">
        <v>3389</v>
      </c>
      <c r="M1" t="s">
        <v>3390</v>
      </c>
      <c r="N1" t="s">
        <v>3391</v>
      </c>
      <c r="O1" t="s">
        <v>3392</v>
      </c>
      <c r="P1" t="s">
        <v>3393</v>
      </c>
    </row>
    <row r="2" spans="1:16">
      <c r="A2" t="s">
        <v>3394</v>
      </c>
      <c r="B2" t="s">
        <v>3395</v>
      </c>
      <c r="C2">
        <v>1</v>
      </c>
      <c r="D2" t="s">
        <v>3396</v>
      </c>
      <c r="E2">
        <v>1</v>
      </c>
      <c r="F2">
        <v>1</v>
      </c>
      <c r="G2">
        <v>1</v>
      </c>
      <c r="H2">
        <v>0</v>
      </c>
      <c r="I2">
        <v>1</v>
      </c>
      <c r="J2" t="s">
        <v>3397</v>
      </c>
      <c r="K2" t="s">
        <v>3398</v>
      </c>
      <c r="L2" t="s">
        <v>3399</v>
      </c>
      <c r="M2">
        <v>5</v>
      </c>
      <c r="N2">
        <v>5</v>
      </c>
      <c r="O2">
        <v>5</v>
      </c>
      <c r="P2">
        <v>0</v>
      </c>
    </row>
    <row r="3" spans="1:16">
      <c r="A3" t="s">
        <v>3394</v>
      </c>
      <c r="B3" t="s">
        <v>3400</v>
      </c>
      <c r="C3">
        <v>0</v>
      </c>
      <c r="D3" t="s">
        <v>3401</v>
      </c>
      <c r="E3">
        <v>0</v>
      </c>
      <c r="F3">
        <v>0</v>
      </c>
      <c r="G3">
        <v>1</v>
      </c>
      <c r="H3">
        <v>0</v>
      </c>
      <c r="I3">
        <v>1</v>
      </c>
      <c r="J3" t="s">
        <v>259</v>
      </c>
      <c r="K3" t="s">
        <v>3402</v>
      </c>
      <c r="L3" t="s">
        <v>274</v>
      </c>
      <c r="M3">
        <v>5</v>
      </c>
      <c r="N3">
        <v>5</v>
      </c>
      <c r="O3">
        <v>4</v>
      </c>
      <c r="P3">
        <v>4</v>
      </c>
    </row>
    <row r="4" spans="1:16">
      <c r="A4" t="s">
        <v>3394</v>
      </c>
      <c r="B4" t="s">
        <v>3400</v>
      </c>
      <c r="C4">
        <v>0</v>
      </c>
      <c r="D4" t="s">
        <v>3401</v>
      </c>
      <c r="E4">
        <v>0</v>
      </c>
      <c r="F4">
        <v>0</v>
      </c>
      <c r="G4">
        <v>0</v>
      </c>
      <c r="H4">
        <v>1</v>
      </c>
      <c r="I4">
        <v>1</v>
      </c>
      <c r="J4" t="s">
        <v>259</v>
      </c>
      <c r="K4" t="s">
        <v>3398</v>
      </c>
      <c r="L4" t="s">
        <v>274</v>
      </c>
      <c r="M4">
        <v>5</v>
      </c>
      <c r="N4">
        <v>5</v>
      </c>
      <c r="O4">
        <v>5</v>
      </c>
      <c r="P4">
        <v>5</v>
      </c>
    </row>
    <row r="5" spans="1:16">
      <c r="A5" t="s">
        <v>3394</v>
      </c>
      <c r="B5" t="s">
        <v>3400</v>
      </c>
      <c r="C5">
        <v>0</v>
      </c>
      <c r="D5" t="s">
        <v>3401</v>
      </c>
      <c r="E5">
        <v>0</v>
      </c>
      <c r="F5">
        <v>0</v>
      </c>
      <c r="G5">
        <v>1</v>
      </c>
      <c r="H5">
        <v>0</v>
      </c>
      <c r="I5">
        <v>1</v>
      </c>
      <c r="J5" t="s">
        <v>259</v>
      </c>
      <c r="K5" t="s">
        <v>3403</v>
      </c>
      <c r="L5" t="s">
        <v>3404</v>
      </c>
      <c r="M5">
        <v>5</v>
      </c>
      <c r="N5">
        <v>5</v>
      </c>
      <c r="O5">
        <v>5</v>
      </c>
      <c r="P5">
        <v>5</v>
      </c>
    </row>
    <row r="6" spans="1:16">
      <c r="A6" t="s">
        <v>3394</v>
      </c>
      <c r="B6" t="s">
        <v>3400</v>
      </c>
      <c r="C6">
        <v>0</v>
      </c>
      <c r="D6" t="s">
        <v>3401</v>
      </c>
      <c r="E6">
        <v>0</v>
      </c>
      <c r="F6">
        <v>0</v>
      </c>
      <c r="G6">
        <v>1</v>
      </c>
      <c r="H6">
        <v>0</v>
      </c>
      <c r="I6">
        <v>1</v>
      </c>
      <c r="J6" t="s">
        <v>259</v>
      </c>
      <c r="K6" t="s">
        <v>3403</v>
      </c>
      <c r="L6" t="s">
        <v>274</v>
      </c>
      <c r="M6">
        <v>4</v>
      </c>
      <c r="N6">
        <v>2</v>
      </c>
      <c r="O6">
        <v>2</v>
      </c>
      <c r="P6">
        <v>4</v>
      </c>
    </row>
    <row r="7" spans="1:16">
      <c r="A7" t="s">
        <v>3394</v>
      </c>
      <c r="B7" t="s">
        <v>3400</v>
      </c>
      <c r="C7">
        <v>0</v>
      </c>
      <c r="D7" t="s">
        <v>3401</v>
      </c>
      <c r="E7">
        <v>0</v>
      </c>
      <c r="F7">
        <v>0</v>
      </c>
      <c r="G7">
        <v>0</v>
      </c>
      <c r="H7">
        <v>1</v>
      </c>
      <c r="I7">
        <v>1</v>
      </c>
      <c r="J7" t="s">
        <v>259</v>
      </c>
      <c r="K7" t="s">
        <v>3403</v>
      </c>
      <c r="L7" t="s">
        <v>3405</v>
      </c>
      <c r="M7">
        <v>5</v>
      </c>
      <c r="N7">
        <v>4</v>
      </c>
      <c r="O7">
        <v>4</v>
      </c>
      <c r="P7">
        <v>5</v>
      </c>
    </row>
    <row r="8" spans="1:16">
      <c r="A8" t="s">
        <v>3406</v>
      </c>
      <c r="B8" t="s">
        <v>3395</v>
      </c>
      <c r="C8">
        <v>0</v>
      </c>
      <c r="D8" t="s">
        <v>3401</v>
      </c>
      <c r="E8">
        <v>0</v>
      </c>
      <c r="F8">
        <v>0</v>
      </c>
      <c r="G8">
        <v>0</v>
      </c>
      <c r="H8">
        <v>1</v>
      </c>
      <c r="I8">
        <v>1</v>
      </c>
      <c r="J8" t="s">
        <v>3397</v>
      </c>
      <c r="K8" t="s">
        <v>3403</v>
      </c>
      <c r="L8" t="s">
        <v>3405</v>
      </c>
      <c r="M8">
        <v>3</v>
      </c>
      <c r="N8">
        <v>4</v>
      </c>
      <c r="O8">
        <v>3</v>
      </c>
      <c r="P8">
        <v>3</v>
      </c>
    </row>
    <row r="9" spans="1:16">
      <c r="A9" t="s">
        <v>3406</v>
      </c>
      <c r="B9" t="s">
        <v>3400</v>
      </c>
      <c r="C9">
        <v>0</v>
      </c>
      <c r="D9" t="s">
        <v>3401</v>
      </c>
      <c r="E9">
        <v>1</v>
      </c>
      <c r="F9">
        <v>0</v>
      </c>
      <c r="G9">
        <v>0</v>
      </c>
      <c r="H9">
        <v>0</v>
      </c>
      <c r="I9">
        <v>1</v>
      </c>
      <c r="J9" t="s">
        <v>259</v>
      </c>
      <c r="K9" t="s">
        <v>3402</v>
      </c>
      <c r="L9" t="s">
        <v>274</v>
      </c>
      <c r="M9">
        <v>4</v>
      </c>
      <c r="N9">
        <v>2</v>
      </c>
      <c r="O9">
        <v>3</v>
      </c>
      <c r="P9">
        <v>4</v>
      </c>
    </row>
    <row r="10" spans="1:16">
      <c r="A10" t="s">
        <v>3394</v>
      </c>
      <c r="B10" t="s">
        <v>3400</v>
      </c>
      <c r="C10">
        <v>0</v>
      </c>
      <c r="D10" t="s">
        <v>3401</v>
      </c>
      <c r="E10">
        <v>0</v>
      </c>
      <c r="F10">
        <v>0</v>
      </c>
      <c r="G10">
        <v>0</v>
      </c>
      <c r="H10">
        <v>1</v>
      </c>
      <c r="I10">
        <v>1</v>
      </c>
      <c r="J10" t="s">
        <v>3407</v>
      </c>
      <c r="K10" t="s">
        <v>3403</v>
      </c>
      <c r="L10" t="s">
        <v>274</v>
      </c>
      <c r="M10">
        <v>4</v>
      </c>
      <c r="N10">
        <v>2</v>
      </c>
      <c r="O10">
        <v>5</v>
      </c>
      <c r="P10">
        <v>5</v>
      </c>
    </row>
    <row r="11" spans="1:16">
      <c r="A11" t="s">
        <v>3394</v>
      </c>
      <c r="B11" t="s">
        <v>3395</v>
      </c>
      <c r="C11">
        <v>1</v>
      </c>
      <c r="D11" t="s">
        <v>3396</v>
      </c>
      <c r="E11">
        <v>0</v>
      </c>
      <c r="F11">
        <v>1</v>
      </c>
      <c r="G11">
        <v>0</v>
      </c>
      <c r="H11">
        <v>0</v>
      </c>
      <c r="I11">
        <v>1</v>
      </c>
      <c r="J11" t="s">
        <v>3407</v>
      </c>
      <c r="K11" t="s">
        <v>3398</v>
      </c>
      <c r="L11" t="s">
        <v>3405</v>
      </c>
      <c r="M11">
        <v>3</v>
      </c>
      <c r="N11">
        <v>5</v>
      </c>
      <c r="O11">
        <v>5</v>
      </c>
      <c r="P11">
        <v>5</v>
      </c>
    </row>
    <row r="12" spans="1:16">
      <c r="A12" t="s">
        <v>3394</v>
      </c>
      <c r="B12" t="s">
        <v>3395</v>
      </c>
      <c r="C12">
        <v>1</v>
      </c>
      <c r="D12" t="s">
        <v>3396</v>
      </c>
      <c r="E12">
        <v>1</v>
      </c>
      <c r="F12">
        <v>0</v>
      </c>
      <c r="G12">
        <v>0</v>
      </c>
      <c r="H12">
        <v>0</v>
      </c>
      <c r="I12">
        <v>1</v>
      </c>
      <c r="J12" t="s">
        <v>3407</v>
      </c>
      <c r="K12" t="s">
        <v>3402</v>
      </c>
      <c r="L12" t="s">
        <v>3404</v>
      </c>
      <c r="M12">
        <v>2</v>
      </c>
      <c r="N12">
        <v>5</v>
      </c>
      <c r="O12">
        <v>5</v>
      </c>
      <c r="P12">
        <v>4</v>
      </c>
    </row>
    <row r="13" spans="1:16">
      <c r="A13" t="s">
        <v>3394</v>
      </c>
      <c r="B13" t="s">
        <v>3395</v>
      </c>
      <c r="C13">
        <v>1</v>
      </c>
      <c r="D13" t="s">
        <v>3396</v>
      </c>
      <c r="E13">
        <v>1</v>
      </c>
      <c r="F13">
        <v>1</v>
      </c>
      <c r="G13">
        <v>0</v>
      </c>
      <c r="H13">
        <v>0</v>
      </c>
      <c r="I13">
        <v>1</v>
      </c>
      <c r="J13" t="s">
        <v>259</v>
      </c>
      <c r="K13" t="s">
        <v>3403</v>
      </c>
      <c r="L13" t="s">
        <v>3399</v>
      </c>
      <c r="M13">
        <v>5</v>
      </c>
      <c r="N13">
        <v>5</v>
      </c>
      <c r="O13">
        <v>5</v>
      </c>
      <c r="P13">
        <v>4</v>
      </c>
    </row>
    <row r="14" spans="1:16">
      <c r="A14" t="s">
        <v>3394</v>
      </c>
      <c r="B14" t="s">
        <v>3395</v>
      </c>
      <c r="C14">
        <v>1</v>
      </c>
      <c r="D14" t="s">
        <v>3396</v>
      </c>
      <c r="E14">
        <v>0</v>
      </c>
      <c r="F14">
        <v>0</v>
      </c>
      <c r="G14">
        <v>1</v>
      </c>
      <c r="H14">
        <v>0</v>
      </c>
      <c r="I14">
        <v>1</v>
      </c>
      <c r="J14" t="s">
        <v>3407</v>
      </c>
      <c r="K14" t="s">
        <v>3398</v>
      </c>
      <c r="L14" t="s">
        <v>3399</v>
      </c>
      <c r="M14">
        <v>3</v>
      </c>
      <c r="N14">
        <v>4</v>
      </c>
      <c r="O14">
        <v>4</v>
      </c>
      <c r="P14">
        <v>4</v>
      </c>
    </row>
    <row r="15" spans="1:16">
      <c r="A15" t="s">
        <v>3394</v>
      </c>
      <c r="B15" t="s">
        <v>3400</v>
      </c>
      <c r="C15">
        <v>0</v>
      </c>
      <c r="D15" t="s">
        <v>3396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3407</v>
      </c>
      <c r="K15" t="s">
        <v>3408</v>
      </c>
      <c r="L15" t="s">
        <v>3405</v>
      </c>
      <c r="M15">
        <v>5</v>
      </c>
      <c r="N15">
        <v>4</v>
      </c>
      <c r="O15">
        <v>4</v>
      </c>
      <c r="P15">
        <v>5</v>
      </c>
    </row>
    <row r="16" spans="1:16">
      <c r="A16" t="s">
        <v>3406</v>
      </c>
      <c r="B16" t="s">
        <v>3400</v>
      </c>
      <c r="C16">
        <v>0</v>
      </c>
      <c r="D16" t="s">
        <v>3396</v>
      </c>
      <c r="E16">
        <v>0</v>
      </c>
      <c r="F16">
        <v>0</v>
      </c>
      <c r="G16">
        <v>0</v>
      </c>
      <c r="H16">
        <v>1</v>
      </c>
      <c r="I16">
        <v>1</v>
      </c>
      <c r="J16" t="s">
        <v>3407</v>
      </c>
      <c r="K16" t="s">
        <v>3403</v>
      </c>
      <c r="L16" t="s">
        <v>274</v>
      </c>
      <c r="M16">
        <v>4</v>
      </c>
      <c r="N16">
        <v>2</v>
      </c>
      <c r="O16">
        <v>3</v>
      </c>
      <c r="P16">
        <v>5</v>
      </c>
    </row>
    <row r="17" spans="1:16">
      <c r="A17" t="s">
        <v>3394</v>
      </c>
      <c r="B17" t="s">
        <v>3395</v>
      </c>
      <c r="C17">
        <v>1</v>
      </c>
      <c r="D17" t="s">
        <v>3396</v>
      </c>
      <c r="E17">
        <v>1</v>
      </c>
      <c r="F17">
        <v>1</v>
      </c>
      <c r="G17">
        <v>1</v>
      </c>
      <c r="H17">
        <v>0</v>
      </c>
      <c r="I17">
        <v>1</v>
      </c>
      <c r="J17" t="s">
        <v>3407</v>
      </c>
      <c r="K17" t="s">
        <v>3398</v>
      </c>
      <c r="L17" t="s">
        <v>3404</v>
      </c>
      <c r="M17">
        <v>4</v>
      </c>
      <c r="N17">
        <v>5</v>
      </c>
      <c r="O17">
        <v>4</v>
      </c>
      <c r="P17">
        <v>4</v>
      </c>
    </row>
    <row r="18" spans="1:16">
      <c r="A18" t="s">
        <v>3394</v>
      </c>
      <c r="B18" t="s">
        <v>3400</v>
      </c>
      <c r="C18">
        <v>0</v>
      </c>
      <c r="D18" t="s">
        <v>3396</v>
      </c>
      <c r="E18">
        <v>0</v>
      </c>
      <c r="F18">
        <v>1</v>
      </c>
      <c r="G18">
        <v>0</v>
      </c>
      <c r="H18">
        <v>0</v>
      </c>
      <c r="I18">
        <v>1</v>
      </c>
      <c r="J18" t="s">
        <v>3407</v>
      </c>
      <c r="K18" t="s">
        <v>3398</v>
      </c>
      <c r="L18" t="s">
        <v>3404</v>
      </c>
      <c r="M18">
        <v>4</v>
      </c>
      <c r="N18">
        <v>3</v>
      </c>
      <c r="O18">
        <v>3</v>
      </c>
      <c r="P18">
        <v>4</v>
      </c>
    </row>
    <row r="19" spans="1:16">
      <c r="A19" t="s">
        <v>3406</v>
      </c>
      <c r="B19" t="s">
        <v>3409</v>
      </c>
      <c r="C19">
        <v>0</v>
      </c>
      <c r="D19" t="s">
        <v>3409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3409</v>
      </c>
      <c r="K19" t="s">
        <v>3377</v>
      </c>
      <c r="L19" t="s">
        <v>3409</v>
      </c>
      <c r="M19">
        <v>2</v>
      </c>
      <c r="N19">
        <v>4</v>
      </c>
      <c r="O19">
        <v>4</v>
      </c>
      <c r="P19">
        <v>2</v>
      </c>
    </row>
    <row r="20" spans="1:16">
      <c r="A20" t="s">
        <v>3406</v>
      </c>
      <c r="B20" t="s">
        <v>3409</v>
      </c>
      <c r="C20">
        <v>0</v>
      </c>
      <c r="D20" t="s">
        <v>3401</v>
      </c>
      <c r="E20">
        <v>0</v>
      </c>
      <c r="F20">
        <v>0</v>
      </c>
      <c r="G20">
        <v>0</v>
      </c>
      <c r="H20">
        <v>0</v>
      </c>
      <c r="I20">
        <v>1</v>
      </c>
      <c r="J20" t="s">
        <v>3409</v>
      </c>
      <c r="K20" t="s">
        <v>3409</v>
      </c>
      <c r="L20" t="s">
        <v>3409</v>
      </c>
      <c r="M20">
        <v>3</v>
      </c>
      <c r="N20">
        <v>4</v>
      </c>
      <c r="O20">
        <v>4</v>
      </c>
      <c r="P20">
        <v>3</v>
      </c>
    </row>
    <row r="21" spans="1:16">
      <c r="A21" t="s">
        <v>3406</v>
      </c>
      <c r="B21" t="s">
        <v>3409</v>
      </c>
      <c r="C21">
        <v>0</v>
      </c>
      <c r="D21" t="s">
        <v>3409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3409</v>
      </c>
      <c r="K21" t="s">
        <v>3409</v>
      </c>
      <c r="L21" t="s">
        <v>3409</v>
      </c>
      <c r="M21">
        <v>5</v>
      </c>
      <c r="N21">
        <v>5</v>
      </c>
      <c r="O21">
        <v>5</v>
      </c>
      <c r="P21">
        <v>5</v>
      </c>
    </row>
    <row r="22" spans="1:16">
      <c r="A22" t="s">
        <v>3406</v>
      </c>
      <c r="B22" t="s">
        <v>3395</v>
      </c>
      <c r="C22">
        <v>1</v>
      </c>
      <c r="D22" t="s">
        <v>3396</v>
      </c>
      <c r="E22">
        <v>0</v>
      </c>
      <c r="F22">
        <v>1</v>
      </c>
      <c r="G22">
        <v>0</v>
      </c>
      <c r="H22">
        <v>0</v>
      </c>
      <c r="I22">
        <v>1</v>
      </c>
      <c r="J22" t="s">
        <v>259</v>
      </c>
      <c r="K22" t="s">
        <v>3398</v>
      </c>
      <c r="L22" t="s">
        <v>274</v>
      </c>
      <c r="M22">
        <v>3</v>
      </c>
      <c r="N22">
        <v>5</v>
      </c>
      <c r="O22">
        <v>5</v>
      </c>
      <c r="P22">
        <v>4</v>
      </c>
    </row>
    <row r="23" spans="1:16">
      <c r="A23" t="s">
        <v>3394</v>
      </c>
      <c r="B23" t="s">
        <v>3400</v>
      </c>
      <c r="C23">
        <v>0</v>
      </c>
      <c r="D23" t="s">
        <v>3401</v>
      </c>
      <c r="E23">
        <v>0</v>
      </c>
      <c r="F23">
        <v>1</v>
      </c>
      <c r="G23">
        <v>0</v>
      </c>
      <c r="H23">
        <v>0</v>
      </c>
      <c r="I23">
        <v>1</v>
      </c>
      <c r="J23" t="s">
        <v>259</v>
      </c>
      <c r="K23" t="s">
        <v>3408</v>
      </c>
      <c r="L23" t="s">
        <v>3405</v>
      </c>
      <c r="M23">
        <v>4</v>
      </c>
      <c r="N23">
        <v>4</v>
      </c>
      <c r="O23">
        <v>5</v>
      </c>
      <c r="P23">
        <v>3</v>
      </c>
    </row>
    <row r="24" spans="1:16">
      <c r="A24" t="s">
        <v>3394</v>
      </c>
      <c r="B24" t="s">
        <v>3395</v>
      </c>
      <c r="C24">
        <v>0</v>
      </c>
      <c r="D24" t="s">
        <v>3401</v>
      </c>
      <c r="E24">
        <v>0</v>
      </c>
      <c r="F24">
        <v>0</v>
      </c>
      <c r="G24">
        <v>0</v>
      </c>
      <c r="H24">
        <v>0</v>
      </c>
      <c r="I24">
        <v>1</v>
      </c>
      <c r="J24" t="s">
        <v>259</v>
      </c>
      <c r="K24" t="s">
        <v>3403</v>
      </c>
      <c r="L24" t="s">
        <v>274</v>
      </c>
      <c r="M24">
        <v>2</v>
      </c>
      <c r="N24">
        <v>5</v>
      </c>
      <c r="O24">
        <v>3</v>
      </c>
      <c r="P24">
        <v>4</v>
      </c>
    </row>
    <row r="25" spans="1:16">
      <c r="A25" t="s">
        <v>3406</v>
      </c>
      <c r="B25" t="s">
        <v>3395</v>
      </c>
      <c r="C25">
        <v>1</v>
      </c>
      <c r="D25" t="s">
        <v>3401</v>
      </c>
      <c r="E25">
        <v>0</v>
      </c>
      <c r="F25">
        <v>1</v>
      </c>
      <c r="G25">
        <v>0</v>
      </c>
      <c r="H25">
        <v>0</v>
      </c>
      <c r="I25">
        <v>1</v>
      </c>
      <c r="J25" t="s">
        <v>3407</v>
      </c>
      <c r="K25" t="s">
        <v>3408</v>
      </c>
      <c r="L25" t="s">
        <v>274</v>
      </c>
      <c r="M25">
        <v>5</v>
      </c>
      <c r="N25">
        <v>5</v>
      </c>
      <c r="O25">
        <v>5</v>
      </c>
      <c r="P25">
        <v>2</v>
      </c>
    </row>
    <row r="26" spans="1:16">
      <c r="A26" t="s">
        <v>3394</v>
      </c>
      <c r="B26" t="s">
        <v>3400</v>
      </c>
      <c r="C26">
        <v>0</v>
      </c>
      <c r="D26" t="s">
        <v>3401</v>
      </c>
      <c r="E26">
        <v>0</v>
      </c>
      <c r="F26">
        <v>1</v>
      </c>
      <c r="G26">
        <v>1</v>
      </c>
      <c r="H26">
        <v>0</v>
      </c>
      <c r="I26">
        <v>1</v>
      </c>
      <c r="J26" t="s">
        <v>259</v>
      </c>
      <c r="K26" t="s">
        <v>3402</v>
      </c>
      <c r="L26" t="s">
        <v>3404</v>
      </c>
      <c r="M26">
        <v>5</v>
      </c>
      <c r="N26">
        <v>5</v>
      </c>
      <c r="O26">
        <v>3</v>
      </c>
      <c r="P26">
        <v>5</v>
      </c>
    </row>
    <row r="27" spans="1:16">
      <c r="A27" t="s">
        <v>3406</v>
      </c>
      <c r="B27" t="s">
        <v>3400</v>
      </c>
      <c r="C27">
        <v>0</v>
      </c>
      <c r="D27" t="s">
        <v>3401</v>
      </c>
      <c r="E27">
        <v>0</v>
      </c>
      <c r="F27">
        <v>0</v>
      </c>
      <c r="G27">
        <v>0</v>
      </c>
      <c r="H27">
        <v>1</v>
      </c>
      <c r="I27">
        <v>1</v>
      </c>
      <c r="J27" t="s">
        <v>3407</v>
      </c>
      <c r="K27" t="s">
        <v>3403</v>
      </c>
      <c r="L27" t="s">
        <v>274</v>
      </c>
      <c r="M27">
        <v>4</v>
      </c>
      <c r="N27">
        <v>4</v>
      </c>
      <c r="O27">
        <v>2</v>
      </c>
      <c r="P27">
        <v>4</v>
      </c>
    </row>
    <row r="28" spans="1:16">
      <c r="A28" t="s">
        <v>3406</v>
      </c>
      <c r="B28" t="s">
        <v>3395</v>
      </c>
      <c r="C28">
        <v>1</v>
      </c>
      <c r="D28" t="s">
        <v>3401</v>
      </c>
      <c r="E28">
        <v>0</v>
      </c>
      <c r="F28">
        <v>1</v>
      </c>
      <c r="G28">
        <v>0</v>
      </c>
      <c r="H28">
        <v>0</v>
      </c>
      <c r="I28">
        <v>1</v>
      </c>
      <c r="J28" t="s">
        <v>259</v>
      </c>
      <c r="K28" t="s">
        <v>3408</v>
      </c>
      <c r="L28" t="s">
        <v>274</v>
      </c>
      <c r="M28">
        <v>3</v>
      </c>
      <c r="N28">
        <v>4</v>
      </c>
      <c r="O28">
        <v>5</v>
      </c>
      <c r="P28">
        <v>4</v>
      </c>
    </row>
    <row r="29" spans="1:16">
      <c r="A29" t="s">
        <v>3394</v>
      </c>
      <c r="B29" t="s">
        <v>3400</v>
      </c>
      <c r="C29">
        <v>0</v>
      </c>
      <c r="D29" t="s">
        <v>3401</v>
      </c>
      <c r="E29">
        <v>0</v>
      </c>
      <c r="F29">
        <v>0</v>
      </c>
      <c r="G29">
        <v>0</v>
      </c>
      <c r="H29">
        <v>1</v>
      </c>
      <c r="I29">
        <v>1</v>
      </c>
      <c r="J29" t="s">
        <v>259</v>
      </c>
      <c r="K29" t="s">
        <v>3398</v>
      </c>
      <c r="L29" t="s">
        <v>274</v>
      </c>
      <c r="M29">
        <v>3</v>
      </c>
      <c r="N29">
        <v>4</v>
      </c>
      <c r="O29">
        <v>4</v>
      </c>
      <c r="P29">
        <v>4</v>
      </c>
    </row>
    <row r="30" spans="1:16">
      <c r="A30" t="s">
        <v>3406</v>
      </c>
      <c r="B30" t="s">
        <v>3395</v>
      </c>
      <c r="C30">
        <v>1</v>
      </c>
      <c r="D30" t="s">
        <v>3410</v>
      </c>
      <c r="E30">
        <v>1</v>
      </c>
      <c r="F30">
        <v>0</v>
      </c>
      <c r="G30">
        <v>0</v>
      </c>
      <c r="H30">
        <v>0</v>
      </c>
      <c r="I30">
        <v>1</v>
      </c>
      <c r="J30" t="s">
        <v>3407</v>
      </c>
      <c r="K30" t="s">
        <v>3408</v>
      </c>
      <c r="L30" t="s">
        <v>3404</v>
      </c>
      <c r="M30">
        <v>4</v>
      </c>
      <c r="N30">
        <v>5</v>
      </c>
      <c r="O30">
        <v>5</v>
      </c>
      <c r="P30">
        <v>4</v>
      </c>
    </row>
    <row r="31" spans="1:16">
      <c r="A31" t="s">
        <v>3394</v>
      </c>
      <c r="B31" t="s">
        <v>3395</v>
      </c>
      <c r="C31">
        <v>1</v>
      </c>
      <c r="D31" t="s">
        <v>3396</v>
      </c>
      <c r="E31">
        <v>1</v>
      </c>
      <c r="F31">
        <v>1</v>
      </c>
      <c r="G31">
        <v>1</v>
      </c>
      <c r="H31">
        <v>0</v>
      </c>
      <c r="I31">
        <v>1</v>
      </c>
      <c r="J31" t="s">
        <v>259</v>
      </c>
      <c r="K31" t="s">
        <v>3402</v>
      </c>
      <c r="L31" t="s">
        <v>3404</v>
      </c>
      <c r="M31">
        <v>5</v>
      </c>
      <c r="N31">
        <v>5</v>
      </c>
      <c r="O31">
        <v>5</v>
      </c>
      <c r="P31">
        <v>5</v>
      </c>
    </row>
    <row r="32" spans="1:16">
      <c r="A32" t="s">
        <v>3394</v>
      </c>
      <c r="B32" t="s">
        <v>3400</v>
      </c>
      <c r="C32">
        <v>0</v>
      </c>
      <c r="D32" t="s">
        <v>3401</v>
      </c>
      <c r="E32">
        <v>0</v>
      </c>
      <c r="F32">
        <v>1</v>
      </c>
      <c r="G32">
        <v>1</v>
      </c>
      <c r="H32">
        <v>0</v>
      </c>
      <c r="I32">
        <v>1</v>
      </c>
      <c r="J32" t="s">
        <v>259</v>
      </c>
      <c r="K32" t="s">
        <v>3398</v>
      </c>
      <c r="L32" t="s">
        <v>274</v>
      </c>
      <c r="M32">
        <v>4</v>
      </c>
      <c r="N32">
        <v>4</v>
      </c>
      <c r="O32">
        <v>3</v>
      </c>
      <c r="P32">
        <v>4</v>
      </c>
    </row>
    <row r="33" spans="1:16">
      <c r="A33" t="s">
        <v>3394</v>
      </c>
      <c r="B33" t="s">
        <v>3395</v>
      </c>
      <c r="C33">
        <v>1</v>
      </c>
      <c r="D33" t="s">
        <v>3410</v>
      </c>
      <c r="E33">
        <v>1</v>
      </c>
      <c r="F33">
        <v>0</v>
      </c>
      <c r="G33">
        <v>0</v>
      </c>
      <c r="H33">
        <v>0</v>
      </c>
      <c r="I33">
        <v>1</v>
      </c>
      <c r="J33" t="s">
        <v>259</v>
      </c>
      <c r="K33" t="s">
        <v>3403</v>
      </c>
      <c r="L33" t="s">
        <v>3404</v>
      </c>
      <c r="M33">
        <v>5</v>
      </c>
      <c r="N33">
        <v>5</v>
      </c>
      <c r="O33">
        <v>5</v>
      </c>
      <c r="P33">
        <v>4</v>
      </c>
    </row>
    <row r="34" spans="1:16">
      <c r="A34" t="s">
        <v>3406</v>
      </c>
      <c r="B34" t="s">
        <v>3409</v>
      </c>
      <c r="C34">
        <v>0</v>
      </c>
      <c r="D34" t="s">
        <v>3409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3409</v>
      </c>
      <c r="K34" t="s">
        <v>3409</v>
      </c>
      <c r="L34" t="s">
        <v>3404</v>
      </c>
      <c r="M34">
        <v>4</v>
      </c>
      <c r="N34">
        <v>4</v>
      </c>
      <c r="O34">
        <v>4</v>
      </c>
      <c r="P34">
        <v>4</v>
      </c>
    </row>
    <row r="35" spans="1:16">
      <c r="A35" t="s">
        <v>3394</v>
      </c>
      <c r="B35" t="s">
        <v>3400</v>
      </c>
      <c r="C35">
        <v>0</v>
      </c>
      <c r="D35" t="s">
        <v>3410</v>
      </c>
      <c r="E35">
        <v>1</v>
      </c>
      <c r="F35">
        <v>1</v>
      </c>
      <c r="G35">
        <v>0</v>
      </c>
      <c r="H35">
        <v>0</v>
      </c>
      <c r="I35">
        <v>1</v>
      </c>
      <c r="J35" t="s">
        <v>3407</v>
      </c>
      <c r="K35" t="s">
        <v>3398</v>
      </c>
      <c r="L35" t="s">
        <v>274</v>
      </c>
      <c r="M35">
        <v>5</v>
      </c>
      <c r="N35">
        <v>2</v>
      </c>
      <c r="O35">
        <v>4</v>
      </c>
      <c r="P35">
        <v>4</v>
      </c>
    </row>
    <row r="36" spans="1:16">
      <c r="A36" t="s">
        <v>3394</v>
      </c>
      <c r="B36" t="s">
        <v>3395</v>
      </c>
      <c r="C36">
        <v>1</v>
      </c>
      <c r="D36" t="s">
        <v>3396</v>
      </c>
      <c r="E36">
        <v>0</v>
      </c>
      <c r="F36">
        <v>1</v>
      </c>
      <c r="G36">
        <v>0</v>
      </c>
      <c r="H36">
        <v>0</v>
      </c>
      <c r="I36">
        <v>1</v>
      </c>
      <c r="J36" t="s">
        <v>3407</v>
      </c>
      <c r="K36" t="s">
        <v>3398</v>
      </c>
      <c r="L36" t="s">
        <v>274</v>
      </c>
      <c r="M36">
        <v>5</v>
      </c>
      <c r="N36">
        <v>4</v>
      </c>
      <c r="O36">
        <v>5</v>
      </c>
      <c r="P36">
        <v>4</v>
      </c>
    </row>
    <row r="37" spans="1:16">
      <c r="A37" t="s">
        <v>3394</v>
      </c>
      <c r="B37" t="s">
        <v>3400</v>
      </c>
      <c r="C37">
        <v>0</v>
      </c>
      <c r="D37" t="s">
        <v>3401</v>
      </c>
      <c r="E37">
        <v>1</v>
      </c>
      <c r="F37">
        <v>1</v>
      </c>
      <c r="G37">
        <v>1</v>
      </c>
      <c r="H37">
        <v>0</v>
      </c>
      <c r="I37">
        <v>1</v>
      </c>
      <c r="J37" t="s">
        <v>3407</v>
      </c>
      <c r="K37" t="s">
        <v>3403</v>
      </c>
      <c r="L37" t="s">
        <v>274</v>
      </c>
      <c r="M37">
        <v>3</v>
      </c>
      <c r="N37">
        <v>5</v>
      </c>
      <c r="O37">
        <v>5</v>
      </c>
      <c r="P37">
        <v>5</v>
      </c>
    </row>
    <row r="38" spans="1:16">
      <c r="A38" t="s">
        <v>3394</v>
      </c>
      <c r="B38" t="s">
        <v>3400</v>
      </c>
      <c r="C38">
        <v>0</v>
      </c>
      <c r="D38" t="s">
        <v>3401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259</v>
      </c>
      <c r="K38" t="s">
        <v>3403</v>
      </c>
      <c r="L38" t="s">
        <v>274</v>
      </c>
      <c r="M38">
        <v>4</v>
      </c>
      <c r="N38">
        <v>5</v>
      </c>
      <c r="O38">
        <v>4</v>
      </c>
      <c r="P38">
        <v>3</v>
      </c>
    </row>
    <row r="39" spans="1:16">
      <c r="A39" t="s">
        <v>3394</v>
      </c>
      <c r="B39" t="s">
        <v>3400</v>
      </c>
      <c r="C39">
        <v>0</v>
      </c>
      <c r="D39" t="s">
        <v>3396</v>
      </c>
      <c r="E39">
        <v>1</v>
      </c>
      <c r="F39">
        <v>1</v>
      </c>
      <c r="G39">
        <v>0</v>
      </c>
      <c r="H39">
        <v>0</v>
      </c>
      <c r="I39">
        <v>1</v>
      </c>
      <c r="J39" t="s">
        <v>3407</v>
      </c>
      <c r="K39" t="s">
        <v>3377</v>
      </c>
      <c r="L39" t="s">
        <v>274</v>
      </c>
      <c r="M39">
        <v>2</v>
      </c>
      <c r="N39">
        <v>2</v>
      </c>
      <c r="O39">
        <v>3</v>
      </c>
      <c r="P39">
        <v>3</v>
      </c>
    </row>
    <row r="40" spans="1:16">
      <c r="A40" t="s">
        <v>3394</v>
      </c>
      <c r="B40" t="s">
        <v>3400</v>
      </c>
      <c r="C40">
        <v>0</v>
      </c>
      <c r="D40" t="s">
        <v>3396</v>
      </c>
      <c r="E40">
        <v>0</v>
      </c>
      <c r="F40">
        <v>0</v>
      </c>
      <c r="G40">
        <v>0</v>
      </c>
      <c r="H40">
        <v>1</v>
      </c>
      <c r="I40">
        <v>1</v>
      </c>
      <c r="J40" t="s">
        <v>3407</v>
      </c>
      <c r="K40" t="s">
        <v>3402</v>
      </c>
      <c r="L40" t="s">
        <v>274</v>
      </c>
      <c r="M40">
        <v>5</v>
      </c>
      <c r="N40">
        <v>2</v>
      </c>
      <c r="O40">
        <v>4</v>
      </c>
      <c r="P40">
        <v>4</v>
      </c>
    </row>
    <row r="41" spans="1:16">
      <c r="A41" t="s">
        <v>3394</v>
      </c>
      <c r="B41" t="s">
        <v>3395</v>
      </c>
      <c r="C41">
        <v>0</v>
      </c>
      <c r="D41" t="s">
        <v>3396</v>
      </c>
      <c r="E41">
        <v>0</v>
      </c>
      <c r="F41">
        <v>1</v>
      </c>
      <c r="G41">
        <v>1</v>
      </c>
      <c r="H41">
        <v>0</v>
      </c>
      <c r="I41">
        <v>1</v>
      </c>
      <c r="J41" t="s">
        <v>3407</v>
      </c>
      <c r="K41" t="s">
        <v>3408</v>
      </c>
      <c r="L41" t="s">
        <v>3404</v>
      </c>
      <c r="M41">
        <v>4</v>
      </c>
      <c r="N41">
        <v>5</v>
      </c>
      <c r="O41">
        <v>5</v>
      </c>
      <c r="P41">
        <v>3</v>
      </c>
    </row>
    <row r="42" spans="1:16">
      <c r="A42" t="s">
        <v>3394</v>
      </c>
      <c r="B42" t="s">
        <v>3400</v>
      </c>
      <c r="C42">
        <v>0</v>
      </c>
      <c r="D42" t="s">
        <v>3396</v>
      </c>
      <c r="E42">
        <v>1</v>
      </c>
      <c r="F42">
        <v>0</v>
      </c>
      <c r="G42">
        <v>0</v>
      </c>
      <c r="H42">
        <v>0</v>
      </c>
      <c r="I42">
        <v>1</v>
      </c>
      <c r="J42" t="s">
        <v>3407</v>
      </c>
      <c r="K42" t="s">
        <v>3402</v>
      </c>
      <c r="L42" t="s">
        <v>274</v>
      </c>
      <c r="M42">
        <v>1</v>
      </c>
      <c r="N42">
        <v>5</v>
      </c>
      <c r="O42">
        <v>1</v>
      </c>
      <c r="P42">
        <v>1</v>
      </c>
    </row>
    <row r="43" spans="1:16">
      <c r="A43" t="s">
        <v>3394</v>
      </c>
      <c r="B43" t="s">
        <v>3400</v>
      </c>
      <c r="C43">
        <v>0</v>
      </c>
      <c r="D43" t="s">
        <v>3396</v>
      </c>
      <c r="E43">
        <v>1</v>
      </c>
      <c r="F43">
        <v>0</v>
      </c>
      <c r="G43">
        <v>0</v>
      </c>
      <c r="H43">
        <v>0</v>
      </c>
      <c r="I43">
        <v>1</v>
      </c>
      <c r="J43" t="s">
        <v>3407</v>
      </c>
      <c r="K43" t="s">
        <v>3408</v>
      </c>
      <c r="L43" t="s">
        <v>3405</v>
      </c>
      <c r="M43">
        <v>5</v>
      </c>
      <c r="N43">
        <v>2</v>
      </c>
      <c r="O43">
        <v>5</v>
      </c>
      <c r="P43">
        <v>5</v>
      </c>
    </row>
    <row r="44" spans="1:16">
      <c r="A44" t="s">
        <v>3394</v>
      </c>
      <c r="B44" t="s">
        <v>3400</v>
      </c>
      <c r="C44">
        <v>0</v>
      </c>
      <c r="D44" t="s">
        <v>3401</v>
      </c>
      <c r="E44">
        <v>0</v>
      </c>
      <c r="F44">
        <v>0</v>
      </c>
      <c r="G44">
        <v>0</v>
      </c>
      <c r="H44">
        <v>1</v>
      </c>
      <c r="I44">
        <v>1</v>
      </c>
      <c r="J44" t="s">
        <v>259</v>
      </c>
      <c r="K44" t="s">
        <v>3403</v>
      </c>
      <c r="L44" t="s">
        <v>274</v>
      </c>
      <c r="M44">
        <v>2</v>
      </c>
      <c r="N44">
        <v>2</v>
      </c>
      <c r="O44">
        <v>4</v>
      </c>
      <c r="P44">
        <v>4</v>
      </c>
    </row>
    <row r="45" spans="1:16">
      <c r="A45" t="s">
        <v>3394</v>
      </c>
      <c r="B45" t="s">
        <v>3400</v>
      </c>
      <c r="C45">
        <v>0</v>
      </c>
      <c r="D45" t="s">
        <v>3396</v>
      </c>
      <c r="E45">
        <v>0</v>
      </c>
      <c r="F45">
        <v>1</v>
      </c>
      <c r="G45">
        <v>0</v>
      </c>
      <c r="H45">
        <v>0</v>
      </c>
      <c r="I45">
        <v>1</v>
      </c>
      <c r="J45" t="s">
        <v>3407</v>
      </c>
      <c r="K45" t="s">
        <v>3408</v>
      </c>
      <c r="L45" t="s">
        <v>3405</v>
      </c>
      <c r="M45">
        <v>5</v>
      </c>
      <c r="N45">
        <v>4</v>
      </c>
      <c r="O45">
        <v>4</v>
      </c>
      <c r="P45">
        <v>4</v>
      </c>
    </row>
    <row r="46" spans="1:16">
      <c r="A46" t="s">
        <v>3406</v>
      </c>
      <c r="B46" t="s">
        <v>3409</v>
      </c>
      <c r="C46">
        <v>0</v>
      </c>
      <c r="D46" t="s">
        <v>3409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3409</v>
      </c>
      <c r="K46" t="s">
        <v>3398</v>
      </c>
      <c r="L46" t="s">
        <v>3404</v>
      </c>
      <c r="M46">
        <v>0</v>
      </c>
      <c r="N46">
        <v>4</v>
      </c>
      <c r="O46">
        <v>0</v>
      </c>
      <c r="P46">
        <v>4</v>
      </c>
    </row>
    <row r="47" spans="1:16">
      <c r="A47" t="s">
        <v>3394</v>
      </c>
      <c r="B47" t="s">
        <v>3395</v>
      </c>
      <c r="C47">
        <v>1</v>
      </c>
      <c r="D47" t="s">
        <v>3396</v>
      </c>
      <c r="E47">
        <v>0</v>
      </c>
      <c r="F47">
        <v>0</v>
      </c>
      <c r="G47">
        <v>1</v>
      </c>
      <c r="H47">
        <v>0</v>
      </c>
      <c r="I47">
        <v>1</v>
      </c>
      <c r="J47" t="s">
        <v>259</v>
      </c>
      <c r="K47" t="s">
        <v>3402</v>
      </c>
      <c r="L47" t="s">
        <v>3405</v>
      </c>
      <c r="M47">
        <v>3</v>
      </c>
      <c r="N47">
        <v>4</v>
      </c>
      <c r="O47">
        <v>4</v>
      </c>
      <c r="P47">
        <v>4</v>
      </c>
    </row>
    <row r="48" spans="1:16">
      <c r="A48" t="s">
        <v>3394</v>
      </c>
      <c r="B48" t="s">
        <v>3395</v>
      </c>
      <c r="C48">
        <v>1</v>
      </c>
      <c r="D48" t="s">
        <v>3396</v>
      </c>
      <c r="E48">
        <v>1</v>
      </c>
      <c r="F48">
        <v>0</v>
      </c>
      <c r="G48">
        <v>0</v>
      </c>
      <c r="H48">
        <v>0</v>
      </c>
      <c r="I48">
        <v>1</v>
      </c>
      <c r="J48" t="s">
        <v>3407</v>
      </c>
      <c r="K48" t="s">
        <v>3398</v>
      </c>
      <c r="L48" t="s">
        <v>3404</v>
      </c>
      <c r="M48">
        <v>4</v>
      </c>
      <c r="N48">
        <v>4</v>
      </c>
      <c r="O48">
        <v>4</v>
      </c>
      <c r="P48">
        <v>4</v>
      </c>
    </row>
    <row r="49" spans="1:16">
      <c r="A49" t="s">
        <v>3394</v>
      </c>
      <c r="B49" t="s">
        <v>3395</v>
      </c>
      <c r="C49">
        <v>1</v>
      </c>
      <c r="D49" t="s">
        <v>3396</v>
      </c>
      <c r="E49">
        <v>1</v>
      </c>
      <c r="F49">
        <v>1</v>
      </c>
      <c r="G49">
        <v>0</v>
      </c>
      <c r="H49">
        <v>0</v>
      </c>
      <c r="I49">
        <v>1</v>
      </c>
      <c r="J49" t="s">
        <v>3407</v>
      </c>
      <c r="K49" t="s">
        <v>3403</v>
      </c>
      <c r="L49" t="s">
        <v>3404</v>
      </c>
      <c r="M49">
        <v>4</v>
      </c>
      <c r="N49">
        <v>5</v>
      </c>
      <c r="O49">
        <v>5</v>
      </c>
      <c r="P49">
        <v>4</v>
      </c>
    </row>
    <row r="50" spans="1:16">
      <c r="A50" t="s">
        <v>3394</v>
      </c>
      <c r="B50" t="s">
        <v>3400</v>
      </c>
      <c r="C50">
        <v>0</v>
      </c>
      <c r="D50" t="s">
        <v>3401</v>
      </c>
      <c r="E50">
        <v>0</v>
      </c>
      <c r="F50">
        <v>0</v>
      </c>
      <c r="G50">
        <v>0</v>
      </c>
      <c r="H50">
        <v>1</v>
      </c>
      <c r="I50">
        <v>1</v>
      </c>
      <c r="J50" t="s">
        <v>3407</v>
      </c>
      <c r="K50" t="s">
        <v>3403</v>
      </c>
      <c r="L50" t="s">
        <v>274</v>
      </c>
      <c r="M50">
        <v>5</v>
      </c>
      <c r="N50">
        <v>5</v>
      </c>
      <c r="O50">
        <v>5</v>
      </c>
      <c r="P50">
        <v>5</v>
      </c>
    </row>
    <row r="51" spans="1:16">
      <c r="A51" t="s">
        <v>3394</v>
      </c>
      <c r="B51" t="s">
        <v>3395</v>
      </c>
      <c r="C51">
        <v>1</v>
      </c>
      <c r="D51" t="s">
        <v>3396</v>
      </c>
      <c r="E51">
        <v>1</v>
      </c>
      <c r="F51">
        <v>1</v>
      </c>
      <c r="G51">
        <v>0</v>
      </c>
      <c r="H51">
        <v>0</v>
      </c>
      <c r="I51">
        <v>1</v>
      </c>
      <c r="J51" t="s">
        <v>3407</v>
      </c>
      <c r="K51" t="s">
        <v>3398</v>
      </c>
      <c r="L51" t="s">
        <v>3404</v>
      </c>
      <c r="M51">
        <v>5</v>
      </c>
      <c r="N51">
        <v>5</v>
      </c>
      <c r="O51">
        <v>5</v>
      </c>
      <c r="P51">
        <v>5</v>
      </c>
    </row>
    <row r="52" spans="1:16">
      <c r="A52" t="s">
        <v>3394</v>
      </c>
      <c r="B52" t="s">
        <v>3395</v>
      </c>
      <c r="C52">
        <v>1</v>
      </c>
      <c r="D52" t="s">
        <v>3396</v>
      </c>
      <c r="E52">
        <v>1</v>
      </c>
      <c r="F52">
        <v>1</v>
      </c>
      <c r="G52">
        <v>0</v>
      </c>
      <c r="H52">
        <v>0</v>
      </c>
      <c r="I52">
        <v>1</v>
      </c>
      <c r="J52" t="s">
        <v>3407</v>
      </c>
      <c r="K52" t="s">
        <v>3398</v>
      </c>
      <c r="L52" t="s">
        <v>3405</v>
      </c>
      <c r="M52">
        <v>5</v>
      </c>
      <c r="N52">
        <v>5</v>
      </c>
      <c r="O52">
        <v>5</v>
      </c>
      <c r="P52">
        <v>5</v>
      </c>
    </row>
    <row r="53" spans="1:16">
      <c r="A53" t="s">
        <v>3394</v>
      </c>
      <c r="B53" t="s">
        <v>3400</v>
      </c>
      <c r="C53">
        <v>0</v>
      </c>
      <c r="D53" t="s">
        <v>3401</v>
      </c>
      <c r="E53">
        <v>0</v>
      </c>
      <c r="F53">
        <v>0</v>
      </c>
      <c r="G53">
        <v>0</v>
      </c>
      <c r="H53">
        <v>1</v>
      </c>
      <c r="I53">
        <v>1</v>
      </c>
      <c r="J53" t="s">
        <v>3407</v>
      </c>
      <c r="K53" t="s">
        <v>3403</v>
      </c>
      <c r="L53" t="s">
        <v>274</v>
      </c>
      <c r="M53">
        <v>5</v>
      </c>
      <c r="N53">
        <v>4</v>
      </c>
      <c r="O53">
        <v>5</v>
      </c>
      <c r="P53">
        <v>5</v>
      </c>
    </row>
    <row r="54" spans="1:16">
      <c r="A54" t="s">
        <v>3394</v>
      </c>
      <c r="B54" t="s">
        <v>3400</v>
      </c>
      <c r="C54">
        <v>0</v>
      </c>
      <c r="D54" t="s">
        <v>3401</v>
      </c>
      <c r="E54">
        <v>0</v>
      </c>
      <c r="F54">
        <v>1</v>
      </c>
      <c r="G54">
        <v>1</v>
      </c>
      <c r="H54">
        <v>0</v>
      </c>
      <c r="I54">
        <v>1</v>
      </c>
      <c r="J54" t="s">
        <v>259</v>
      </c>
      <c r="K54" t="s">
        <v>3398</v>
      </c>
      <c r="L54" t="s">
        <v>274</v>
      </c>
      <c r="M54">
        <v>5</v>
      </c>
      <c r="N54">
        <v>5</v>
      </c>
      <c r="O54">
        <v>5</v>
      </c>
      <c r="P54">
        <v>3</v>
      </c>
    </row>
    <row r="55" spans="1:16">
      <c r="A55" t="s">
        <v>3406</v>
      </c>
      <c r="B55" t="s">
        <v>3400</v>
      </c>
      <c r="C55">
        <v>0</v>
      </c>
      <c r="D55" t="s">
        <v>3401</v>
      </c>
      <c r="E55">
        <v>0</v>
      </c>
      <c r="F55">
        <v>0</v>
      </c>
      <c r="G55">
        <v>1</v>
      </c>
      <c r="H55">
        <v>0</v>
      </c>
      <c r="I55">
        <v>1</v>
      </c>
      <c r="J55" t="s">
        <v>259</v>
      </c>
      <c r="K55" t="s">
        <v>3408</v>
      </c>
      <c r="L55" t="s">
        <v>3404</v>
      </c>
      <c r="M55">
        <v>4</v>
      </c>
      <c r="N55">
        <v>4</v>
      </c>
      <c r="O55">
        <v>2</v>
      </c>
      <c r="P55">
        <v>3</v>
      </c>
    </row>
    <row r="56" spans="1:16">
      <c r="A56" t="s">
        <v>3394</v>
      </c>
      <c r="B56" t="s">
        <v>3400</v>
      </c>
      <c r="C56">
        <v>0</v>
      </c>
      <c r="D56" t="s">
        <v>3401</v>
      </c>
      <c r="E56">
        <v>0</v>
      </c>
      <c r="F56">
        <v>0</v>
      </c>
      <c r="G56">
        <v>0</v>
      </c>
      <c r="H56">
        <v>1</v>
      </c>
      <c r="I56">
        <v>1</v>
      </c>
      <c r="J56" t="s">
        <v>259</v>
      </c>
      <c r="K56" t="s">
        <v>3403</v>
      </c>
      <c r="L56" t="s">
        <v>274</v>
      </c>
      <c r="M56">
        <v>5</v>
      </c>
      <c r="N56">
        <v>2</v>
      </c>
      <c r="O56">
        <v>3</v>
      </c>
      <c r="P56">
        <v>5</v>
      </c>
    </row>
    <row r="57" spans="1:16">
      <c r="A57" t="s">
        <v>3394</v>
      </c>
      <c r="B57" t="s">
        <v>3395</v>
      </c>
      <c r="C57">
        <v>0</v>
      </c>
      <c r="D57" t="s">
        <v>3396</v>
      </c>
      <c r="E57">
        <v>0</v>
      </c>
      <c r="F57">
        <v>1</v>
      </c>
      <c r="G57">
        <v>0</v>
      </c>
      <c r="H57">
        <v>0</v>
      </c>
      <c r="I57">
        <v>1</v>
      </c>
      <c r="J57" t="s">
        <v>259</v>
      </c>
      <c r="K57" t="s">
        <v>3408</v>
      </c>
      <c r="L57" t="s">
        <v>3404</v>
      </c>
      <c r="M57">
        <v>5</v>
      </c>
      <c r="N57">
        <v>4</v>
      </c>
      <c r="O57">
        <v>5</v>
      </c>
      <c r="P57">
        <v>4</v>
      </c>
    </row>
    <row r="58" spans="1:16">
      <c r="A58" t="s">
        <v>3406</v>
      </c>
      <c r="B58" t="s">
        <v>3400</v>
      </c>
      <c r="C58">
        <v>0</v>
      </c>
      <c r="D58" t="s">
        <v>3396</v>
      </c>
      <c r="E58">
        <v>0</v>
      </c>
      <c r="F58">
        <v>0</v>
      </c>
      <c r="G58">
        <v>0</v>
      </c>
      <c r="H58">
        <v>1</v>
      </c>
      <c r="I58">
        <v>1</v>
      </c>
      <c r="J58" t="s">
        <v>3407</v>
      </c>
      <c r="K58" t="s">
        <v>3398</v>
      </c>
      <c r="L58" t="s">
        <v>274</v>
      </c>
      <c r="M58">
        <v>3</v>
      </c>
      <c r="N58">
        <v>2</v>
      </c>
      <c r="O58">
        <v>2</v>
      </c>
      <c r="P58">
        <v>4</v>
      </c>
    </row>
    <row r="59" spans="1:16">
      <c r="A59" t="s">
        <v>3406</v>
      </c>
      <c r="B59" t="s">
        <v>3400</v>
      </c>
      <c r="C59">
        <v>0</v>
      </c>
      <c r="D59" t="s">
        <v>3401</v>
      </c>
      <c r="E59">
        <v>0</v>
      </c>
      <c r="F59">
        <v>0</v>
      </c>
      <c r="G59">
        <v>0</v>
      </c>
      <c r="H59">
        <v>0</v>
      </c>
      <c r="I59">
        <v>1</v>
      </c>
      <c r="J59" t="s">
        <v>259</v>
      </c>
      <c r="K59" t="s">
        <v>3398</v>
      </c>
      <c r="L59" t="s">
        <v>274</v>
      </c>
      <c r="M59">
        <v>4</v>
      </c>
      <c r="N59">
        <v>4</v>
      </c>
      <c r="O59">
        <v>4</v>
      </c>
      <c r="P59">
        <v>4</v>
      </c>
    </row>
    <row r="60" spans="1:16">
      <c r="A60" t="s">
        <v>3406</v>
      </c>
      <c r="B60" t="s">
        <v>3395</v>
      </c>
      <c r="C60">
        <v>1</v>
      </c>
      <c r="D60" t="s">
        <v>3401</v>
      </c>
      <c r="E60">
        <v>0</v>
      </c>
      <c r="F60">
        <v>1</v>
      </c>
      <c r="G60">
        <v>0</v>
      </c>
      <c r="H60">
        <v>0</v>
      </c>
      <c r="I60">
        <v>1</v>
      </c>
      <c r="J60" t="s">
        <v>259</v>
      </c>
      <c r="K60" t="s">
        <v>3377</v>
      </c>
      <c r="L60" t="s">
        <v>274</v>
      </c>
      <c r="M60">
        <v>2</v>
      </c>
      <c r="N60">
        <v>4</v>
      </c>
      <c r="O60">
        <v>4</v>
      </c>
      <c r="P60">
        <v>2</v>
      </c>
    </row>
    <row r="61" spans="1:16">
      <c r="A61" t="s">
        <v>3394</v>
      </c>
      <c r="B61" t="s">
        <v>3400</v>
      </c>
      <c r="C61">
        <v>0</v>
      </c>
      <c r="D61" t="s">
        <v>3401</v>
      </c>
      <c r="E61">
        <v>1</v>
      </c>
      <c r="F61">
        <v>1</v>
      </c>
      <c r="G61">
        <v>1</v>
      </c>
      <c r="H61">
        <v>0</v>
      </c>
      <c r="I61">
        <v>1</v>
      </c>
      <c r="J61" t="s">
        <v>259</v>
      </c>
      <c r="K61" t="s">
        <v>3398</v>
      </c>
      <c r="L61" t="s">
        <v>3404</v>
      </c>
      <c r="M61">
        <v>3</v>
      </c>
      <c r="N61">
        <v>4</v>
      </c>
      <c r="O61">
        <v>2</v>
      </c>
      <c r="P61">
        <v>3</v>
      </c>
    </row>
    <row r="62" spans="1:16">
      <c r="A62" t="s">
        <v>3406</v>
      </c>
      <c r="B62" t="s">
        <v>3400</v>
      </c>
      <c r="C62">
        <v>0</v>
      </c>
      <c r="D62" t="s">
        <v>3401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3407</v>
      </c>
      <c r="K62" t="s">
        <v>3403</v>
      </c>
      <c r="L62" t="s">
        <v>3405</v>
      </c>
      <c r="M62">
        <v>5</v>
      </c>
      <c r="N62">
        <v>2</v>
      </c>
      <c r="O62">
        <v>5</v>
      </c>
      <c r="P62">
        <v>3</v>
      </c>
    </row>
    <row r="63" spans="1:16">
      <c r="A63" t="s">
        <v>3406</v>
      </c>
      <c r="B63" t="s">
        <v>3400</v>
      </c>
      <c r="C63">
        <v>0</v>
      </c>
      <c r="D63" t="s">
        <v>3401</v>
      </c>
      <c r="E63">
        <v>0</v>
      </c>
      <c r="F63">
        <v>0</v>
      </c>
      <c r="G63">
        <v>0</v>
      </c>
      <c r="H63">
        <v>0</v>
      </c>
      <c r="I63">
        <v>1</v>
      </c>
      <c r="J63" t="s">
        <v>3409</v>
      </c>
      <c r="K63" t="s">
        <v>3409</v>
      </c>
      <c r="L63" t="s">
        <v>3409</v>
      </c>
      <c r="M63">
        <v>4</v>
      </c>
      <c r="N63">
        <v>5</v>
      </c>
      <c r="O63">
        <v>4</v>
      </c>
      <c r="P63">
        <v>3</v>
      </c>
    </row>
    <row r="64" spans="1:16">
      <c r="A64" t="s">
        <v>3406</v>
      </c>
      <c r="B64" t="s">
        <v>3400</v>
      </c>
      <c r="C64">
        <v>0</v>
      </c>
      <c r="D64" t="s">
        <v>3401</v>
      </c>
      <c r="E64">
        <v>0</v>
      </c>
      <c r="F64">
        <v>0</v>
      </c>
      <c r="G64">
        <v>0</v>
      </c>
      <c r="H64">
        <v>1</v>
      </c>
      <c r="I64">
        <v>1</v>
      </c>
      <c r="J64" t="s">
        <v>259</v>
      </c>
      <c r="K64" t="s">
        <v>3398</v>
      </c>
      <c r="L64" t="s">
        <v>3405</v>
      </c>
      <c r="M64">
        <v>5</v>
      </c>
      <c r="N64">
        <v>3</v>
      </c>
      <c r="O64">
        <v>4</v>
      </c>
      <c r="P64">
        <v>4</v>
      </c>
    </row>
    <row r="65" spans="1:16">
      <c r="A65" t="s">
        <v>3394</v>
      </c>
      <c r="B65" t="s">
        <v>3400</v>
      </c>
      <c r="C65">
        <v>0</v>
      </c>
      <c r="D65" t="s">
        <v>3401</v>
      </c>
      <c r="E65">
        <v>0</v>
      </c>
      <c r="F65">
        <v>0</v>
      </c>
      <c r="G65">
        <v>1</v>
      </c>
      <c r="H65">
        <v>0</v>
      </c>
      <c r="I65">
        <v>1</v>
      </c>
      <c r="J65" t="s">
        <v>259</v>
      </c>
      <c r="K65" t="s">
        <v>3398</v>
      </c>
      <c r="L65" t="s">
        <v>274</v>
      </c>
      <c r="M65">
        <v>2</v>
      </c>
      <c r="N65">
        <v>4</v>
      </c>
      <c r="O65">
        <v>2</v>
      </c>
      <c r="P65">
        <v>3</v>
      </c>
    </row>
    <row r="66" spans="1:16">
      <c r="A66" t="s">
        <v>3406</v>
      </c>
      <c r="B66" t="s">
        <v>3409</v>
      </c>
      <c r="C66">
        <v>0</v>
      </c>
      <c r="D66" t="s">
        <v>3409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3409</v>
      </c>
      <c r="K66" t="s">
        <v>3409</v>
      </c>
      <c r="L66" t="s">
        <v>3409</v>
      </c>
      <c r="M66">
        <v>0</v>
      </c>
      <c r="N66">
        <v>0</v>
      </c>
      <c r="O66">
        <v>0</v>
      </c>
      <c r="P66">
        <v>0</v>
      </c>
    </row>
    <row r="67" spans="1:16">
      <c r="A67" t="s">
        <v>3394</v>
      </c>
      <c r="B67" t="s">
        <v>3400</v>
      </c>
      <c r="C67">
        <v>0</v>
      </c>
      <c r="D67" t="s">
        <v>3401</v>
      </c>
      <c r="E67">
        <v>0</v>
      </c>
      <c r="F67">
        <v>0</v>
      </c>
      <c r="G67">
        <v>0</v>
      </c>
      <c r="H67">
        <v>1</v>
      </c>
      <c r="I67">
        <v>1</v>
      </c>
      <c r="J67" t="s">
        <v>259</v>
      </c>
      <c r="K67" t="s">
        <v>3403</v>
      </c>
      <c r="L67" t="s">
        <v>274</v>
      </c>
      <c r="M67">
        <v>5</v>
      </c>
      <c r="N67">
        <v>4</v>
      </c>
      <c r="O67">
        <v>5</v>
      </c>
      <c r="P67">
        <v>3</v>
      </c>
    </row>
    <row r="68" spans="1:16">
      <c r="A68" t="s">
        <v>3394</v>
      </c>
      <c r="B68" t="s">
        <v>3395</v>
      </c>
      <c r="C68">
        <v>1</v>
      </c>
      <c r="D68" t="s">
        <v>3396</v>
      </c>
      <c r="E68">
        <v>0</v>
      </c>
      <c r="F68">
        <v>1</v>
      </c>
      <c r="G68">
        <v>0</v>
      </c>
      <c r="H68">
        <v>0</v>
      </c>
      <c r="I68">
        <v>1</v>
      </c>
      <c r="J68" t="s">
        <v>3407</v>
      </c>
      <c r="K68" t="s">
        <v>3408</v>
      </c>
      <c r="L68" t="s">
        <v>274</v>
      </c>
      <c r="M68">
        <v>5</v>
      </c>
      <c r="N68">
        <v>5</v>
      </c>
      <c r="O68">
        <v>5</v>
      </c>
      <c r="P68">
        <v>5</v>
      </c>
    </row>
    <row r="69" spans="1:16">
      <c r="A69" t="s">
        <v>3394</v>
      </c>
      <c r="B69" t="s">
        <v>3400</v>
      </c>
      <c r="C69">
        <v>0</v>
      </c>
      <c r="D69" t="s">
        <v>3401</v>
      </c>
      <c r="E69">
        <v>1</v>
      </c>
      <c r="F69">
        <v>0</v>
      </c>
      <c r="G69">
        <v>1</v>
      </c>
      <c r="H69">
        <v>0</v>
      </c>
      <c r="I69">
        <v>1</v>
      </c>
      <c r="J69" t="s">
        <v>3407</v>
      </c>
      <c r="K69" t="s">
        <v>3402</v>
      </c>
      <c r="L69" t="s">
        <v>3399</v>
      </c>
      <c r="M69">
        <v>4</v>
      </c>
      <c r="N69">
        <v>4</v>
      </c>
      <c r="O69">
        <v>4</v>
      </c>
      <c r="P69">
        <v>5</v>
      </c>
    </row>
    <row r="70" spans="1:16">
      <c r="A70" t="s">
        <v>3394</v>
      </c>
      <c r="B70" t="s">
        <v>3400</v>
      </c>
      <c r="C70">
        <v>0</v>
      </c>
      <c r="D70" t="s">
        <v>3401</v>
      </c>
      <c r="E70">
        <v>1</v>
      </c>
      <c r="F70">
        <v>1</v>
      </c>
      <c r="G70">
        <v>0</v>
      </c>
      <c r="H70">
        <v>0</v>
      </c>
      <c r="I70">
        <v>1</v>
      </c>
      <c r="J70" t="s">
        <v>3407</v>
      </c>
      <c r="K70" t="s">
        <v>3408</v>
      </c>
      <c r="L70" t="s">
        <v>274</v>
      </c>
      <c r="M70">
        <v>5</v>
      </c>
      <c r="N70">
        <v>5</v>
      </c>
      <c r="O70">
        <v>5</v>
      </c>
      <c r="P70">
        <v>5</v>
      </c>
    </row>
    <row r="71" spans="1:16">
      <c r="A71" t="s">
        <v>3394</v>
      </c>
      <c r="B71" t="s">
        <v>3400</v>
      </c>
      <c r="C71">
        <v>0</v>
      </c>
      <c r="D71" t="s">
        <v>3401</v>
      </c>
      <c r="E71">
        <v>1</v>
      </c>
      <c r="F71">
        <v>0</v>
      </c>
      <c r="G71">
        <v>1</v>
      </c>
      <c r="H71">
        <v>0</v>
      </c>
      <c r="I71">
        <v>1</v>
      </c>
      <c r="J71" t="s">
        <v>259</v>
      </c>
      <c r="K71" t="s">
        <v>3398</v>
      </c>
      <c r="L71" t="s">
        <v>274</v>
      </c>
      <c r="M71">
        <v>3</v>
      </c>
      <c r="N71">
        <v>4</v>
      </c>
      <c r="O71">
        <v>4</v>
      </c>
      <c r="P71">
        <v>5</v>
      </c>
    </row>
    <row r="72" spans="1:16">
      <c r="A72" t="s">
        <v>3394</v>
      </c>
      <c r="B72" t="s">
        <v>3400</v>
      </c>
      <c r="C72">
        <v>0</v>
      </c>
      <c r="D72" t="s">
        <v>3401</v>
      </c>
      <c r="E72">
        <v>0</v>
      </c>
      <c r="F72">
        <v>0</v>
      </c>
      <c r="G72">
        <v>0</v>
      </c>
      <c r="H72">
        <v>1</v>
      </c>
      <c r="I72">
        <v>1</v>
      </c>
      <c r="J72" t="s">
        <v>3407</v>
      </c>
      <c r="K72" t="s">
        <v>3398</v>
      </c>
      <c r="L72" t="s">
        <v>274</v>
      </c>
      <c r="M72">
        <v>5</v>
      </c>
      <c r="N72">
        <v>2</v>
      </c>
      <c r="O72">
        <v>4</v>
      </c>
      <c r="P72">
        <v>4</v>
      </c>
    </row>
    <row r="73" spans="1:16">
      <c r="A73" t="s">
        <v>3394</v>
      </c>
      <c r="B73" t="s">
        <v>3400</v>
      </c>
      <c r="C73">
        <v>0</v>
      </c>
      <c r="D73" t="s">
        <v>3401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259</v>
      </c>
      <c r="K73" t="s">
        <v>3403</v>
      </c>
      <c r="L73" t="s">
        <v>274</v>
      </c>
      <c r="M73">
        <v>4</v>
      </c>
      <c r="N73">
        <v>2</v>
      </c>
      <c r="O73">
        <v>4</v>
      </c>
      <c r="P73">
        <v>3</v>
      </c>
    </row>
    <row r="74" spans="1:16">
      <c r="A74" t="s">
        <v>3394</v>
      </c>
      <c r="B74" t="s">
        <v>3395</v>
      </c>
      <c r="C74">
        <v>1</v>
      </c>
      <c r="D74" t="s">
        <v>3410</v>
      </c>
      <c r="E74">
        <v>0</v>
      </c>
      <c r="F74">
        <v>0</v>
      </c>
      <c r="G74">
        <v>0</v>
      </c>
      <c r="H74">
        <v>1</v>
      </c>
      <c r="I74">
        <v>1</v>
      </c>
      <c r="J74" t="s">
        <v>259</v>
      </c>
      <c r="K74" t="s">
        <v>3403</v>
      </c>
      <c r="L74" t="s">
        <v>3405</v>
      </c>
      <c r="M74">
        <v>4</v>
      </c>
      <c r="N74">
        <v>5</v>
      </c>
      <c r="O74">
        <v>5</v>
      </c>
      <c r="P74">
        <v>4</v>
      </c>
    </row>
    <row r="75" spans="1:16">
      <c r="A75" t="s">
        <v>3406</v>
      </c>
      <c r="B75" t="s">
        <v>3409</v>
      </c>
      <c r="C75">
        <v>0</v>
      </c>
      <c r="D75" t="s">
        <v>3409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3409</v>
      </c>
      <c r="K75" t="s">
        <v>3409</v>
      </c>
      <c r="L75" t="s">
        <v>3409</v>
      </c>
      <c r="M75">
        <v>0</v>
      </c>
      <c r="N75">
        <v>0</v>
      </c>
      <c r="O75">
        <v>0</v>
      </c>
      <c r="P75">
        <v>0</v>
      </c>
    </row>
    <row r="76" spans="1:16">
      <c r="A76" t="s">
        <v>3394</v>
      </c>
      <c r="B76" t="s">
        <v>3395</v>
      </c>
      <c r="C76">
        <v>1</v>
      </c>
      <c r="D76" t="s">
        <v>3410</v>
      </c>
      <c r="E76">
        <v>0</v>
      </c>
      <c r="F76">
        <v>0</v>
      </c>
      <c r="G76">
        <v>0</v>
      </c>
      <c r="H76">
        <v>1</v>
      </c>
      <c r="I76">
        <v>1</v>
      </c>
      <c r="J76" t="s">
        <v>259</v>
      </c>
      <c r="K76" t="s">
        <v>3403</v>
      </c>
      <c r="L76" t="s">
        <v>3405</v>
      </c>
      <c r="M76">
        <v>5</v>
      </c>
      <c r="N76">
        <v>5</v>
      </c>
      <c r="O76">
        <v>5</v>
      </c>
      <c r="P76">
        <v>4</v>
      </c>
    </row>
    <row r="77" spans="1:16">
      <c r="A77" t="s">
        <v>3394</v>
      </c>
      <c r="B77" t="s">
        <v>3395</v>
      </c>
      <c r="C77">
        <v>1</v>
      </c>
      <c r="D77" t="s">
        <v>3401</v>
      </c>
      <c r="E77">
        <v>1</v>
      </c>
      <c r="F77">
        <v>1</v>
      </c>
      <c r="G77">
        <v>0</v>
      </c>
      <c r="H77">
        <v>0</v>
      </c>
      <c r="I77">
        <v>1</v>
      </c>
      <c r="J77" t="s">
        <v>3407</v>
      </c>
      <c r="K77" t="s">
        <v>3398</v>
      </c>
      <c r="L77" t="s">
        <v>3404</v>
      </c>
      <c r="M77">
        <v>5</v>
      </c>
      <c r="N77">
        <v>5</v>
      </c>
      <c r="O77">
        <v>5</v>
      </c>
      <c r="P77">
        <v>5</v>
      </c>
    </row>
    <row r="78" spans="1:16">
      <c r="A78" t="s">
        <v>3406</v>
      </c>
      <c r="B78" t="s">
        <v>3400</v>
      </c>
      <c r="C78">
        <v>0</v>
      </c>
      <c r="D78" t="s">
        <v>3401</v>
      </c>
      <c r="E78">
        <v>0</v>
      </c>
      <c r="F78">
        <v>1</v>
      </c>
      <c r="G78">
        <v>0</v>
      </c>
      <c r="H78">
        <v>0</v>
      </c>
      <c r="I78">
        <v>1</v>
      </c>
      <c r="J78" t="s">
        <v>259</v>
      </c>
      <c r="K78" t="s">
        <v>3408</v>
      </c>
      <c r="L78" t="s">
        <v>274</v>
      </c>
      <c r="M78">
        <v>3</v>
      </c>
      <c r="N78">
        <v>4</v>
      </c>
      <c r="O78">
        <v>4</v>
      </c>
      <c r="P78">
        <v>4</v>
      </c>
    </row>
    <row r="79" spans="1:16">
      <c r="A79" t="s">
        <v>3406</v>
      </c>
      <c r="B79" t="s">
        <v>3395</v>
      </c>
      <c r="C79">
        <v>1</v>
      </c>
      <c r="D79" t="s">
        <v>3396</v>
      </c>
      <c r="E79">
        <v>0</v>
      </c>
      <c r="F79">
        <v>1</v>
      </c>
      <c r="G79">
        <v>0</v>
      </c>
      <c r="H79">
        <v>0</v>
      </c>
      <c r="I79">
        <v>1</v>
      </c>
      <c r="J79" t="s">
        <v>259</v>
      </c>
      <c r="K79" t="s">
        <v>3402</v>
      </c>
      <c r="L79" t="s">
        <v>274</v>
      </c>
      <c r="M79">
        <v>4</v>
      </c>
      <c r="N79">
        <v>5</v>
      </c>
      <c r="O79">
        <v>4</v>
      </c>
      <c r="P79">
        <v>3</v>
      </c>
    </row>
    <row r="80" spans="1:16">
      <c r="A80" t="s">
        <v>3394</v>
      </c>
      <c r="B80" t="s">
        <v>3395</v>
      </c>
      <c r="C80">
        <v>1</v>
      </c>
      <c r="D80" t="s">
        <v>3396</v>
      </c>
      <c r="E80">
        <v>1</v>
      </c>
      <c r="F80">
        <v>1</v>
      </c>
      <c r="G80">
        <v>1</v>
      </c>
      <c r="H80">
        <v>0</v>
      </c>
      <c r="I80">
        <v>1</v>
      </c>
      <c r="J80" t="s">
        <v>3407</v>
      </c>
      <c r="K80" t="s">
        <v>3403</v>
      </c>
      <c r="L80" t="s">
        <v>274</v>
      </c>
      <c r="M80">
        <v>4</v>
      </c>
      <c r="N80">
        <v>4</v>
      </c>
      <c r="O80">
        <v>4</v>
      </c>
      <c r="P80">
        <v>4</v>
      </c>
    </row>
    <row r="81" spans="1:16">
      <c r="A81" t="s">
        <v>3394</v>
      </c>
      <c r="B81" t="s">
        <v>3400</v>
      </c>
      <c r="C81">
        <v>0</v>
      </c>
      <c r="D81" t="s">
        <v>3401</v>
      </c>
      <c r="E81">
        <v>1</v>
      </c>
      <c r="F81">
        <v>0</v>
      </c>
      <c r="G81">
        <v>0</v>
      </c>
      <c r="H81">
        <v>0</v>
      </c>
      <c r="I81">
        <v>1</v>
      </c>
      <c r="J81" t="s">
        <v>259</v>
      </c>
      <c r="K81" t="s">
        <v>3403</v>
      </c>
      <c r="L81" t="s">
        <v>274</v>
      </c>
      <c r="M81">
        <v>5</v>
      </c>
      <c r="N81">
        <v>4</v>
      </c>
      <c r="O81">
        <v>5</v>
      </c>
      <c r="P81">
        <v>4</v>
      </c>
    </row>
    <row r="82" spans="1:16">
      <c r="A82" t="s">
        <v>3406</v>
      </c>
      <c r="B82" t="s">
        <v>3409</v>
      </c>
      <c r="C82">
        <v>0</v>
      </c>
      <c r="D82" t="s">
        <v>3409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259</v>
      </c>
      <c r="K82" t="s">
        <v>3409</v>
      </c>
      <c r="L82" t="s">
        <v>274</v>
      </c>
      <c r="M82">
        <v>5</v>
      </c>
      <c r="N82">
        <v>5</v>
      </c>
      <c r="O82">
        <v>0</v>
      </c>
      <c r="P82">
        <v>0</v>
      </c>
    </row>
    <row r="83" spans="1:16">
      <c r="A83" t="s">
        <v>3394</v>
      </c>
      <c r="B83" t="s">
        <v>3395</v>
      </c>
      <c r="C83">
        <v>1</v>
      </c>
      <c r="D83" t="s">
        <v>3410</v>
      </c>
      <c r="E83">
        <v>0</v>
      </c>
      <c r="F83">
        <v>0</v>
      </c>
      <c r="G83">
        <v>0</v>
      </c>
      <c r="H83">
        <v>1</v>
      </c>
      <c r="I83">
        <v>1</v>
      </c>
      <c r="J83" t="s">
        <v>3397</v>
      </c>
      <c r="K83" t="s">
        <v>3403</v>
      </c>
      <c r="L83" t="s">
        <v>274</v>
      </c>
      <c r="M83">
        <v>5</v>
      </c>
      <c r="N83">
        <v>5</v>
      </c>
      <c r="O83">
        <v>5</v>
      </c>
      <c r="P83">
        <v>5</v>
      </c>
    </row>
    <row r="84" spans="1:16">
      <c r="A84" t="s">
        <v>3406</v>
      </c>
      <c r="B84" t="s">
        <v>3400</v>
      </c>
      <c r="C84">
        <v>0</v>
      </c>
      <c r="D84" t="s">
        <v>3401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259</v>
      </c>
      <c r="K84" t="s">
        <v>3398</v>
      </c>
      <c r="L84" t="s">
        <v>274</v>
      </c>
      <c r="M84">
        <v>5</v>
      </c>
      <c r="N84">
        <v>5</v>
      </c>
      <c r="O84">
        <v>5</v>
      </c>
      <c r="P84">
        <v>5</v>
      </c>
    </row>
    <row r="85" spans="1:16">
      <c r="A85" t="s">
        <v>3394</v>
      </c>
      <c r="B85" t="s">
        <v>3395</v>
      </c>
      <c r="C85">
        <v>1</v>
      </c>
      <c r="D85" t="s">
        <v>3396</v>
      </c>
      <c r="E85">
        <v>0</v>
      </c>
      <c r="F85">
        <v>1</v>
      </c>
      <c r="G85">
        <v>0</v>
      </c>
      <c r="H85">
        <v>0</v>
      </c>
      <c r="I85">
        <v>1</v>
      </c>
      <c r="J85" t="s">
        <v>3407</v>
      </c>
      <c r="K85" t="s">
        <v>3403</v>
      </c>
      <c r="L85" t="s">
        <v>3404</v>
      </c>
      <c r="M85">
        <v>5</v>
      </c>
      <c r="N85">
        <v>5</v>
      </c>
      <c r="O85">
        <v>5</v>
      </c>
      <c r="P85">
        <v>5</v>
      </c>
    </row>
    <row r="86" spans="1:16">
      <c r="A86" t="s">
        <v>3394</v>
      </c>
      <c r="B86" t="s">
        <v>3400</v>
      </c>
      <c r="C86">
        <v>0</v>
      </c>
      <c r="D86" t="s">
        <v>3401</v>
      </c>
      <c r="E86">
        <v>1</v>
      </c>
      <c r="F86">
        <v>1</v>
      </c>
      <c r="G86">
        <v>0</v>
      </c>
      <c r="H86">
        <v>0</v>
      </c>
      <c r="I86">
        <v>1</v>
      </c>
      <c r="J86" t="s">
        <v>3407</v>
      </c>
      <c r="K86" t="s">
        <v>3398</v>
      </c>
      <c r="L86" t="s">
        <v>3404</v>
      </c>
      <c r="M86">
        <v>4</v>
      </c>
      <c r="N86">
        <v>3</v>
      </c>
      <c r="O86">
        <v>4</v>
      </c>
      <c r="P86">
        <v>4</v>
      </c>
    </row>
    <row r="87" spans="1:16">
      <c r="A87" t="s">
        <v>3394</v>
      </c>
      <c r="B87" t="s">
        <v>3395</v>
      </c>
      <c r="C87">
        <v>1</v>
      </c>
      <c r="D87" t="s">
        <v>3396</v>
      </c>
      <c r="E87">
        <v>0</v>
      </c>
      <c r="F87">
        <v>1</v>
      </c>
      <c r="G87">
        <v>0</v>
      </c>
      <c r="H87">
        <v>0</v>
      </c>
      <c r="I87">
        <v>1</v>
      </c>
      <c r="J87" t="s">
        <v>3407</v>
      </c>
      <c r="K87" t="s">
        <v>3402</v>
      </c>
      <c r="L87" t="s">
        <v>3404</v>
      </c>
      <c r="M87">
        <v>5</v>
      </c>
      <c r="N87">
        <v>4</v>
      </c>
      <c r="O87">
        <v>5</v>
      </c>
      <c r="P87">
        <v>4</v>
      </c>
    </row>
    <row r="88" spans="1:16">
      <c r="A88" t="s">
        <v>3406</v>
      </c>
      <c r="B88" t="s">
        <v>3395</v>
      </c>
      <c r="C88">
        <v>0</v>
      </c>
      <c r="D88" t="s">
        <v>3410</v>
      </c>
      <c r="E88">
        <v>0</v>
      </c>
      <c r="F88">
        <v>1</v>
      </c>
      <c r="G88">
        <v>0</v>
      </c>
      <c r="H88">
        <v>0</v>
      </c>
      <c r="I88">
        <v>1</v>
      </c>
      <c r="J88" t="s">
        <v>259</v>
      </c>
      <c r="K88" t="s">
        <v>3403</v>
      </c>
      <c r="L88" t="s">
        <v>3404</v>
      </c>
      <c r="M88">
        <v>4</v>
      </c>
      <c r="N88">
        <v>4</v>
      </c>
      <c r="O88">
        <v>4</v>
      </c>
      <c r="P88">
        <v>4</v>
      </c>
    </row>
    <row r="89" spans="1:16">
      <c r="A89" t="s">
        <v>3394</v>
      </c>
      <c r="B89" t="s">
        <v>3400</v>
      </c>
      <c r="C89">
        <v>0</v>
      </c>
      <c r="D89" t="s">
        <v>3401</v>
      </c>
      <c r="E89">
        <v>0</v>
      </c>
      <c r="F89">
        <v>0</v>
      </c>
      <c r="G89">
        <v>0</v>
      </c>
      <c r="H89">
        <v>1</v>
      </c>
      <c r="I89">
        <v>1</v>
      </c>
      <c r="J89" t="s">
        <v>259</v>
      </c>
      <c r="K89" t="s">
        <v>3403</v>
      </c>
      <c r="L89" t="s">
        <v>3405</v>
      </c>
      <c r="M89">
        <v>3</v>
      </c>
      <c r="N89">
        <v>5</v>
      </c>
      <c r="O89">
        <v>4</v>
      </c>
      <c r="P89">
        <v>4</v>
      </c>
    </row>
    <row r="90" spans="1:16">
      <c r="A90" t="s">
        <v>3394</v>
      </c>
      <c r="B90" t="s">
        <v>3395</v>
      </c>
      <c r="C90">
        <v>1</v>
      </c>
      <c r="D90" t="s">
        <v>3396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3407</v>
      </c>
      <c r="K90" t="s">
        <v>3402</v>
      </c>
      <c r="L90" t="s">
        <v>3405</v>
      </c>
      <c r="M90">
        <v>5</v>
      </c>
      <c r="N90">
        <v>5</v>
      </c>
      <c r="O90">
        <v>5</v>
      </c>
      <c r="P90">
        <v>5</v>
      </c>
    </row>
    <row r="91" spans="1:16">
      <c r="A91" t="s">
        <v>3394</v>
      </c>
      <c r="B91" t="s">
        <v>3395</v>
      </c>
      <c r="C91">
        <v>1</v>
      </c>
      <c r="D91" t="s">
        <v>3401</v>
      </c>
      <c r="E91">
        <v>1</v>
      </c>
      <c r="F91">
        <v>0</v>
      </c>
      <c r="G91">
        <v>0</v>
      </c>
      <c r="H91">
        <v>0</v>
      </c>
      <c r="I91">
        <v>1</v>
      </c>
      <c r="J91" t="s">
        <v>259</v>
      </c>
      <c r="K91" t="s">
        <v>3398</v>
      </c>
      <c r="L91" t="s">
        <v>3405</v>
      </c>
      <c r="M91">
        <v>5</v>
      </c>
      <c r="N91">
        <v>3</v>
      </c>
      <c r="O91">
        <v>5</v>
      </c>
      <c r="P91">
        <v>5</v>
      </c>
    </row>
    <row r="92" spans="1:16">
      <c r="A92" t="s">
        <v>3394</v>
      </c>
      <c r="B92" t="s">
        <v>3400</v>
      </c>
      <c r="C92">
        <v>0</v>
      </c>
      <c r="D92" t="s">
        <v>3396</v>
      </c>
      <c r="E92">
        <v>1</v>
      </c>
      <c r="F92">
        <v>0</v>
      </c>
      <c r="G92">
        <v>0</v>
      </c>
      <c r="H92">
        <v>0</v>
      </c>
      <c r="I92">
        <v>1</v>
      </c>
      <c r="J92" t="s">
        <v>259</v>
      </c>
      <c r="K92" t="s">
        <v>3403</v>
      </c>
      <c r="L92" t="s">
        <v>3404</v>
      </c>
      <c r="M92">
        <v>5</v>
      </c>
      <c r="N92">
        <v>5</v>
      </c>
      <c r="O92">
        <v>5</v>
      </c>
      <c r="P92">
        <v>0</v>
      </c>
    </row>
    <row r="93" spans="1:16">
      <c r="A93" t="s">
        <v>3406</v>
      </c>
      <c r="B93" t="s">
        <v>3395</v>
      </c>
      <c r="C93">
        <v>1</v>
      </c>
      <c r="D93" t="s">
        <v>3410</v>
      </c>
      <c r="E93">
        <v>0</v>
      </c>
      <c r="F93">
        <v>1</v>
      </c>
      <c r="G93">
        <v>0</v>
      </c>
      <c r="H93">
        <v>0</v>
      </c>
      <c r="I93">
        <v>1</v>
      </c>
      <c r="J93" t="s">
        <v>3407</v>
      </c>
      <c r="K93" t="s">
        <v>3398</v>
      </c>
      <c r="L93" t="s">
        <v>274</v>
      </c>
      <c r="M93">
        <v>4</v>
      </c>
      <c r="N93">
        <v>4</v>
      </c>
      <c r="O93">
        <v>4</v>
      </c>
      <c r="P93">
        <v>4</v>
      </c>
    </row>
    <row r="94" spans="1:16">
      <c r="A94" t="s">
        <v>3394</v>
      </c>
      <c r="B94" t="s">
        <v>3395</v>
      </c>
      <c r="C94">
        <v>1</v>
      </c>
      <c r="D94" t="s">
        <v>3401</v>
      </c>
      <c r="E94">
        <v>1</v>
      </c>
      <c r="F94">
        <v>0</v>
      </c>
      <c r="G94">
        <v>0</v>
      </c>
      <c r="H94">
        <v>0</v>
      </c>
      <c r="I94">
        <v>1</v>
      </c>
      <c r="J94" t="s">
        <v>3407</v>
      </c>
      <c r="K94" t="s">
        <v>3408</v>
      </c>
      <c r="L94" t="s">
        <v>274</v>
      </c>
      <c r="M94">
        <v>4</v>
      </c>
      <c r="N94">
        <v>4</v>
      </c>
      <c r="O94">
        <v>4</v>
      </c>
      <c r="P94">
        <v>4</v>
      </c>
    </row>
    <row r="95" spans="1:16">
      <c r="A95" t="s">
        <v>3406</v>
      </c>
      <c r="B95" t="s">
        <v>3400</v>
      </c>
      <c r="C95">
        <v>0</v>
      </c>
      <c r="D95" t="s">
        <v>3410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3407</v>
      </c>
      <c r="K95" t="s">
        <v>3398</v>
      </c>
      <c r="L95" t="s">
        <v>3405</v>
      </c>
      <c r="M95">
        <v>4</v>
      </c>
      <c r="N95">
        <v>4</v>
      </c>
      <c r="O95">
        <v>4</v>
      </c>
      <c r="P95">
        <v>4</v>
      </c>
    </row>
    <row r="96" spans="1:16">
      <c r="A96" t="s">
        <v>3406</v>
      </c>
      <c r="B96" t="s">
        <v>3395</v>
      </c>
      <c r="C96">
        <v>1</v>
      </c>
      <c r="D96" t="s">
        <v>3410</v>
      </c>
      <c r="E96">
        <v>0</v>
      </c>
      <c r="F96">
        <v>1</v>
      </c>
      <c r="G96">
        <v>0</v>
      </c>
      <c r="H96">
        <v>0</v>
      </c>
      <c r="I96">
        <v>1</v>
      </c>
      <c r="J96" t="s">
        <v>3407</v>
      </c>
      <c r="K96" t="s">
        <v>3408</v>
      </c>
      <c r="L96" t="s">
        <v>3405</v>
      </c>
      <c r="M96">
        <v>3</v>
      </c>
      <c r="N96">
        <v>5</v>
      </c>
      <c r="O96">
        <v>4</v>
      </c>
      <c r="P96">
        <v>5</v>
      </c>
    </row>
    <row r="97" spans="1:16">
      <c r="A97" t="s">
        <v>3394</v>
      </c>
      <c r="B97" t="s">
        <v>3400</v>
      </c>
      <c r="C97">
        <v>0</v>
      </c>
      <c r="D97" t="s">
        <v>3401</v>
      </c>
      <c r="E97">
        <v>1</v>
      </c>
      <c r="F97">
        <v>0</v>
      </c>
      <c r="G97">
        <v>0</v>
      </c>
      <c r="H97">
        <v>0</v>
      </c>
      <c r="I97">
        <v>1</v>
      </c>
      <c r="J97" t="s">
        <v>3407</v>
      </c>
      <c r="K97" t="s">
        <v>3403</v>
      </c>
      <c r="L97" t="s">
        <v>3404</v>
      </c>
      <c r="M97">
        <v>4</v>
      </c>
      <c r="N97">
        <v>5</v>
      </c>
      <c r="O97">
        <v>4</v>
      </c>
      <c r="P97">
        <v>5</v>
      </c>
    </row>
    <row r="98" spans="1:16">
      <c r="A98" t="s">
        <v>3394</v>
      </c>
      <c r="B98" t="s">
        <v>3395</v>
      </c>
      <c r="C98">
        <v>1</v>
      </c>
      <c r="D98" t="s">
        <v>3396</v>
      </c>
      <c r="E98">
        <v>0</v>
      </c>
      <c r="F98">
        <v>1</v>
      </c>
      <c r="G98">
        <v>0</v>
      </c>
      <c r="H98">
        <v>0</v>
      </c>
      <c r="I98">
        <v>1</v>
      </c>
      <c r="J98" t="s">
        <v>3407</v>
      </c>
      <c r="K98" t="s">
        <v>3403</v>
      </c>
      <c r="L98" t="s">
        <v>274</v>
      </c>
      <c r="M98">
        <v>5</v>
      </c>
      <c r="N98">
        <v>2</v>
      </c>
      <c r="O98">
        <v>3</v>
      </c>
      <c r="P98">
        <v>5</v>
      </c>
    </row>
    <row r="99" spans="1:16">
      <c r="A99" t="s">
        <v>3394</v>
      </c>
      <c r="B99" t="s">
        <v>3395</v>
      </c>
      <c r="C99">
        <v>1</v>
      </c>
      <c r="D99" t="s">
        <v>3396</v>
      </c>
      <c r="E99">
        <v>0</v>
      </c>
      <c r="F99">
        <v>1</v>
      </c>
      <c r="G99">
        <v>0</v>
      </c>
      <c r="H99">
        <v>0</v>
      </c>
      <c r="I99">
        <v>1</v>
      </c>
      <c r="J99" t="s">
        <v>3407</v>
      </c>
      <c r="K99" t="s">
        <v>3403</v>
      </c>
      <c r="L99" t="s">
        <v>3404</v>
      </c>
      <c r="M99">
        <v>5</v>
      </c>
      <c r="N99">
        <v>4</v>
      </c>
      <c r="O99">
        <v>3</v>
      </c>
      <c r="P99">
        <v>3</v>
      </c>
    </row>
    <row r="100" spans="1:16">
      <c r="A100" t="s">
        <v>3394</v>
      </c>
      <c r="B100" t="s">
        <v>3395</v>
      </c>
      <c r="C100">
        <v>1</v>
      </c>
      <c r="D100" t="s">
        <v>3410</v>
      </c>
      <c r="E100">
        <v>1</v>
      </c>
      <c r="F100">
        <v>0</v>
      </c>
      <c r="G100">
        <v>0</v>
      </c>
      <c r="H100">
        <v>0</v>
      </c>
      <c r="I100">
        <v>1</v>
      </c>
      <c r="J100" t="s">
        <v>259</v>
      </c>
      <c r="K100" t="s">
        <v>3398</v>
      </c>
      <c r="L100" t="s">
        <v>3404</v>
      </c>
      <c r="M100">
        <v>5</v>
      </c>
      <c r="N100">
        <v>5</v>
      </c>
      <c r="O100">
        <v>4</v>
      </c>
      <c r="P100">
        <v>3</v>
      </c>
    </row>
    <row r="101" spans="1:16">
      <c r="A101" t="s">
        <v>3406</v>
      </c>
      <c r="B101" t="s">
        <v>3395</v>
      </c>
      <c r="C101">
        <v>1</v>
      </c>
      <c r="D101" t="s">
        <v>3401</v>
      </c>
      <c r="E101">
        <v>0</v>
      </c>
      <c r="F101">
        <v>0</v>
      </c>
      <c r="G101">
        <v>1</v>
      </c>
      <c r="H101">
        <v>0</v>
      </c>
      <c r="I101">
        <v>1</v>
      </c>
      <c r="J101" t="s">
        <v>3407</v>
      </c>
      <c r="K101" t="s">
        <v>3398</v>
      </c>
      <c r="L101" t="s">
        <v>3404</v>
      </c>
      <c r="M101">
        <v>4</v>
      </c>
      <c r="N101">
        <v>4</v>
      </c>
      <c r="O101">
        <v>4</v>
      </c>
      <c r="P101">
        <v>2</v>
      </c>
    </row>
    <row r="102" spans="1:16">
      <c r="A102" t="s">
        <v>3394</v>
      </c>
      <c r="B102" t="s">
        <v>3395</v>
      </c>
      <c r="C102">
        <v>1</v>
      </c>
      <c r="D102" t="s">
        <v>3396</v>
      </c>
      <c r="E102">
        <v>0</v>
      </c>
      <c r="F102">
        <v>1</v>
      </c>
      <c r="G102">
        <v>0</v>
      </c>
      <c r="H102">
        <v>0</v>
      </c>
      <c r="I102">
        <v>1</v>
      </c>
      <c r="J102" t="s">
        <v>3407</v>
      </c>
      <c r="K102" t="s">
        <v>3402</v>
      </c>
      <c r="L102" t="s">
        <v>3404</v>
      </c>
      <c r="M102">
        <v>4</v>
      </c>
      <c r="N102">
        <v>4</v>
      </c>
      <c r="O102">
        <v>4</v>
      </c>
      <c r="P102">
        <v>4</v>
      </c>
    </row>
    <row r="103" spans="1:16">
      <c r="A103" t="s">
        <v>3394</v>
      </c>
      <c r="B103" t="s">
        <v>3395</v>
      </c>
      <c r="C103">
        <v>1</v>
      </c>
      <c r="D103" t="s">
        <v>3396</v>
      </c>
      <c r="E103">
        <v>0</v>
      </c>
      <c r="F103">
        <v>1</v>
      </c>
      <c r="G103">
        <v>0</v>
      </c>
      <c r="H103">
        <v>0</v>
      </c>
      <c r="I103">
        <v>1</v>
      </c>
      <c r="J103" t="s">
        <v>3407</v>
      </c>
      <c r="K103" t="s">
        <v>3403</v>
      </c>
      <c r="L103" t="s">
        <v>3404</v>
      </c>
      <c r="M103">
        <v>5</v>
      </c>
      <c r="N103">
        <v>5</v>
      </c>
      <c r="O103">
        <v>5</v>
      </c>
      <c r="P103">
        <v>5</v>
      </c>
    </row>
    <row r="104" spans="1:16">
      <c r="A104" t="s">
        <v>3394</v>
      </c>
      <c r="B104" t="s">
        <v>3400</v>
      </c>
      <c r="C104">
        <v>0</v>
      </c>
      <c r="D104" t="s">
        <v>3396</v>
      </c>
      <c r="E104">
        <v>0</v>
      </c>
      <c r="F104">
        <v>1</v>
      </c>
      <c r="G104">
        <v>0</v>
      </c>
      <c r="H104">
        <v>0</v>
      </c>
      <c r="I104">
        <v>1</v>
      </c>
      <c r="J104" t="s">
        <v>259</v>
      </c>
      <c r="K104" t="s">
        <v>3403</v>
      </c>
      <c r="L104" t="s">
        <v>274</v>
      </c>
      <c r="M104">
        <v>3</v>
      </c>
      <c r="N104">
        <v>3</v>
      </c>
      <c r="O104">
        <v>3</v>
      </c>
      <c r="P104">
        <v>5</v>
      </c>
    </row>
  </sheetData>
  <phoneticPr fontId="4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"/>
  <sheetViews>
    <sheetView workbookViewId="0"/>
  </sheetViews>
  <sheetFormatPr baseColWidth="10" defaultColWidth="8.83203125" defaultRowHeight="17"/>
  <sheetData>
    <row r="1" spans="1:15">
      <c r="A1" t="s">
        <v>3411</v>
      </c>
      <c r="B1" t="str">
        <f>IF(설문조사!$B$9="방문자만","예","*")</f>
        <v>예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K1" t="s">
        <v>263</v>
      </c>
      <c r="L1" t="s">
        <v>264</v>
      </c>
      <c r="N1" t="s">
        <v>3412</v>
      </c>
      <c r="O1" t="s">
        <v>264</v>
      </c>
    </row>
    <row r="2" spans="1:15">
      <c r="A2" t="s">
        <v>3413</v>
      </c>
      <c r="B2" t="str">
        <f>IF(설문조사!$J$9="전체","*",IF(설문조사!$J$9="자가용·렌터카","자가용","차 없음"))</f>
        <v>*</v>
      </c>
      <c r="D2" t="s">
        <v>3414</v>
      </c>
      <c r="E2" s="12">
        <f>IFERROR(COUNTIFS(d_설문!$A$2:$A$104,d_설문계산!$B$1,d_설문!$B$2:$B$104,d_설문계산!$B$2,d_설문!$M$2:$M$104,5)/COUNTIFS(d_설문!$A$2:$A$104,d_설문계산!$B$1,d_설문!$B$2:$B$104,d_설문계산!$B$2,d_설문!$M$2:$M$104,"&gt;0"),0)</f>
        <v>0.54166666666666663</v>
      </c>
      <c r="F2" s="12">
        <f>IFERROR(COUNTIFS(d_설문!$A$2:$A$104,d_설문계산!$B$1,d_설문!$B$2:$B$104,d_설문계산!$B$2,d_설문!$M$2:$M$104,4)/COUNTIFS(d_설문!$A$2:$A$104,d_설문계산!$B$1,d_설문!$B$2:$B$104,d_설문계산!$B$2,d_설문!$M$2:$M$104,"&gt;0"),0)</f>
        <v>0.25</v>
      </c>
      <c r="G2" s="12">
        <f>IFERROR(COUNTIFS(d_설문!$A$2:$A$104,d_설문계산!$B$1,d_설문!$B$2:$B$104,d_설문계산!$B$2,d_설문!$M$2:$M$104,3)/COUNTIFS(d_설문!$A$2:$A$104,d_설문계산!$B$1,d_설문!$B$2:$B$104,d_설문계산!$B$2,d_설문!$M$2:$M$104,"&gt;0"),0)</f>
        <v>0.125</v>
      </c>
      <c r="H2" s="12">
        <f>IFERROR(COUNTIFS(d_설문!$A$2:$A$104,d_설문계산!$B$1,d_설문!$B$2:$B$104,d_설문계산!$B$2,d_설문!$M$2:$M$104,2)/COUNTIFS(d_설문!$A$2:$A$104,d_설문계산!$B$1,d_설문!$B$2:$B$104,d_설문계산!$B$2,d_설문!$M$2:$M$104,"&gt;0"),0)</f>
        <v>6.9444444444444448E-2</v>
      </c>
      <c r="I2" s="12">
        <f>IFERROR(COUNTIFS(d_설문!$A$2:$A$104,d_설문계산!$B$1,d_설문!$B$2:$B$104,d_설문계산!$B$2,d_설문!$M$2:$M$104,1)/COUNTIFS(d_설문!$A$2:$A$104,d_설문계산!$B$1,d_설문!$B$2:$B$104,d_설문계산!$B$2,d_설문!$M$2:$M$104,"&gt;0"),0)</f>
        <v>1.3888888888888888E-2</v>
      </c>
      <c r="K2" t="s">
        <v>3415</v>
      </c>
      <c r="L2" s="12">
        <f>IFERROR(COUNTIFS(d_설문!$A$2:$A$104,d_설문계산!$B$1,d_설문!$B$2:$B$104,d_설문계산!$B$2,d_설문!$E$2:$E$104,1,d_설문!$I$2:$I$104,1)/COUNTIFS(d_설문!$A$2:$A$104,d_설문계산!$B$1,d_설문!$B$2:$B$104,d_설문계산!$B$2,d_설문!$I$2:$I$104,1),0)</f>
        <v>0.40845070422535212</v>
      </c>
      <c r="N2" t="s">
        <v>3403</v>
      </c>
      <c r="O2" s="12">
        <f>IFERROR(COUNTIFS(d_설문!$A$2:$A$104,d_설문계산!$B$1,d_설문!$B$2:$B$104,d_설문계산!$B$2,d_설문!$K$2:$K$104,"정보 부족")/COUNTIFS(d_설문!$A$2:$A$104,d_설문계산!$B$1,d_설문!$B$2:$B$104,d_설문계산!$B$2,d_설문!$K$2:$K$104,"&lt;&gt;미응답"),0)</f>
        <v>0.40277777777777779</v>
      </c>
    </row>
    <row r="3" spans="1:15">
      <c r="A3" t="s">
        <v>3416</v>
      </c>
      <c r="B3">
        <f>COUNTIFS(d_설문!$A$2:$A$104,d_설문계산!$B$1,d_설문!$B$2:$B$104,d_설문계산!$B$2)</f>
        <v>72</v>
      </c>
      <c r="D3" t="s">
        <v>3417</v>
      </c>
      <c r="E3" s="12">
        <f>IFERROR(COUNTIFS(d_설문!$A$2:$A$104,d_설문계산!$B$1,d_설문!$B$2:$B$104,d_설문계산!$B$2,d_설문!$N$2:$N$104,5)/COUNTIFS(d_설문!$A$2:$A$104,d_설문계산!$B$1,d_설문!$B$2:$B$104,d_설문계산!$B$2,d_설문!$N$2:$N$104,"&gt;0"),0)</f>
        <v>0.47222222222222221</v>
      </c>
      <c r="F3" s="12">
        <f>IFERROR(COUNTIFS(d_설문!$A$2:$A$104,d_설문계산!$B$1,d_설문!$B$2:$B$104,d_설문계산!$B$2,d_설문!$N$2:$N$104,4)/COUNTIFS(d_설문!$A$2:$A$104,d_설문계산!$B$1,d_설문!$B$2:$B$104,d_설문계산!$B$2,d_설문!$N$2:$N$104,"&gt;0"),0)</f>
        <v>0.31944444444444442</v>
      </c>
      <c r="G3" s="12">
        <f>IFERROR(COUNTIFS(d_설문!$A$2:$A$104,d_설문계산!$B$1,d_설문!$B$2:$B$104,d_설문계산!$B$2,d_설문!$N$2:$N$104,3)/COUNTIFS(d_설문!$A$2:$A$104,d_설문계산!$B$1,d_설문!$B$2:$B$104,d_설문계산!$B$2,d_설문!$N$2:$N$104,"&gt;0"),0)</f>
        <v>5.5555555555555552E-2</v>
      </c>
      <c r="H3" s="12">
        <f>IFERROR(COUNTIFS(d_설문!$A$2:$A$104,d_설문계산!$B$1,d_설문!$B$2:$B$104,d_설문계산!$B$2,d_설문!$N$2:$N$104,2)/COUNTIFS(d_설문!$A$2:$A$104,d_설문계산!$B$1,d_설문!$B$2:$B$104,d_설문계산!$B$2,d_설문!$N$2:$N$104,"&gt;0"),0)</f>
        <v>0.15277777777777779</v>
      </c>
      <c r="I3" s="12">
        <f>IFERROR(COUNTIFS(d_설문!$A$2:$A$104,d_설문계산!$B$1,d_설문!$B$2:$B$104,d_설문계산!$B$2,d_설문!$N$2:$N$104,1)/COUNTIFS(d_설문!$A$2:$A$104,d_설문계산!$B$1,d_설문!$B$2:$B$104,d_설문계산!$B$2,d_설문!$N$2:$N$104,"&gt;0"),0)</f>
        <v>0</v>
      </c>
      <c r="K3" t="s">
        <v>3418</v>
      </c>
      <c r="L3" s="12">
        <f>IFERROR(COUNTIFS(d_설문!$A$2:$A$104,d_설문계산!$B$1,d_설문!$B$2:$B$104,d_설문계산!$B$2,d_설문!$F$2:$F$104,1,d_설문!$I$2:$I$104,1)/COUNTIFS(d_설문!$A$2:$A$104,d_설문계산!$B$1,d_설문!$B$2:$B$104,d_설문계산!$B$2,d_설문!$I$2:$I$104,1),0)</f>
        <v>0.46478873239436619</v>
      </c>
      <c r="N3" t="s">
        <v>3398</v>
      </c>
      <c r="O3" s="12">
        <f>IFERROR(COUNTIFS(d_설문!$A$2:$A$104,d_설문계산!$B$1,d_설문!$B$2:$B$104,d_설문계산!$B$2,d_설문!$K$2:$K$104,"줄·예약 불편")/COUNTIFS(d_설문!$A$2:$A$104,d_설문계산!$B$1,d_설문!$B$2:$B$104,d_설문계산!$B$2,d_설문!$K$2:$K$104,"&lt;&gt;미응답"),0)</f>
        <v>0.30555555555555558</v>
      </c>
    </row>
    <row r="4" spans="1:15">
      <c r="D4" t="s">
        <v>3419</v>
      </c>
      <c r="E4" s="12">
        <f>IFERROR(COUNTIFS(d_설문!$A$2:$A$104,d_설문계산!$B$1,d_설문!$B$2:$B$104,d_설문계산!$B$2,d_설문!$O$2:$O$104,5)/COUNTIFS(d_설문!$A$2:$A$104,d_설문계산!$B$1,d_설문!$B$2:$B$104,d_설문계산!$B$2,d_설문!$O$2:$O$104,"&gt;0"),0)</f>
        <v>0.4861111111111111</v>
      </c>
      <c r="F4" s="12">
        <f>IFERROR(COUNTIFS(d_설문!$A$2:$A$104,d_설문계산!$B$1,d_설문!$B$2:$B$104,d_설문계산!$B$2,d_설문!$O$2:$O$104,4)/COUNTIFS(d_설문!$A$2:$A$104,d_설문계산!$B$1,d_설문!$B$2:$B$104,d_설문계산!$B$2,d_설문!$O$2:$O$104,"&gt;0"),0)</f>
        <v>0.33333333333333331</v>
      </c>
      <c r="G4" s="12">
        <f>IFERROR(COUNTIFS(d_설문!$A$2:$A$104,d_설문계산!$B$1,d_설문!$B$2:$B$104,d_설문계산!$B$2,d_설문!$O$2:$O$104,3)/COUNTIFS(d_설문!$A$2:$A$104,d_설문계산!$B$1,d_설문!$B$2:$B$104,d_설문계산!$B$2,d_설문!$O$2:$O$104,"&gt;0"),0)</f>
        <v>0.125</v>
      </c>
      <c r="H4" s="12">
        <f>IFERROR(COUNTIFS(d_설문!$A$2:$A$104,d_설문계산!$B$1,d_설문!$B$2:$B$104,d_설문계산!$B$2,d_설문!$O$2:$O$104,2)/COUNTIFS(d_설문!$A$2:$A$104,d_설문계산!$B$1,d_설문!$B$2:$B$104,d_설문계산!$B$2,d_설문!$O$2:$O$104,"&gt;0"),0)</f>
        <v>4.1666666666666664E-2</v>
      </c>
      <c r="I4" s="12">
        <f>IFERROR(COUNTIFS(d_설문!$A$2:$A$104,d_설문계산!$B$1,d_설문!$B$2:$B$104,d_설문계산!$B$2,d_설문!$O$2:$O$104,1)/COUNTIFS(d_설문!$A$2:$A$104,d_설문계산!$B$1,d_설문!$B$2:$B$104,d_설문계산!$B$2,d_설문!$O$2:$O$104,"&gt;0"),0)</f>
        <v>1.3888888888888888E-2</v>
      </c>
      <c r="K4" t="s">
        <v>3420</v>
      </c>
      <c r="L4" s="12">
        <f>IFERROR(COUNTIFS(d_설문!$A$2:$A$104,d_설문계산!$B$1,d_설문!$B$2:$B$104,d_설문계산!$B$2,d_설문!$G$2:$G$104,1,d_설문!$I$2:$I$104,1)/COUNTIFS(d_설문!$A$2:$A$104,d_설문계산!$B$1,d_설문!$B$2:$B$104,d_설문계산!$B$2,d_설문!$I$2:$I$104,1),0)</f>
        <v>0.25352112676056338</v>
      </c>
      <c r="N4" t="s">
        <v>3408</v>
      </c>
      <c r="O4" s="12">
        <f>IFERROR(COUNTIFS(d_설문!$A$2:$A$104,d_설문계산!$B$1,d_설문!$B$2:$B$104,d_설문계산!$B$2,d_설문!$K$2:$K$104,"이동 시간 부족")/COUNTIFS(d_설문!$A$2:$A$104,d_설문계산!$B$1,d_설문!$B$2:$B$104,d_설문계산!$B$2,d_설문!$K$2:$K$104,"&lt;&gt;미응답"),0)</f>
        <v>0.125</v>
      </c>
    </row>
    <row r="5" spans="1:15">
      <c r="D5" t="s">
        <v>3421</v>
      </c>
      <c r="E5" s="12">
        <f>IFERROR(COUNTIFS(d_설문!$A$2:$A$104,d_설문계산!$B$1,d_설문!$B$2:$B$104,d_설문계산!$B$2,d_설문!$P$2:$P$104,5)/COUNTIFS(d_설문!$A$2:$A$104,d_설문계산!$B$1,d_설문!$B$2:$B$104,d_설문계산!$B$2,d_설문!$P$2:$P$104,"&gt;0"),0)</f>
        <v>0.4</v>
      </c>
      <c r="F5" s="12">
        <f>IFERROR(COUNTIFS(d_설문!$A$2:$A$104,d_설문계산!$B$1,d_설문!$B$2:$B$104,d_설문계산!$B$2,d_설문!$P$2:$P$104,4)/COUNTIFS(d_설문!$A$2:$A$104,d_설문계산!$B$1,d_설문!$B$2:$B$104,d_설문계산!$B$2,d_설문!$P$2:$P$104,"&gt;0"),0)</f>
        <v>0.42857142857142855</v>
      </c>
      <c r="G5" s="12">
        <f>IFERROR(COUNTIFS(d_설문!$A$2:$A$104,d_설문계산!$B$1,d_설문!$B$2:$B$104,d_설문계산!$B$2,d_설문!$P$2:$P$104,3)/COUNTIFS(d_설문!$A$2:$A$104,d_설문계산!$B$1,d_설문!$B$2:$B$104,d_설문계산!$B$2,d_설문!$P$2:$P$104,"&gt;0"),0)</f>
        <v>0.15714285714285714</v>
      </c>
      <c r="H5" s="12">
        <f>IFERROR(COUNTIFS(d_설문!$A$2:$A$104,d_설문계산!$B$1,d_설문!$B$2:$B$104,d_설문계산!$B$2,d_설문!$P$2:$P$104,2)/COUNTIFS(d_설문!$A$2:$A$104,d_설문계산!$B$1,d_설문!$B$2:$B$104,d_설문계산!$B$2,d_설문!$P$2:$P$104,"&gt;0"),0)</f>
        <v>0</v>
      </c>
      <c r="I5" s="12">
        <f>IFERROR(COUNTIFS(d_설문!$A$2:$A$104,d_설문계산!$B$1,d_설문!$B$2:$B$104,d_설문계산!$B$2,d_설문!$P$2:$P$104,1)/COUNTIFS(d_설문!$A$2:$A$104,d_설문계산!$B$1,d_설문!$B$2:$B$104,d_설문계산!$B$2,d_설문!$P$2:$P$104,"&gt;0"),0)</f>
        <v>1.4285714285714285E-2</v>
      </c>
      <c r="K5" t="s">
        <v>3422</v>
      </c>
      <c r="L5" s="12">
        <f>IFERROR(COUNTIFS(d_설문!$A$2:$A$104,d_설문계산!$B$1,d_설문!$B$2:$B$104,d_설문계산!$B$2,d_설문!$H$2:$H$104,1,d_설문!$I$2:$I$104,1)/COUNTIFS(d_설문!$A$2:$A$104,d_설문계산!$B$1,d_설문!$B$2:$B$104,d_설문계산!$B$2,d_설문!$I$2:$I$104,1),0)</f>
        <v>0.21126760563380281</v>
      </c>
      <c r="N5" t="s">
        <v>3402</v>
      </c>
      <c r="O5" s="12">
        <f>IFERROR(COUNTIFS(d_설문!$A$2:$A$104,d_설문계산!$B$1,d_설문!$B$2:$B$104,d_설문계산!$B$2,d_설문!$K$2:$K$104,"가격 부담")/COUNTIFS(d_설문!$A$2:$A$104,d_설문계산!$B$1,d_설문!$B$2:$B$104,d_설문계산!$B$2,d_설문!$K$2:$K$104,"&lt;&gt;미응답"),0)</f>
        <v>0.15277777777777779</v>
      </c>
    </row>
    <row r="6" spans="1:15">
      <c r="N6" t="s">
        <v>3377</v>
      </c>
      <c r="O6" s="12">
        <f>IFERROR(COUNTIFS(d_설문!$A$2:$A$104,d_설문계산!$B$1,d_설문!$B$2:$B$104,d_설문계산!$B$2,d_설문!$K$2:$K$104,"기타")/COUNTIFS(d_설문!$A$2:$A$104,d_설문계산!$B$1,d_설문!$B$2:$B$104,d_설문계산!$B$2,d_설문!$K$2:$K$104,"&lt;&gt;미응답"),0)</f>
        <v>1.3888888888888888E-2</v>
      </c>
    </row>
  </sheetData>
  <phoneticPr fontId="48" type="noConversion"/>
  <pageMargins left="0.75" right="0.75" top="1" bottom="1" header="0.5" footer="0.5"/>
</worksheet>
</file>

<file path=xl/worksheets/sheet_chulcheo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27"/>
  <sheetViews>
    <sheetView showGridLines="0" workbookViewId="0"/>
  </sheetViews>
  <sheetFormatPr defaultRowHeight="16.5"/>
  <cols>
    <col min="1" max="1" width="2.5" customWidth="1"/>
    <col min="2" max="2" width="62" customWidth="1"/>
    <col min="3" max="3" width="36" customWidth="1"/>
    <col min="4" max="4" width="22" customWidth="1"/>
    <col min="5" max="5" width="24" customWidth="1"/>
  </cols>
  <sheetData>
    <row r="2" ht="18" customHeight="1">
      <c r="B2" s="27" t="inlineStr">
        <is>
          <t xml:space="preserve">출처</t>
        </is>
      </c>
    </row>
    <row r="3" ht="36" customHeight="1">
      <c r="B3" s="37" t="inlineStr">
        <is>
          <t xml:space="preserve">대시보드에 쓴 자료</t>
        </is>
      </c>
    </row>
    <row r="4" ht="20" customHeight="1">
      <c r="B4" s="35" t="inlineStr">
        <is>
          <t xml:space="preserve">대시보드 숫자는 아래 자료로 계산했다. 계산 스크립트는 공개 저장소 scripts/ 폴더에 있다.</t>
        </is>
      </c>
    </row>
    <row r="6" ht="26" customHeight="1">
      <c r="B6" s="105" t="inlineStr">
        <is>
          <t xml:space="preserve">자료</t>
        </is>
      </c>
      <c r="C6" s="105" t="inlineStr">
        <is>
          <t xml:space="preserve">기관</t>
        </is>
      </c>
      <c r="D6" s="105" t="inlineStr">
        <is>
          <t xml:space="preserve">기간</t>
        </is>
      </c>
      <c r="E6" s="105" t="inlineStr">
        <is>
          <t xml:space="preserve">쓴 화면</t>
        </is>
      </c>
    </row>
    <row r="7" ht="24" customHeight="1">
      <c r="B7" s="106" t="inlineStr">
        <is>
          <t xml:space="preserve">외지인 방문 연인원 (BDT_01_01_006)</t>
        </is>
      </c>
      <c r="C7" s="106" t="inlineStr">
        <is>
          <t xml:space="preserve">한국관광 데이터랩</t>
        </is>
      </c>
      <c r="D7" s="106" t="inlineStr">
        <is>
          <t xml:space="preserve">2024·2026년 1~8월</t>
        </is>
      </c>
      <c r="E7" s="106" t="inlineStr">
        <is>
          <t xml:space="preserve">한눈에, 시·군 진단</t>
        </is>
      </c>
    </row>
    <row r="8" ht="24" customHeight="1">
      <c r="B8" s="106" t="inlineStr">
        <is>
          <t xml:space="preserve">외지인 신용카드 소비, 업종 중분류 (BDT_02_01_003)</t>
        </is>
      </c>
      <c r="C8" s="106" t="inlineStr">
        <is>
          <t xml:space="preserve">한국관광 데이터랩</t>
        </is>
      </c>
      <c r="D8" s="106" t="inlineStr">
        <is>
          <t xml:space="preserve">2024·2026년 1~8월</t>
        </is>
      </c>
      <c r="E8" s="106" t="inlineStr">
        <is>
          <t xml:space="preserve">한눈에, 시·군 진단</t>
        </is>
      </c>
    </row>
    <row r="9" ht="24" customHeight="1">
      <c r="B9" s="106" t="inlineStr">
        <is>
          <t xml:space="preserve">평균 숙박일수 (LN_02_01_013)</t>
        </is>
      </c>
      <c r="C9" s="106" t="inlineStr">
        <is>
          <t xml:space="preserve">한국관광 데이터랩</t>
        </is>
      </c>
      <c r="D9" s="106" t="inlineStr">
        <is>
          <t xml:space="preserve">2025년</t>
        </is>
      </c>
      <c r="E9" s="106" t="inlineStr">
        <is>
          <t xml:space="preserve">시·군 진단</t>
        </is>
      </c>
    </row>
    <row r="10" ht="24" customHeight="1">
      <c r="B10" s="106" t="inlineStr">
        <is>
          <t xml:space="preserve">시간대별 방문(저녁 전환율, 야간 방문 비중)</t>
        </is>
      </c>
      <c r="C10" s="106" t="inlineStr">
        <is>
          <t xml:space="preserve">한국관광 데이터랩</t>
        </is>
      </c>
      <c r="D10" s="106" t="inlineStr">
        <is>
          <t xml:space="preserve">2026년 1~8월</t>
        </is>
      </c>
      <c r="E10" s="106" t="inlineStr">
        <is>
          <t xml:space="preserve">시·군 진단</t>
        </is>
      </c>
    </row>
    <row r="11" ht="24" customHeight="1">
      <c r="B11" s="106" t="inlineStr">
        <is>
          <t xml:space="preserve">전국 진단표 144개 시·군 (scripts/전국진단표.py)</t>
        </is>
      </c>
      <c r="C11" s="106" t="inlineStr">
        <is>
          <t xml:space="preserve">팀 분석</t>
        </is>
      </c>
      <c r="D11" s="106" t="inlineStr">
        <is>
          <t xml:space="preserve">2026.9.23</t>
        </is>
      </c>
      <c r="E11" s="106" t="inlineStr">
        <is>
          <t xml:space="preserve">한눈에, 시·군 진단</t>
        </is>
      </c>
    </row>
    <row r="12" ht="24" customHeight="1">
      <c r="B12" s="106" t="inlineStr">
        <is>
          <t xml:space="preserve">안동역 월별·요일별·시간대별 승하차 (KTX-이음·새마을·무궁화)</t>
        </is>
      </c>
      <c r="C12" s="106" t="inlineStr">
        <is>
          <t xml:space="preserve">코레일 (팀원 취합)</t>
        </is>
      </c>
      <c r="D12" s="106" t="inlineStr">
        <is>
          <t xml:space="preserve">2024.1~2026.8</t>
        </is>
      </c>
      <c r="E12" s="106" t="inlineStr">
        <is>
          <t xml:space="preserve">운영 시간</t>
        </is>
      </c>
    </row>
    <row r="13" ht="24" customHeight="1">
      <c r="B13" s="106" t="inlineStr">
        <is>
          <t xml:space="preserve">시내버스 시간표·노선·정류장 (46개 노선, 3,309개 정류장)</t>
        </is>
      </c>
      <c r="C13" s="106" t="inlineStr">
        <is>
          <t xml:space="preserve">안동시 버스정보시스템</t>
        </is>
      </c>
      <c r="D13" s="106" t="inlineStr">
        <is>
          <t xml:space="preserve">2026.9.22 조회</t>
        </is>
      </c>
      <c r="E13" s="106" t="inlineStr">
        <is>
          <t xml:space="preserve">한눈에, 버스</t>
        </is>
      </c>
    </row>
    <row r="14" ht="24" customHeight="1">
      <c r="B14" s="106" t="inlineStr">
        <is>
          <t xml:space="preserve">112번 노선 선형·정류장</t>
        </is>
      </c>
      <c r="C14" s="106" t="inlineStr">
        <is>
          <t xml:space="preserve">안동시 버스정보시스템</t>
        </is>
      </c>
      <c r="D14" s="106" t="inlineStr">
        <is>
          <t xml:space="preserve">2026.9.29 수집</t>
        </is>
      </c>
      <c r="E14" s="106" t="inlineStr">
        <is>
          <t xml:space="preserve">버스</t>
        </is>
      </c>
    </row>
    <row r="15" ht="24" customHeight="1">
      <c r="B15" s="106" t="inlineStr">
        <is>
          <t xml:space="preserve">지도 배경</t>
        </is>
      </c>
      <c r="C15" s="106" t="inlineStr">
        <is>
          <t xml:space="preserve">OpenStreetMap contributors (ODbL) · OpenFreeMap</t>
        </is>
      </c>
      <c r="D15" s="106" t="inlineStr">
        <is>
          <t xml:space="preserve">2026.9.13</t>
        </is>
      </c>
      <c r="E15" s="106" t="inlineStr">
        <is>
          <t xml:space="preserve">버스</t>
        </is>
      </c>
    </row>
    <row r="16" ht="24" customHeight="1">
      <c r="B16" s="106" t="inlineStr">
        <is>
          <t xml:space="preserve">행정동 경계</t>
        </is>
      </c>
      <c r="C16" s="106" t="inlineStr">
        <is>
          <t xml:space="preserve">통계청 SGIS (vuski/admdongkor)</t>
        </is>
      </c>
      <c r="D16" s="106" t="inlineStr">
        <is>
          <t xml:space="preserve">2026.7</t>
        </is>
      </c>
      <c r="E16" s="106" t="inlineStr">
        <is>
          <t xml:space="preserve">버스</t>
        </is>
      </c>
    </row>
    <row r="17" ht="24" customHeight="1">
      <c r="B17" s="106" t="inlineStr">
        <is>
          <t xml:space="preserve">디지털관광주민증 혜택업체·이용 실적</t>
        </is>
      </c>
      <c r="C17" s="106" t="inlineStr">
        <is>
          <t xml:space="preserve">안동시 (정보공개청구)</t>
        </is>
      </c>
      <c r="D17" s="106" t="inlineStr">
        <is>
          <t xml:space="preserve">2024.6~2026.8</t>
        </is>
      </c>
      <c r="E17" s="106" t="inlineStr">
        <is>
          <t xml:space="preserve">한눈에</t>
        </is>
      </c>
    </row>
    <row r="18" ht="24" customHeight="1">
      <c r="B18" s="106" t="inlineStr">
        <is>
          <t xml:space="preserve">상가(상권)정보 음식점, 반경 1km 업종 중분류</t>
        </is>
      </c>
      <c r="C18" s="106" t="inlineStr">
        <is>
          <t xml:space="preserve">소상공인시장진흥공단</t>
        </is>
      </c>
      <c r="D18" s="106" t="inlineStr">
        <is>
          <t xml:space="preserve">2026.6</t>
        </is>
      </c>
      <c r="E18" s="106" t="inlineStr">
        <is>
          <t xml:space="preserve">월영교</t>
        </is>
      </c>
    </row>
    <row r="19" ht="24" customHeight="1">
      <c r="B19" s="106" t="inlineStr">
        <is>
          <t xml:space="preserve">월영교 1km 음식점 영업 종료 시각</t>
        </is>
      </c>
      <c r="C19" s="106" t="inlineStr">
        <is>
          <t xml:space="preserve">팀 확인 (조사 16번)</t>
        </is>
      </c>
      <c r="D19" s="106" t="inlineStr">
        <is>
          <t xml:space="preserve">조사일 기록 보완 중</t>
        </is>
      </c>
      <c r="E19" s="106" t="inlineStr">
        <is>
          <t xml:space="preserve">월영교</t>
        </is>
      </c>
    </row>
    <row r="20" ht="24" customHeight="1">
      <c r="B20" s="106" t="inlineStr">
        <is>
          <t xml:space="preserve">8대 도시(안동) 관광 형태 분석, 가명결합 (소비 = 건수)</t>
        </is>
      </c>
      <c r="C20" s="106" t="inlineStr">
        <is>
          <t xml:space="preserve">한국철도공사</t>
        </is>
      </c>
      <c r="D20" s="106" t="inlineStr">
        <is>
          <t xml:space="preserve">2022.4~6</t>
        </is>
      </c>
      <c r="E20" s="106" t="inlineStr">
        <is>
          <t xml:space="preserve">월영교</t>
        </is>
      </c>
    </row>
    <row r="21" ht="24" customHeight="1">
      <c r="B21" s="106" t="inlineStr">
        <is>
          <t xml:space="preserve">온라인 설문 103명 (방문 경험 72명, 편의 표본)</t>
        </is>
      </c>
      <c r="C21" s="106" t="inlineStr">
        <is>
          <t xml:space="preserve">팀 (구글폼)</t>
        </is>
      </c>
      <c r="D21" s="106" t="inlineStr">
        <is>
          <t xml:space="preserve">2026.9.23~24</t>
        </is>
      </c>
      <c r="E21" s="106" t="inlineStr">
        <is>
          <t xml:space="preserve">한눈에, 설문조사</t>
        </is>
      </c>
    </row>
    <row r="22" ht="24" customHeight="1">
      <c r="B22" s="106" t="inlineStr">
        <is>
          <t xml:space="preserve">이어드림 기대효과 모의실험 1만 번 (scripts/이어드림_시뮬레이션.py)</t>
        </is>
      </c>
      <c r="C22" s="106" t="inlineStr">
        <is>
          <t xml:space="preserve">팀 분석</t>
        </is>
      </c>
      <c r="D22" s="106" t="inlineStr">
        <is>
          <t xml:space="preserve">2026.9</t>
        </is>
      </c>
      <c r="E22" s="106" t="inlineStr">
        <is>
          <t xml:space="preserve">한눈에</t>
        </is>
      </c>
    </row>
    <row r="24" ht="18" customHeight="1">
      <c r="B24" s="107" t="inlineStr">
        <is>
          <t xml:space="preserve">· 한국철도공사 자료는 소비를 건수로 세어 데이터랩 숫자와 한 표에 올리지 않는다.</t>
        </is>
      </c>
    </row>
    <row r="25" ht="18" customHeight="1">
      <c r="B25" s="107" t="inlineStr">
        <is>
          <t xml:space="preserve">· 설문 의향 %는 참여율이 아니다. 기대효과 계산에는 실현율 0.33~0.40으로 보정한 값만 쓴다.</t>
        </is>
      </c>
    </row>
    <row r="26" ht="18" customHeight="1">
      <c r="B26" s="107" t="inlineStr">
        <is>
          <t xml:space="preserve">· 모든 효과는 시행 전 예측(모의실험 1만 번의 가운데 값)이며 시행 첫 달 기록으로 다시 계산한다.</t>
        </is>
      </c>
    </row>
    <row r="27" ht="18" customHeight="1">
      <c r="B27" s="107" t="inlineStr">
        <is>
          <t xml:space="preserve">· 화면마다 숫자 오른쪽 위 빨간 삼각형(메모)과 「데이터 설명」에 계산 방법이 있다.</t>
        </is>
      </c>
    </row>
  </sheetData>
  <pageMargins left="0.4" right="0.4" top="0.5" bottom="0.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6</vt:i4>
      </vt:variant>
    </vt:vector>
  </HeadingPairs>
  <TitlesOfParts>
    <vt:vector size="27" baseType="lpstr">
      <vt:lpstr>한눈에</vt:lpstr>
      <vt:lpstr>시·군 진단</vt:lpstr>
      <vt:lpstr>운영 시간</vt:lpstr>
      <vt:lpstr>버스</vt:lpstr>
      <vt:lpstr>월영교</vt:lpstr>
      <vt:lpstr>설문조사</vt:lpstr>
      <vt:lpstr>출처</vt:lpstr>
      <vt:lpstr>d_진단</vt:lpstr>
      <vt:lpstr>d_목록</vt:lpstr>
      <vt:lpstr>d_진단비교</vt:lpstr>
      <vt:lpstr>d_역</vt:lpstr>
      <vt:lpstr>d_역계산</vt:lpstr>
      <vt:lpstr>d_버스</vt:lpstr>
      <vt:lpstr>d_버스출발</vt:lpstr>
      <vt:lpstr>d_노선목록</vt:lpstr>
      <vt:lpstr>d_버스계산</vt:lpstr>
      <vt:lpstr>d_철도</vt:lpstr>
      <vt:lpstr>d_월영교</vt:lpstr>
      <vt:lpstr>d_업종구성</vt:lpstr>
      <vt:lpstr>d_설문</vt:lpstr>
      <vt:lpstr>d_설문계산</vt:lpstr>
      <vt:lpstr>버스!Print_Area</vt:lpstr>
      <vt:lpstr>설문조사!Print_Area</vt:lpstr>
      <vt:lpstr>'시·군 진단'!Print_Area</vt:lpstr>
      <vt:lpstr>'운영 시간'!Print_Area</vt:lpstr>
      <vt:lpstr>월영교!Print_Area</vt:lpstr>
      <vt:lpstr>한눈에!Print_Area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고윤서</cp:lastModifiedBy>
  <dcterms:created xsi:type="dcterms:W3CDTF">2026-09-29T12:15:17Z</dcterms:created>
  <dcterms:modified xsi:type="dcterms:W3CDTF">2026-09-29T12:15:28Z</dcterms:modified>
</cp:coreProperties>
</file>