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gelliebeenz/Documents/Python/ObjectiveMethod/Analysis/Cookies24/"/>
    </mc:Choice>
  </mc:AlternateContent>
  <bookViews>
    <workbookView xWindow="420" yWindow="460" windowWidth="25600" windowHeight="14240" activeTab="6"/>
  </bookViews>
  <sheets>
    <sheet name="Epsilon Values" sheetId="1" r:id="rId1"/>
    <sheet name="Epsilon Stats" sheetId="2" r:id="rId2"/>
    <sheet name="Coverage Values" sheetId="3" r:id="rId3"/>
    <sheet name="Coverage Stats" sheetId="4" r:id="rId4"/>
    <sheet name="Number Solutions" sheetId="5" r:id="rId5"/>
    <sheet name="Spread Indicators" sheetId="6" r:id="rId6"/>
    <sheet name="Pareto Measures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7" i="7" l="1"/>
  <c r="P16" i="7"/>
  <c r="P11" i="7"/>
  <c r="P10" i="7"/>
  <c r="P5" i="7"/>
  <c r="O16" i="7"/>
  <c r="O10" i="7"/>
  <c r="O17" i="7"/>
  <c r="O11" i="7"/>
  <c r="O5" i="7"/>
  <c r="N16" i="7"/>
  <c r="N10" i="7"/>
  <c r="N17" i="7"/>
  <c r="N11" i="7"/>
  <c r="N5" i="7"/>
  <c r="N12" i="6"/>
  <c r="N11" i="6"/>
  <c r="N10" i="6"/>
  <c r="M12" i="6"/>
  <c r="M11" i="6"/>
  <c r="M10" i="6"/>
  <c r="L12" i="6"/>
  <c r="L11" i="6"/>
  <c r="L10" i="6"/>
  <c r="H2" i="6"/>
  <c r="H4" i="6"/>
  <c r="H3" i="6"/>
  <c r="G2" i="6"/>
  <c r="G4" i="6"/>
  <c r="K9" i="2"/>
  <c r="L15" i="2"/>
  <c r="K17" i="2"/>
  <c r="K16" i="2"/>
  <c r="K15" i="2"/>
  <c r="L16" i="2"/>
  <c r="L17" i="2"/>
  <c r="L9" i="2"/>
  <c r="M9" i="2"/>
  <c r="G3" i="6"/>
  <c r="J11" i="2"/>
  <c r="K11" i="2"/>
  <c r="L11" i="2"/>
  <c r="M11" i="2"/>
  <c r="K10" i="2"/>
  <c r="L10" i="2"/>
  <c r="M10" i="2"/>
  <c r="K10" i="4"/>
  <c r="L10" i="4"/>
  <c r="M10" i="4"/>
  <c r="M9" i="4"/>
  <c r="L9" i="4"/>
  <c r="K9" i="4"/>
  <c r="M17" i="7"/>
  <c r="M16" i="7"/>
  <c r="M15" i="7"/>
  <c r="L17" i="7"/>
  <c r="L16" i="7"/>
  <c r="L15" i="7"/>
  <c r="M11" i="7"/>
  <c r="M10" i="7"/>
  <c r="M9" i="7"/>
  <c r="L11" i="7"/>
  <c r="L10" i="7"/>
  <c r="L9" i="7"/>
  <c r="L3" i="7"/>
  <c r="L5" i="7"/>
  <c r="M5" i="7"/>
  <c r="M3" i="7"/>
  <c r="L4" i="7"/>
  <c r="M4" i="7"/>
</calcChain>
</file>

<file path=xl/sharedStrings.xml><?xml version="1.0" encoding="utf-8"?>
<sst xmlns="http://schemas.openxmlformats.org/spreadsheetml/2006/main" count="318" uniqueCount="60">
  <si>
    <t>MethodA</t>
  </si>
  <si>
    <t>GAMMA-PC</t>
  </si>
  <si>
    <t>NSGA-II</t>
  </si>
  <si>
    <t>MOMA</t>
  </si>
  <si>
    <t>Experiment</t>
  </si>
  <si>
    <t>1</t>
  </si>
  <si>
    <t>2</t>
  </si>
  <si>
    <t>3</t>
  </si>
  <si>
    <t>4</t>
  </si>
  <si>
    <t>5</t>
  </si>
  <si>
    <t>MethodB</t>
  </si>
  <si>
    <t>Average</t>
  </si>
  <si>
    <t>St. Dev.</t>
  </si>
  <si>
    <t>Level</t>
  </si>
  <si>
    <t>Number of Solutions</t>
  </si>
  <si>
    <t>Method</t>
  </si>
  <si>
    <t>Run</t>
  </si>
  <si>
    <t>Spread</t>
  </si>
  <si>
    <t>Abs. Efficiency</t>
  </si>
  <si>
    <t>Avg. Distance</t>
  </si>
  <si>
    <t>Max. Distance</t>
  </si>
  <si>
    <t>Pooled St. Dev.</t>
  </si>
  <si>
    <t>Var. Distance</t>
  </si>
  <si>
    <t>n_f</t>
  </si>
  <si>
    <t>Avg. Abs. Eff.</t>
  </si>
  <si>
    <t>St.Dev. Abs. Eff.</t>
  </si>
  <si>
    <t>sigma-hat</t>
  </si>
  <si>
    <t>SE-hat</t>
  </si>
  <si>
    <t>t</t>
  </si>
  <si>
    <t>pvalue</t>
  </si>
  <si>
    <t>Absolute Efficiency</t>
  </si>
  <si>
    <t>Avg. Avg. Distance</t>
  </si>
  <si>
    <t>St.Dev. Avg. Distance</t>
  </si>
  <si>
    <t>Average Distance</t>
  </si>
  <si>
    <t>Avg. Max. Distance</t>
  </si>
  <si>
    <t>St.Dev. Max. Distance</t>
  </si>
  <si>
    <t>Wilcoxon-Rank Sum Test</t>
  </si>
  <si>
    <t>statistic</t>
  </si>
  <si>
    <t>p-value</t>
  </si>
  <si>
    <t>GAMMA-PC vs. NSGA-II</t>
  </si>
  <si>
    <t>GAMMA-PC vs. MOMA</t>
  </si>
  <si>
    <t>NSGA-II vs. MOMA</t>
  </si>
  <si>
    <t>H_1</t>
  </si>
  <si>
    <t>H_0</t>
  </si>
  <si>
    <t>Student-t Difference Test</t>
  </si>
  <si>
    <t>n</t>
  </si>
  <si>
    <t>&lt; .00001</t>
  </si>
  <si>
    <t>Average Value</t>
  </si>
  <si>
    <t>Test</t>
  </si>
  <si>
    <t>df</t>
  </si>
  <si>
    <t>GAMMA-PC = MOMA</t>
  </si>
  <si>
    <t>NSGA-II = MOMA</t>
  </si>
  <si>
    <t>Student-t Difference Test (H0: I=1)</t>
  </si>
  <si>
    <t>KruskalResult(statistic=12.5, pvalue=0.0019304541362277095)</t>
  </si>
  <si>
    <t>GAMMA-PC = NSGA-II</t>
  </si>
  <si>
    <t>KruskalResult(statistic=7.8864864864864952, pvalue=0.019385241628086997)</t>
  </si>
  <si>
    <t>KruskalResult(statistic=9.6200000000000045, pvalue=0.0081478596976799662)</t>
  </si>
  <si>
    <t>KruskalResult(statistic=8.1799999999999997, pvalue=0.016739233558580636)</t>
  </si>
  <si>
    <t>Test: H0: A &lt;= B, H1: A &gt; B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</si>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</sst>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3"/>
      <color theme="3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/>
    <xf numFmtId="0" fontId="2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3" fillId="0" borderId="0" xfId="0" applyFont="1"/>
    <xf numFmtId="11" fontId="0" fillId="0" borderId="0" xfId="0" applyNumberFormat="1"/>
    <xf numFmtId="0" fontId="4" fillId="0" borderId="0" xfId="0" applyFont="1"/>
    <xf numFmtId="0" fontId="5" fillId="0" borderId="0" xfId="0" applyFont="1" applyAlignment="1">
      <alignment horizontal="center" vertical="top"/>
    </xf>
    <xf numFmtId="0" fontId="6" fillId="0" borderId="0" xfId="0" applyFont="1"/>
    <xf numFmtId="164" fontId="0" fillId="0" borderId="0" xfId="0" applyNumberFormat="1"/>
    <xf numFmtId="0" fontId="7" fillId="0" borderId="3" xfId="2"/>
    <xf numFmtId="1" fontId="6" fillId="0" borderId="0" xfId="0" applyNumberFormat="1" applyFont="1"/>
    <xf numFmtId="0" fontId="1" fillId="0" borderId="1" xfId="0" applyFont="1" applyBorder="1" applyAlignment="1">
      <alignment horizontal="center" vertical="top"/>
    </xf>
    <xf numFmtId="0" fontId="2" fillId="0" borderId="2" xfId="1" applyAlignment="1">
      <alignment horizontal="center"/>
    </xf>
    <xf numFmtId="0" fontId="0" fillId="0" borderId="0" xfId="0" quotePrefix="1"/>
    <xf numFmtId="164" fontId="0" fillId="0" borderId="0" xfId="0" quotePrefix="1" applyNumberFormat="1"/>
    <xf numFmtId="1" fontId="0" fillId="0" borderId="0" xfId="0" applyNumberFormat="1"/>
  </cellXfs>
  <cellStyles count="7">
    <cellStyle name="Followed Hyperlink" xfId="4" builtinId="9" hidden="1"/>
    <cellStyle name="Followed Hyperlink" xfId="6" builtinId="9" hidden="1"/>
    <cellStyle name="Heading 2" xfId="1" builtinId="17"/>
    <cellStyle name="Heading 3" xfId="2" builtinId="18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M9" sqref="M9:Q13"/>
    </sheetView>
  </sheetViews>
  <sheetFormatPr baseColWidth="10" defaultRowHeight="15" x14ac:dyDescent="0.2"/>
  <sheetData>
    <row r="1" spans="1:17" x14ac:dyDescent="0.2">
      <c r="B1" s="1" t="s">
        <v>0</v>
      </c>
      <c r="C1" s="11" t="s">
        <v>1</v>
      </c>
      <c r="D1" s="11"/>
      <c r="E1" s="11"/>
      <c r="F1" s="11"/>
      <c r="G1" s="11"/>
      <c r="H1" s="11" t="s">
        <v>2</v>
      </c>
      <c r="I1" s="11"/>
      <c r="J1" s="11"/>
      <c r="K1" s="11"/>
      <c r="L1" s="11"/>
      <c r="M1" s="11" t="s">
        <v>3</v>
      </c>
      <c r="N1" s="11"/>
      <c r="O1" s="11"/>
      <c r="P1" s="11"/>
      <c r="Q1" s="11"/>
    </row>
    <row r="2" spans="1:17" x14ac:dyDescent="0.2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</row>
    <row r="3" spans="1:17" x14ac:dyDescent="0.2">
      <c r="A3" s="1" t="s">
        <v>10</v>
      </c>
      <c r="B3" s="1" t="s">
        <v>4</v>
      </c>
    </row>
    <row r="4" spans="1:17" x14ac:dyDescent="0.2">
      <c r="A4" s="11" t="s">
        <v>1</v>
      </c>
      <c r="B4" s="1" t="s">
        <v>5</v>
      </c>
      <c r="C4">
        <v>1</v>
      </c>
      <c r="D4">
        <v>1</v>
      </c>
      <c r="E4">
        <v>1</v>
      </c>
      <c r="F4">
        <v>1</v>
      </c>
      <c r="G4">
        <v>1</v>
      </c>
      <c r="H4">
        <v>5.5612061482206769</v>
      </c>
      <c r="I4">
        <v>5.3407977555263457</v>
      </c>
      <c r="J4">
        <v>5.7824839133924462</v>
      </c>
      <c r="K4">
        <v>4.7383345847027742</v>
      </c>
      <c r="L4">
        <v>5.185376767083393</v>
      </c>
      <c r="M4">
        <v>5.5287254506986354</v>
      </c>
      <c r="N4">
        <v>6.7424357921807188</v>
      </c>
      <c r="O4">
        <v>5.5700472443121374</v>
      </c>
      <c r="P4">
        <v>5.2865948438111747</v>
      </c>
      <c r="Q4">
        <v>5.0748278878811419</v>
      </c>
    </row>
    <row r="5" spans="1:17" x14ac:dyDescent="0.2">
      <c r="A5" s="11"/>
      <c r="B5" s="1" t="s">
        <v>6</v>
      </c>
      <c r="C5">
        <v>1</v>
      </c>
      <c r="D5">
        <v>1</v>
      </c>
      <c r="E5">
        <v>1</v>
      </c>
      <c r="F5">
        <v>1</v>
      </c>
      <c r="G5">
        <v>1</v>
      </c>
      <c r="H5">
        <v>6.3269745057368798</v>
      </c>
      <c r="I5">
        <v>6.076216262963654</v>
      </c>
      <c r="J5">
        <v>6.5787218320567566</v>
      </c>
      <c r="K5">
        <v>5.390794967501388</v>
      </c>
      <c r="L5">
        <v>5.899394076314521</v>
      </c>
      <c r="M5">
        <v>6.2900212729896534</v>
      </c>
      <c r="N5">
        <v>7.6708574051591647</v>
      </c>
      <c r="O5">
        <v>6.3370330052930131</v>
      </c>
      <c r="P5">
        <v>6.0145497051309942</v>
      </c>
      <c r="Q5">
        <v>5.7736228098466853</v>
      </c>
    </row>
    <row r="6" spans="1:17" x14ac:dyDescent="0.2">
      <c r="A6" s="11"/>
      <c r="B6" s="1" t="s">
        <v>7</v>
      </c>
      <c r="C6">
        <v>1</v>
      </c>
      <c r="D6">
        <v>1</v>
      </c>
      <c r="E6">
        <v>1</v>
      </c>
      <c r="F6">
        <v>1</v>
      </c>
      <c r="G6">
        <v>1</v>
      </c>
      <c r="H6">
        <v>4.2960697703571764</v>
      </c>
      <c r="I6">
        <v>4.1258027801126058</v>
      </c>
      <c r="J6">
        <v>4.4670083567842926</v>
      </c>
      <c r="K6">
        <v>3.6603958617309198</v>
      </c>
      <c r="L6">
        <v>4.0057390039581424</v>
      </c>
      <c r="M6">
        <v>4.2709782094573514</v>
      </c>
      <c r="N6">
        <v>5.2085777461476708</v>
      </c>
      <c r="O6">
        <v>4.3028995775326404</v>
      </c>
      <c r="P6">
        <v>4.0839306602381464</v>
      </c>
      <c r="Q6">
        <v>3.9203392389737761</v>
      </c>
    </row>
    <row r="7" spans="1:17" x14ac:dyDescent="0.2">
      <c r="A7" s="11"/>
      <c r="B7" s="1" t="s">
        <v>8</v>
      </c>
      <c r="C7">
        <v>1</v>
      </c>
      <c r="D7">
        <v>1</v>
      </c>
      <c r="E7">
        <v>1</v>
      </c>
      <c r="F7">
        <v>1</v>
      </c>
      <c r="G7">
        <v>1</v>
      </c>
      <c r="H7">
        <v>4.086860586379764</v>
      </c>
      <c r="I7">
        <v>3.9248852254595472</v>
      </c>
      <c r="J7">
        <v>4.2494748382200864</v>
      </c>
      <c r="K7">
        <v>3.4821426041718939</v>
      </c>
      <c r="L7">
        <v>3.810668292111929</v>
      </c>
      <c r="M7">
        <v>4.0629909295134334</v>
      </c>
      <c r="N7">
        <v>4.9549314232985289</v>
      </c>
      <c r="O7">
        <v>4.093357796911719</v>
      </c>
      <c r="P7">
        <v>3.8850521860699478</v>
      </c>
      <c r="Q7">
        <v>3.7294273085485541</v>
      </c>
    </row>
    <row r="8" spans="1:17" x14ac:dyDescent="0.2">
      <c r="A8" s="11"/>
      <c r="B8" s="1" t="s">
        <v>9</v>
      </c>
      <c r="C8">
        <v>1</v>
      </c>
      <c r="D8">
        <v>1</v>
      </c>
      <c r="E8">
        <v>1</v>
      </c>
      <c r="F8">
        <v>1</v>
      </c>
      <c r="G8">
        <v>1</v>
      </c>
      <c r="H8">
        <v>4.2350533696351382</v>
      </c>
      <c r="I8">
        <v>4.0672046545727323</v>
      </c>
      <c r="J8">
        <v>4.4035641423055356</v>
      </c>
      <c r="K8">
        <v>3.608407837178401</v>
      </c>
      <c r="L8">
        <v>3.9488461252763591</v>
      </c>
      <c r="M8">
        <v>4.2103181802135357</v>
      </c>
      <c r="N8">
        <v>5.1346011387043502</v>
      </c>
      <c r="O8">
        <v>4.2417861741375198</v>
      </c>
      <c r="P8">
        <v>4.0259272378064406</v>
      </c>
      <c r="Q8">
        <v>3.8646592796718902</v>
      </c>
    </row>
    <row r="9" spans="1:17" x14ac:dyDescent="0.2">
      <c r="A9" s="11" t="s">
        <v>2</v>
      </c>
      <c r="B9" s="1" t="s">
        <v>5</v>
      </c>
      <c r="C9">
        <v>1.0881657144030159</v>
      </c>
      <c r="D9">
        <v>1.0730606887774949</v>
      </c>
      <c r="E9">
        <v>1.1679924641817361</v>
      </c>
      <c r="F9">
        <v>1.0471188856499201</v>
      </c>
      <c r="G9">
        <v>1.0463379946262239</v>
      </c>
      <c r="H9">
        <v>1</v>
      </c>
      <c r="I9">
        <v>1</v>
      </c>
      <c r="J9">
        <v>1</v>
      </c>
      <c r="K9">
        <v>1</v>
      </c>
      <c r="L9">
        <v>1</v>
      </c>
      <c r="M9">
        <v>1.2484101439107149</v>
      </c>
      <c r="N9">
        <v>1.212405297066353</v>
      </c>
      <c r="O9">
        <v>1.2</v>
      </c>
      <c r="P9">
        <v>1.25</v>
      </c>
      <c r="Q9">
        <v>1.2</v>
      </c>
    </row>
    <row r="10" spans="1:17" x14ac:dyDescent="0.2">
      <c r="A10" s="11"/>
      <c r="B10" s="1" t="s">
        <v>6</v>
      </c>
      <c r="C10">
        <v>1.0465818048725839</v>
      </c>
      <c r="D10">
        <v>1.048683496925886</v>
      </c>
      <c r="E10">
        <v>1.0551661043020959</v>
      </c>
      <c r="F10">
        <v>1.039427627264021</v>
      </c>
      <c r="G10">
        <v>1.0500459338293899</v>
      </c>
      <c r="H10">
        <v>1</v>
      </c>
      <c r="I10">
        <v>1</v>
      </c>
      <c r="J10">
        <v>1</v>
      </c>
      <c r="K10">
        <v>1</v>
      </c>
      <c r="L10">
        <v>1</v>
      </c>
      <c r="M10">
        <v>1.124189209950444</v>
      </c>
      <c r="N10">
        <v>1.2624398265603749</v>
      </c>
      <c r="O10">
        <v>1.1304546419740831</v>
      </c>
      <c r="P10">
        <v>1.0694617145118821</v>
      </c>
      <c r="Q10">
        <v>1.114358855541639</v>
      </c>
    </row>
    <row r="11" spans="1:17" x14ac:dyDescent="0.2">
      <c r="A11" s="11"/>
      <c r="B11" s="1" t="s">
        <v>7</v>
      </c>
      <c r="C11">
        <v>1.048771882566166</v>
      </c>
      <c r="D11">
        <v>1.050877972621481</v>
      </c>
      <c r="E11">
        <v>1.1091917834796401</v>
      </c>
      <c r="F11">
        <v>1.0408314875286819</v>
      </c>
      <c r="G11">
        <v>1.0522432605612411</v>
      </c>
      <c r="H11">
        <v>1</v>
      </c>
      <c r="I11">
        <v>1</v>
      </c>
      <c r="J11">
        <v>1</v>
      </c>
      <c r="K11">
        <v>1</v>
      </c>
      <c r="L11">
        <v>1</v>
      </c>
      <c r="M11">
        <v>1.171122127508033</v>
      </c>
      <c r="N11">
        <v>1.1660102981981479</v>
      </c>
      <c r="O11">
        <v>1.1005581785423071</v>
      </c>
      <c r="P11">
        <v>1.1816327362897161</v>
      </c>
      <c r="Q11">
        <v>1.0875577992908549</v>
      </c>
    </row>
    <row r="12" spans="1:17" x14ac:dyDescent="0.2">
      <c r="A12" s="11"/>
      <c r="B12" s="1" t="s">
        <v>8</v>
      </c>
      <c r="C12">
        <v>1.007629274791817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1.166807736318908</v>
      </c>
      <c r="N12">
        <v>1.4229547685273169</v>
      </c>
      <c r="O12">
        <v>1.17552847835914</v>
      </c>
      <c r="P12">
        <v>1.1157073755151019</v>
      </c>
      <c r="Q12">
        <v>1.142857142857143</v>
      </c>
    </row>
    <row r="13" spans="1:17" x14ac:dyDescent="0.2">
      <c r="A13" s="11"/>
      <c r="B13" s="1" t="s">
        <v>9</v>
      </c>
      <c r="C13">
        <v>1.063775820224717</v>
      </c>
      <c r="D13">
        <v>1.065912040420264</v>
      </c>
      <c r="E13">
        <v>1.072501148836555</v>
      </c>
      <c r="F13">
        <v>1.0536483777235179</v>
      </c>
      <c r="G13">
        <v>1.0672968604389019</v>
      </c>
      <c r="H13">
        <v>1</v>
      </c>
      <c r="I13">
        <v>1</v>
      </c>
      <c r="J13">
        <v>1</v>
      </c>
      <c r="K13">
        <v>1</v>
      </c>
      <c r="L13">
        <v>1</v>
      </c>
      <c r="M13">
        <v>1.105788460496731</v>
      </c>
      <c r="N13">
        <v>1.300278860155637</v>
      </c>
      <c r="O13">
        <v>1.111951339814947</v>
      </c>
      <c r="P13">
        <v>1.1127860163258869</v>
      </c>
      <c r="Q13">
        <v>1.0961190095078439</v>
      </c>
    </row>
    <row r="14" spans="1:17" x14ac:dyDescent="0.2">
      <c r="A14" s="11" t="s">
        <v>3</v>
      </c>
      <c r="B14" s="1" t="s">
        <v>5</v>
      </c>
      <c r="C14">
        <v>1.0402907455737771</v>
      </c>
      <c r="D14">
        <v>1.0423798042435499</v>
      </c>
      <c r="E14">
        <v>1.051240279972232</v>
      </c>
      <c r="F14">
        <v>1.030386887533365</v>
      </c>
      <c r="G14">
        <v>1.043734051465836</v>
      </c>
      <c r="H14">
        <v>1.052146018796547</v>
      </c>
      <c r="I14">
        <v>1.0413363429986631</v>
      </c>
      <c r="J14">
        <v>1.0458981848450699</v>
      </c>
      <c r="K14">
        <v>1.333333333333333</v>
      </c>
      <c r="L14">
        <v>1.0569715006291771</v>
      </c>
      <c r="M14">
        <v>1</v>
      </c>
      <c r="N14">
        <v>1</v>
      </c>
      <c r="O14">
        <v>1</v>
      </c>
      <c r="P14">
        <v>1</v>
      </c>
      <c r="Q14">
        <v>1</v>
      </c>
    </row>
    <row r="15" spans="1:17" x14ac:dyDescent="0.2">
      <c r="A15" s="11"/>
      <c r="B15" s="1" t="s">
        <v>6</v>
      </c>
      <c r="C15">
        <v>1.0548148447030641</v>
      </c>
      <c r="D15">
        <v>1.056933069925875</v>
      </c>
      <c r="E15">
        <v>1.1121583333469041</v>
      </c>
      <c r="F15">
        <v>1.0486555932400521</v>
      </c>
      <c r="G15">
        <v>1.058306224574749</v>
      </c>
      <c r="H15">
        <v>1.065484094926338</v>
      </c>
      <c r="I15">
        <v>1.107840528073389</v>
      </c>
      <c r="J15">
        <v>1.039863550199372</v>
      </c>
      <c r="K15">
        <v>1.333333333333333</v>
      </c>
      <c r="L15">
        <v>1.0891446377389651</v>
      </c>
      <c r="M15">
        <v>1</v>
      </c>
      <c r="N15">
        <v>1</v>
      </c>
      <c r="O15">
        <v>1</v>
      </c>
      <c r="P15">
        <v>1</v>
      </c>
      <c r="Q15">
        <v>1</v>
      </c>
    </row>
    <row r="16" spans="1:17" x14ac:dyDescent="0.2">
      <c r="A16" s="11"/>
      <c r="B16" s="1" t="s">
        <v>7</v>
      </c>
      <c r="C16">
        <v>1.0431349892629429</v>
      </c>
      <c r="D16">
        <v>1.045229759597424</v>
      </c>
      <c r="E16">
        <v>1.052401719579904</v>
      </c>
      <c r="F16">
        <v>1.0430448315519281</v>
      </c>
      <c r="G16">
        <v>1.0465877094472029</v>
      </c>
      <c r="H16">
        <v>1.052623395932764</v>
      </c>
      <c r="I16">
        <v>1.0346896132075309</v>
      </c>
      <c r="J16">
        <v>1.038139114402888</v>
      </c>
      <c r="K16">
        <v>1.333333333333333</v>
      </c>
      <c r="L16">
        <v>1.053947938121347</v>
      </c>
      <c r="M16">
        <v>1</v>
      </c>
      <c r="N16">
        <v>1</v>
      </c>
      <c r="O16">
        <v>1</v>
      </c>
      <c r="P16">
        <v>1</v>
      </c>
      <c r="Q16">
        <v>1</v>
      </c>
    </row>
    <row r="17" spans="1:17" x14ac:dyDescent="0.2">
      <c r="A17" s="11"/>
      <c r="B17" s="1" t="s">
        <v>8</v>
      </c>
      <c r="C17">
        <v>1.039026304672888</v>
      </c>
      <c r="D17">
        <v>1.0411128241571139</v>
      </c>
      <c r="E17">
        <v>1.047548632189883</v>
      </c>
      <c r="F17">
        <v>1.0291344844625121</v>
      </c>
      <c r="G17">
        <v>1.04246542533421</v>
      </c>
      <c r="H17">
        <v>1.0938139515725449</v>
      </c>
      <c r="I17">
        <v>1.0825761823005331</v>
      </c>
      <c r="J17">
        <v>1.093801224461487</v>
      </c>
      <c r="K17">
        <v>1.333333333333333</v>
      </c>
      <c r="L17">
        <v>1.08837492967729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7" x14ac:dyDescent="0.2">
      <c r="A18" s="11"/>
      <c r="B18" s="1" t="s">
        <v>9</v>
      </c>
      <c r="C18">
        <v>1.058401249508371</v>
      </c>
      <c r="D18">
        <v>1.060526676765887</v>
      </c>
      <c r="E18">
        <v>1.069541405217886</v>
      </c>
      <c r="F18">
        <v>1.048324974419387</v>
      </c>
      <c r="G18">
        <v>1.0619045001852621</v>
      </c>
      <c r="H18">
        <v>1.0958413311909601</v>
      </c>
      <c r="I18">
        <v>1.068621068495972</v>
      </c>
      <c r="J18">
        <v>1.139444340014212</v>
      </c>
      <c r="K18">
        <v>1.333333333333333</v>
      </c>
      <c r="L18">
        <v>1.07676146884391</v>
      </c>
      <c r="M18">
        <v>1</v>
      </c>
      <c r="N18">
        <v>1</v>
      </c>
      <c r="O18">
        <v>1</v>
      </c>
      <c r="P18">
        <v>1</v>
      </c>
      <c r="Q18">
        <v>1</v>
      </c>
    </row>
  </sheetData>
  <mergeCells count="6">
    <mergeCell ref="C1:G1"/>
    <mergeCell ref="M1:Q1"/>
    <mergeCell ref="H1:L1"/>
    <mergeCell ref="A4:A8"/>
    <mergeCell ref="A14:A18"/>
    <mergeCell ref="A9:A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M10" sqref="M10"/>
    </sheetView>
  </sheetViews>
  <sheetFormatPr baseColWidth="10" defaultRowHeight="15" x14ac:dyDescent="0.2"/>
  <sheetData>
    <row r="1" spans="1:14" ht="18" thickBot="1" x14ac:dyDescent="0.25">
      <c r="A1" s="1" t="s">
        <v>0</v>
      </c>
      <c r="B1" s="11" t="s">
        <v>1</v>
      </c>
      <c r="C1" s="11"/>
      <c r="D1" s="11" t="s">
        <v>2</v>
      </c>
      <c r="E1" s="11"/>
      <c r="F1" s="11" t="s">
        <v>3</v>
      </c>
      <c r="G1" s="11"/>
      <c r="I1" s="12" t="s">
        <v>36</v>
      </c>
      <c r="J1" s="12"/>
      <c r="K1" s="12"/>
    </row>
    <row r="2" spans="1:14" ht="16" thickTop="1" x14ac:dyDescent="0.2">
      <c r="A2" s="1"/>
      <c r="B2" s="1" t="s">
        <v>11</v>
      </c>
      <c r="C2" s="1" t="s">
        <v>12</v>
      </c>
      <c r="D2" s="1" t="s">
        <v>11</v>
      </c>
      <c r="E2" s="1" t="s">
        <v>12</v>
      </c>
      <c r="F2" s="1" t="s">
        <v>11</v>
      </c>
      <c r="G2" s="1" t="s">
        <v>12</v>
      </c>
      <c r="J2" s="2" t="s">
        <v>37</v>
      </c>
      <c r="K2" s="2" t="s">
        <v>38</v>
      </c>
    </row>
    <row r="3" spans="1:14" ht="16" x14ac:dyDescent="0.25">
      <c r="A3" s="1" t="s">
        <v>10</v>
      </c>
      <c r="I3" t="s">
        <v>39</v>
      </c>
      <c r="J3" s="3">
        <v>-6.0633906259100003</v>
      </c>
      <c r="K3" s="4">
        <v>1.3328142940500001E-9</v>
      </c>
      <c r="L3" t="s">
        <v>42</v>
      </c>
    </row>
    <row r="4" spans="1:14" ht="16" x14ac:dyDescent="0.25">
      <c r="A4" s="1" t="s">
        <v>1</v>
      </c>
      <c r="B4">
        <v>1</v>
      </c>
      <c r="C4">
        <v>1</v>
      </c>
      <c r="D4">
        <v>4.6900969704701341</v>
      </c>
      <c r="E4">
        <v>0.92576646451693967</v>
      </c>
      <c r="F4">
        <v>4.971139700181153</v>
      </c>
      <c r="G4">
        <v>1.0606655077126479</v>
      </c>
      <c r="I4" t="s">
        <v>40</v>
      </c>
      <c r="J4" s="3">
        <v>-6.0633906259100003</v>
      </c>
      <c r="K4" s="4">
        <v>1.3328142940500001E-9</v>
      </c>
      <c r="L4" t="s">
        <v>42</v>
      </c>
    </row>
    <row r="5" spans="1:14" ht="16" x14ac:dyDescent="0.25">
      <c r="A5" s="1" t="s">
        <v>2</v>
      </c>
      <c r="B5">
        <v>1.0518104249610141</v>
      </c>
      <c r="C5">
        <v>3.6886295128847023E-2</v>
      </c>
      <c r="D5">
        <v>1</v>
      </c>
      <c r="E5">
        <v>1</v>
      </c>
      <c r="F5">
        <v>1.170775200688928</v>
      </c>
      <c r="G5">
        <v>8.0161989712214166E-2</v>
      </c>
      <c r="I5" t="s">
        <v>41</v>
      </c>
      <c r="J5" s="3">
        <v>-3.1917688254800001</v>
      </c>
      <c r="K5">
        <v>1.41404457156E-3</v>
      </c>
      <c r="L5" t="s">
        <v>42</v>
      </c>
    </row>
    <row r="6" spans="1:14" x14ac:dyDescent="0.2">
      <c r="A6" s="1" t="s">
        <v>3</v>
      </c>
      <c r="B6">
        <v>1.050691412837288</v>
      </c>
      <c r="C6">
        <v>1.595902763959605E-2</v>
      </c>
      <c r="D6">
        <v>1.123359443323825</v>
      </c>
      <c r="E6">
        <v>0.1099523312379487</v>
      </c>
      <c r="F6">
        <v>1</v>
      </c>
      <c r="G6">
        <v>1</v>
      </c>
    </row>
    <row r="7" spans="1:14" ht="18" thickBot="1" x14ac:dyDescent="0.25">
      <c r="I7" s="12" t="s">
        <v>44</v>
      </c>
      <c r="J7" s="12"/>
      <c r="K7" s="12"/>
      <c r="L7" s="12"/>
      <c r="M7" s="12"/>
      <c r="N7" s="12"/>
    </row>
    <row r="8" spans="1:14" ht="16" thickTop="1" x14ac:dyDescent="0.2">
      <c r="J8" s="5" t="s">
        <v>45</v>
      </c>
      <c r="K8" s="2" t="s">
        <v>26</v>
      </c>
      <c r="L8" s="2" t="s">
        <v>27</v>
      </c>
      <c r="M8" s="2" t="s">
        <v>28</v>
      </c>
      <c r="N8" s="2" t="s">
        <v>29</v>
      </c>
    </row>
    <row r="9" spans="1:14" x14ac:dyDescent="0.2">
      <c r="I9" t="s">
        <v>39</v>
      </c>
      <c r="J9">
        <v>25</v>
      </c>
      <c r="K9">
        <f>SQRT(((J9-1)*C5^2+(J9-1)*E4^2)/(J9+J9-2))</f>
        <v>0.65513515612907181</v>
      </c>
      <c r="L9">
        <f>K9*SQRT(1/J9+1/J9)</f>
        <v>0.1853002045970297</v>
      </c>
      <c r="M9">
        <f>((D4-B5)-(D4-1))/L9</f>
        <v>-0.27960263224579607</v>
      </c>
      <c r="N9">
        <v>0.39072200000000001</v>
      </c>
    </row>
    <row r="10" spans="1:14" x14ac:dyDescent="0.2">
      <c r="I10" t="s">
        <v>40</v>
      </c>
      <c r="J10">
        <v>25</v>
      </c>
      <c r="K10">
        <f>SQRT(((J10-1)*C6^2+(J10-1)*G4^2)/(J10+J10-2))</f>
        <v>0.75008866469722457</v>
      </c>
      <c r="L10">
        <f>K10*SQRT(1/J10+1/J10)</f>
        <v>0.21215711251942798</v>
      </c>
      <c r="M10">
        <f>((F4-B6)-(F4-1))/L10</f>
        <v>-0.2389333651618489</v>
      </c>
      <c r="N10">
        <v>0.406447</v>
      </c>
    </row>
    <row r="11" spans="1:14" x14ac:dyDescent="0.2">
      <c r="I11" t="s">
        <v>41</v>
      </c>
      <c r="J11">
        <f>J10</f>
        <v>25</v>
      </c>
      <c r="K11">
        <f>SQRT(((J11-1)*E6^2+(J11-1)*G5^2)/(J11+J11-2))</f>
        <v>9.6217097595179824E-2</v>
      </c>
      <c r="L11">
        <f>K11*SQRT(1/J11+1/J11)</f>
        <v>2.7214304870255803E-2</v>
      </c>
      <c r="M11">
        <f>((F5-D6)-(F5-1))/L11</f>
        <v>-4.5328897398607504</v>
      </c>
      <c r="N11">
        <v>1.9000000000000001E-5</v>
      </c>
    </row>
    <row r="13" spans="1:14" ht="18" thickBot="1" x14ac:dyDescent="0.25">
      <c r="I13" s="12" t="s">
        <v>52</v>
      </c>
      <c r="J13" s="12"/>
      <c r="K13" s="12"/>
      <c r="L13" s="12"/>
      <c r="M13" s="12"/>
      <c r="N13" s="12"/>
    </row>
    <row r="14" spans="1:14" ht="16" thickTop="1" x14ac:dyDescent="0.2">
      <c r="J14" s="5" t="s">
        <v>45</v>
      </c>
      <c r="K14" s="2" t="s">
        <v>27</v>
      </c>
      <c r="L14" s="2" t="s">
        <v>28</v>
      </c>
      <c r="M14" s="2" t="s">
        <v>29</v>
      </c>
    </row>
    <row r="15" spans="1:14" x14ac:dyDescent="0.2">
      <c r="I15" t="s">
        <v>39</v>
      </c>
      <c r="J15">
        <v>25</v>
      </c>
      <c r="K15">
        <f>C5/SQRT(J15)</f>
        <v>7.3772590257694046E-3</v>
      </c>
      <c r="L15">
        <f>((D4-B5)-(D4-1))/K15</f>
        <v>-7.0229911651516863</v>
      </c>
      <c r="M15">
        <v>0.39072200000000001</v>
      </c>
    </row>
    <row r="16" spans="1:14" x14ac:dyDescent="0.2">
      <c r="I16" t="s">
        <v>40</v>
      </c>
      <c r="J16">
        <v>25</v>
      </c>
      <c r="K16">
        <f>C6/SQRT(J16)</f>
        <v>3.1918055279192099E-3</v>
      </c>
      <c r="L16">
        <f>((F10-B12)-(F10-1))/K16</f>
        <v>313.30229591146684</v>
      </c>
      <c r="M16">
        <v>0.406447</v>
      </c>
    </row>
    <row r="17" spans="9:13" x14ac:dyDescent="0.2">
      <c r="I17" t="s">
        <v>41</v>
      </c>
      <c r="J17">
        <v>25</v>
      </c>
      <c r="K17">
        <f>G5/SQRT(J17)</f>
        <v>1.6032397942442832E-2</v>
      </c>
      <c r="L17">
        <f>((F11-D12)-(F11-1))/K17</f>
        <v>62.373701276007097</v>
      </c>
      <c r="M17">
        <v>1.9000000000000001E-5</v>
      </c>
    </row>
  </sheetData>
  <mergeCells count="6">
    <mergeCell ref="I13:N13"/>
    <mergeCell ref="B1:C1"/>
    <mergeCell ref="D1:E1"/>
    <mergeCell ref="F1:G1"/>
    <mergeCell ref="I1:K1"/>
    <mergeCell ref="I7:N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M9" sqref="M9:Q13"/>
    </sheetView>
  </sheetViews>
  <sheetFormatPr baseColWidth="10" defaultRowHeight="15" x14ac:dyDescent="0.2"/>
  <sheetData>
    <row r="1" spans="1:17" x14ac:dyDescent="0.2">
      <c r="B1" s="1" t="s">
        <v>0</v>
      </c>
      <c r="C1" s="11" t="s">
        <v>1</v>
      </c>
      <c r="D1" s="11"/>
      <c r="E1" s="11"/>
      <c r="F1" s="11"/>
      <c r="G1" s="11"/>
      <c r="H1" s="11" t="s">
        <v>2</v>
      </c>
      <c r="I1" s="11"/>
      <c r="J1" s="11"/>
      <c r="K1" s="11"/>
      <c r="L1" s="11"/>
      <c r="M1" s="11" t="s">
        <v>3</v>
      </c>
      <c r="N1" s="11"/>
      <c r="O1" s="11"/>
      <c r="P1" s="11"/>
      <c r="Q1" s="11"/>
    </row>
    <row r="2" spans="1:17" x14ac:dyDescent="0.2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</row>
    <row r="3" spans="1:17" x14ac:dyDescent="0.2">
      <c r="A3" s="1" t="s">
        <v>10</v>
      </c>
      <c r="B3" s="1" t="s">
        <v>4</v>
      </c>
    </row>
    <row r="4" spans="1:17" x14ac:dyDescent="0.2">
      <c r="A4" s="11" t="s">
        <v>1</v>
      </c>
      <c r="B4" s="1" t="s">
        <v>5</v>
      </c>
      <c r="C4">
        <v>1</v>
      </c>
      <c r="D4">
        <v>1</v>
      </c>
      <c r="E4">
        <v>1</v>
      </c>
      <c r="F4">
        <v>1</v>
      </c>
      <c r="G4">
        <v>1</v>
      </c>
      <c r="H4">
        <v>6.0606060606060608E-2</v>
      </c>
      <c r="I4">
        <v>6.0606060606060608E-2</v>
      </c>
      <c r="J4">
        <v>9.0909090909090912E-2</v>
      </c>
      <c r="K4">
        <v>0</v>
      </c>
      <c r="L4">
        <v>3.03030303030303E-2</v>
      </c>
      <c r="M4">
        <v>3.03030303030303E-2</v>
      </c>
      <c r="N4">
        <v>9.0909090909090912E-2</v>
      </c>
      <c r="O4">
        <v>9.0909090909090912E-2</v>
      </c>
      <c r="P4">
        <v>3.03030303030303E-2</v>
      </c>
      <c r="Q4">
        <v>3.03030303030303E-2</v>
      </c>
    </row>
    <row r="5" spans="1:17" x14ac:dyDescent="0.2">
      <c r="A5" s="11"/>
      <c r="B5" s="1" t="s">
        <v>6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6.25E-2</v>
      </c>
      <c r="K5">
        <v>0</v>
      </c>
      <c r="L5">
        <v>0</v>
      </c>
      <c r="M5">
        <v>0</v>
      </c>
      <c r="N5">
        <v>6.25E-2</v>
      </c>
      <c r="O5">
        <v>0</v>
      </c>
      <c r="P5">
        <v>0</v>
      </c>
      <c r="Q5">
        <v>0</v>
      </c>
    </row>
    <row r="6" spans="1:17" x14ac:dyDescent="0.2">
      <c r="A6" s="11"/>
      <c r="B6" s="1" t="s">
        <v>7</v>
      </c>
      <c r="C6">
        <v>1</v>
      </c>
      <c r="D6">
        <v>1</v>
      </c>
      <c r="E6">
        <v>1</v>
      </c>
      <c r="F6">
        <v>1</v>
      </c>
      <c r="G6">
        <v>1</v>
      </c>
      <c r="H6">
        <v>5.4545454545454543E-2</v>
      </c>
      <c r="I6">
        <v>5.4545454545454543E-2</v>
      </c>
      <c r="J6">
        <v>5.4545454545454543E-2</v>
      </c>
      <c r="K6">
        <v>0</v>
      </c>
      <c r="L6">
        <v>5.4545454545454543E-2</v>
      </c>
      <c r="M6">
        <v>1.8181818181818181E-2</v>
      </c>
      <c r="N6">
        <v>5.4545454545454543E-2</v>
      </c>
      <c r="O6">
        <v>5.4545454545454543E-2</v>
      </c>
      <c r="P6">
        <v>1.8181818181818181E-2</v>
      </c>
      <c r="Q6">
        <v>3.6363636363636362E-2</v>
      </c>
    </row>
    <row r="7" spans="1:17" x14ac:dyDescent="0.2">
      <c r="A7" s="11"/>
      <c r="B7" s="1" t="s">
        <v>8</v>
      </c>
      <c r="C7">
        <v>1</v>
      </c>
      <c r="D7">
        <v>1</v>
      </c>
      <c r="E7">
        <v>1</v>
      </c>
      <c r="F7">
        <v>1</v>
      </c>
      <c r="G7">
        <v>1</v>
      </c>
      <c r="H7">
        <v>2.7397260273972601E-2</v>
      </c>
      <c r="I7">
        <v>1.3698630136986301E-2</v>
      </c>
      <c r="J7">
        <v>4.1095890410958902E-2</v>
      </c>
      <c r="K7">
        <v>0</v>
      </c>
      <c r="L7">
        <v>1.3698630136986301E-2</v>
      </c>
      <c r="M7">
        <v>1.3698630136986301E-2</v>
      </c>
      <c r="N7">
        <v>4.1095890410958902E-2</v>
      </c>
      <c r="O7">
        <v>1.3698630136986301E-2</v>
      </c>
      <c r="P7">
        <v>0</v>
      </c>
      <c r="Q7">
        <v>1.3698630136986301E-2</v>
      </c>
    </row>
    <row r="8" spans="1:17" x14ac:dyDescent="0.2">
      <c r="A8" s="11"/>
      <c r="B8" s="1" t="s">
        <v>9</v>
      </c>
      <c r="C8">
        <v>1</v>
      </c>
      <c r="D8">
        <v>1</v>
      </c>
      <c r="E8">
        <v>1</v>
      </c>
      <c r="F8">
        <v>1</v>
      </c>
      <c r="G8">
        <v>1</v>
      </c>
      <c r="H8">
        <v>2.3255813953488368E-2</v>
      </c>
      <c r="I8">
        <v>0</v>
      </c>
      <c r="J8">
        <v>6.9767441860465115E-2</v>
      </c>
      <c r="K8">
        <v>0</v>
      </c>
      <c r="L8">
        <v>0</v>
      </c>
      <c r="M8">
        <v>0</v>
      </c>
      <c r="N8">
        <v>6.9767441860465115E-2</v>
      </c>
      <c r="O8">
        <v>0</v>
      </c>
      <c r="P8">
        <v>0</v>
      </c>
      <c r="Q8">
        <v>0</v>
      </c>
    </row>
    <row r="9" spans="1:17" x14ac:dyDescent="0.2">
      <c r="A9" s="11" t="s">
        <v>2</v>
      </c>
      <c r="B9" s="1" t="s">
        <v>5</v>
      </c>
      <c r="C9">
        <v>0.61538461538461542</v>
      </c>
      <c r="D9">
        <v>0.76923076923076927</v>
      </c>
      <c r="E9">
        <v>0.69230769230769229</v>
      </c>
      <c r="F9">
        <v>0.73076923076923073</v>
      </c>
      <c r="G9">
        <v>0.69230769230769229</v>
      </c>
      <c r="H9">
        <v>1</v>
      </c>
      <c r="I9">
        <v>1</v>
      </c>
      <c r="J9">
        <v>1</v>
      </c>
      <c r="K9">
        <v>1</v>
      </c>
      <c r="L9">
        <v>1</v>
      </c>
      <c r="M9">
        <v>0.15384615384615391</v>
      </c>
      <c r="N9">
        <v>0.42307692307692307</v>
      </c>
      <c r="O9">
        <v>0.5</v>
      </c>
      <c r="P9">
        <v>0.5</v>
      </c>
      <c r="Q9">
        <v>0.5</v>
      </c>
    </row>
    <row r="10" spans="1:17" x14ac:dyDescent="0.2">
      <c r="A10" s="11"/>
      <c r="B10" s="1" t="s">
        <v>6</v>
      </c>
      <c r="C10">
        <v>0.75</v>
      </c>
      <c r="D10">
        <v>0.85</v>
      </c>
      <c r="E10">
        <v>0.85</v>
      </c>
      <c r="F10">
        <v>0.85</v>
      </c>
      <c r="G10">
        <v>0.85</v>
      </c>
      <c r="H10">
        <v>1</v>
      </c>
      <c r="I10">
        <v>1</v>
      </c>
      <c r="J10">
        <v>1</v>
      </c>
      <c r="K10">
        <v>1</v>
      </c>
      <c r="L10">
        <v>1</v>
      </c>
      <c r="M10">
        <v>0.25</v>
      </c>
      <c r="N10">
        <v>0.4</v>
      </c>
      <c r="O10">
        <v>0.45</v>
      </c>
      <c r="P10">
        <v>0.75</v>
      </c>
      <c r="Q10">
        <v>0.45</v>
      </c>
    </row>
    <row r="11" spans="1:17" x14ac:dyDescent="0.2">
      <c r="A11" s="11"/>
      <c r="B11" s="1" t="s">
        <v>7</v>
      </c>
      <c r="C11">
        <v>0.61538461538461542</v>
      </c>
      <c r="D11">
        <v>0.61538461538461542</v>
      </c>
      <c r="E11">
        <v>0.69230769230769229</v>
      </c>
      <c r="F11">
        <v>0.69230769230769229</v>
      </c>
      <c r="G11">
        <v>0.69230769230769229</v>
      </c>
      <c r="H11">
        <v>1</v>
      </c>
      <c r="I11">
        <v>1</v>
      </c>
      <c r="J11">
        <v>1</v>
      </c>
      <c r="K11">
        <v>1</v>
      </c>
      <c r="L11">
        <v>1</v>
      </c>
      <c r="M11">
        <v>7.6923076923076927E-2</v>
      </c>
      <c r="N11">
        <v>0.30769230769230771</v>
      </c>
      <c r="O11">
        <v>0.15384615384615391</v>
      </c>
      <c r="P11">
        <v>0.23076923076923081</v>
      </c>
      <c r="Q11">
        <v>0.38461538461538458</v>
      </c>
    </row>
    <row r="12" spans="1:17" x14ac:dyDescent="0.2">
      <c r="A12" s="11"/>
      <c r="B12" s="1" t="s">
        <v>8</v>
      </c>
      <c r="C12">
        <v>0.88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0.24</v>
      </c>
      <c r="N12">
        <v>0.32</v>
      </c>
      <c r="O12">
        <v>0.44</v>
      </c>
      <c r="P12">
        <v>0.84</v>
      </c>
      <c r="Q12">
        <v>0.6</v>
      </c>
    </row>
    <row r="13" spans="1:17" x14ac:dyDescent="0.2">
      <c r="A13" s="11"/>
      <c r="B13" s="1" t="s">
        <v>9</v>
      </c>
      <c r="C13">
        <v>0.7931034482758621</v>
      </c>
      <c r="D13">
        <v>0.89655172413793105</v>
      </c>
      <c r="E13">
        <v>0.86206896551724133</v>
      </c>
      <c r="F13">
        <v>0.89655172413793105</v>
      </c>
      <c r="G13">
        <v>0.89655172413793105</v>
      </c>
      <c r="H13">
        <v>1</v>
      </c>
      <c r="I13">
        <v>1</v>
      </c>
      <c r="J13">
        <v>1</v>
      </c>
      <c r="K13">
        <v>1</v>
      </c>
      <c r="L13">
        <v>1</v>
      </c>
      <c r="M13">
        <v>0.17241379310344829</v>
      </c>
      <c r="N13">
        <v>0.44827586206896552</v>
      </c>
      <c r="O13">
        <v>0.55172413793103448</v>
      </c>
      <c r="P13">
        <v>0.82758620689655171</v>
      </c>
      <c r="Q13">
        <v>0.58620689655172409</v>
      </c>
    </row>
    <row r="14" spans="1:17" x14ac:dyDescent="0.2">
      <c r="A14" s="11" t="s">
        <v>3</v>
      </c>
      <c r="B14" s="1" t="s">
        <v>5</v>
      </c>
      <c r="C14">
        <v>0.8214285714285714</v>
      </c>
      <c r="D14">
        <v>0.8928571428571429</v>
      </c>
      <c r="E14">
        <v>0.8571428571428571</v>
      </c>
      <c r="F14">
        <v>0.8928571428571429</v>
      </c>
      <c r="G14">
        <v>0.8928571428571429</v>
      </c>
      <c r="H14">
        <v>0.5357142857142857</v>
      </c>
      <c r="I14">
        <v>0.7142857142857143</v>
      </c>
      <c r="J14">
        <v>0.7857142857142857</v>
      </c>
      <c r="K14">
        <v>0.5357142857142857</v>
      </c>
      <c r="L14">
        <v>0.42857142857142849</v>
      </c>
      <c r="M14">
        <v>1</v>
      </c>
      <c r="N14">
        <v>1</v>
      </c>
      <c r="O14">
        <v>1</v>
      </c>
      <c r="P14">
        <v>1</v>
      </c>
      <c r="Q14">
        <v>1</v>
      </c>
    </row>
    <row r="15" spans="1:17" x14ac:dyDescent="0.2">
      <c r="A15" s="11"/>
      <c r="B15" s="1" t="s">
        <v>6</v>
      </c>
      <c r="C15">
        <v>0.55555555555555558</v>
      </c>
      <c r="D15">
        <v>0.61111111111111116</v>
      </c>
      <c r="E15">
        <v>0.61111111111111116</v>
      </c>
      <c r="F15">
        <v>0.61111111111111116</v>
      </c>
      <c r="G15">
        <v>0.61111111111111116</v>
      </c>
      <c r="H15">
        <v>0.3888888888888889</v>
      </c>
      <c r="I15">
        <v>0.44444444444444442</v>
      </c>
      <c r="J15">
        <v>0.66666666666666663</v>
      </c>
      <c r="K15">
        <v>0.3888888888888889</v>
      </c>
      <c r="L15">
        <v>0.33333333333333331</v>
      </c>
      <c r="M15">
        <v>1</v>
      </c>
      <c r="N15">
        <v>1</v>
      </c>
      <c r="O15">
        <v>1</v>
      </c>
      <c r="P15">
        <v>1</v>
      </c>
      <c r="Q15">
        <v>1</v>
      </c>
    </row>
    <row r="16" spans="1:17" x14ac:dyDescent="0.2">
      <c r="A16" s="11"/>
      <c r="B16" s="1" t="s">
        <v>7</v>
      </c>
      <c r="C16">
        <v>0.76</v>
      </c>
      <c r="D16">
        <v>0.88</v>
      </c>
      <c r="E16">
        <v>0.8</v>
      </c>
      <c r="F16">
        <v>0.88</v>
      </c>
      <c r="G16">
        <v>0.84</v>
      </c>
      <c r="H16">
        <v>0.4</v>
      </c>
      <c r="I16">
        <v>0.24</v>
      </c>
      <c r="J16">
        <v>0.64</v>
      </c>
      <c r="K16">
        <v>0.28000000000000003</v>
      </c>
      <c r="L16">
        <v>0.2</v>
      </c>
      <c r="M16">
        <v>1</v>
      </c>
      <c r="N16">
        <v>1</v>
      </c>
      <c r="O16">
        <v>1</v>
      </c>
      <c r="P16">
        <v>1</v>
      </c>
      <c r="Q16">
        <v>1</v>
      </c>
    </row>
    <row r="17" spans="1:17" x14ac:dyDescent="0.2">
      <c r="A17" s="11"/>
      <c r="B17" s="1" t="s">
        <v>8</v>
      </c>
      <c r="C17">
        <v>0.5</v>
      </c>
      <c r="D17">
        <v>0.68181818181818177</v>
      </c>
      <c r="E17">
        <v>0.72727272727272729</v>
      </c>
      <c r="F17">
        <v>0.72727272727272729</v>
      </c>
      <c r="G17">
        <v>0.77272727272727271</v>
      </c>
      <c r="H17">
        <v>0.31818181818181818</v>
      </c>
      <c r="I17">
        <v>0.1818181818181818</v>
      </c>
      <c r="J17">
        <v>0.40909090909090912</v>
      </c>
      <c r="K17">
        <v>4.5454545454545463E-2</v>
      </c>
      <c r="L17">
        <v>0.27272727272727271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7" x14ac:dyDescent="0.2">
      <c r="A18" s="11"/>
      <c r="B18" s="1" t="s">
        <v>9</v>
      </c>
      <c r="C18">
        <v>0.85</v>
      </c>
      <c r="D18">
        <v>0.9</v>
      </c>
      <c r="E18">
        <v>0.85</v>
      </c>
      <c r="F18">
        <v>0.9</v>
      </c>
      <c r="G18">
        <v>0.9</v>
      </c>
      <c r="H18">
        <v>0.25</v>
      </c>
      <c r="I18">
        <v>0.35</v>
      </c>
      <c r="J18">
        <v>0.5</v>
      </c>
      <c r="K18">
        <v>0.45</v>
      </c>
      <c r="L18">
        <v>0.1</v>
      </c>
      <c r="M18">
        <v>1</v>
      </c>
      <c r="N18">
        <v>1</v>
      </c>
      <c r="O18">
        <v>1</v>
      </c>
      <c r="P18">
        <v>1</v>
      </c>
      <c r="Q18">
        <v>1</v>
      </c>
    </row>
  </sheetData>
  <mergeCells count="6">
    <mergeCell ref="C1:G1"/>
    <mergeCell ref="M1:Q1"/>
    <mergeCell ref="H1:L1"/>
    <mergeCell ref="A4:A8"/>
    <mergeCell ref="A14:A18"/>
    <mergeCell ref="A9:A13"/>
  </mergeCell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M9" sqref="M9"/>
    </sheetView>
  </sheetViews>
  <sheetFormatPr baseColWidth="10" defaultRowHeight="15" x14ac:dyDescent="0.2"/>
  <cols>
    <col min="9" max="9" width="18.5" bestFit="1" customWidth="1"/>
  </cols>
  <sheetData>
    <row r="1" spans="1:14" ht="18" thickBot="1" x14ac:dyDescent="0.25">
      <c r="A1" s="1" t="s">
        <v>0</v>
      </c>
      <c r="B1" s="11" t="s">
        <v>1</v>
      </c>
      <c r="C1" s="11"/>
      <c r="D1" s="11" t="s">
        <v>2</v>
      </c>
      <c r="E1" s="11"/>
      <c r="F1" s="11" t="s">
        <v>3</v>
      </c>
      <c r="G1" s="11"/>
      <c r="I1" s="12" t="s">
        <v>36</v>
      </c>
      <c r="J1" s="12"/>
      <c r="K1" s="12"/>
    </row>
    <row r="2" spans="1:14" ht="16" thickTop="1" x14ac:dyDescent="0.2">
      <c r="A2" s="1"/>
      <c r="B2" s="1" t="s">
        <v>11</v>
      </c>
      <c r="C2" s="1" t="s">
        <v>12</v>
      </c>
      <c r="D2" s="1" t="s">
        <v>11</v>
      </c>
      <c r="E2" s="1" t="s">
        <v>12</v>
      </c>
      <c r="F2" s="1" t="s">
        <v>11</v>
      </c>
      <c r="G2" s="1" t="s">
        <v>12</v>
      </c>
      <c r="J2" s="2" t="s">
        <v>37</v>
      </c>
      <c r="K2" s="2" t="s">
        <v>38</v>
      </c>
    </row>
    <row r="3" spans="1:14" x14ac:dyDescent="0.2">
      <c r="A3" s="1" t="s">
        <v>10</v>
      </c>
      <c r="I3" t="s">
        <v>39</v>
      </c>
      <c r="J3">
        <v>6.0633906259100003</v>
      </c>
      <c r="K3" s="4">
        <v>1.3328142940500001E-9</v>
      </c>
      <c r="L3" t="s">
        <v>42</v>
      </c>
    </row>
    <row r="4" spans="1:14" x14ac:dyDescent="0.2">
      <c r="A4" s="1" t="s">
        <v>1</v>
      </c>
      <c r="B4">
        <v>1</v>
      </c>
      <c r="C4">
        <v>1</v>
      </c>
      <c r="D4">
        <v>2.8480789095156729E-2</v>
      </c>
      <c r="E4">
        <v>2.9069051569701829E-2</v>
      </c>
      <c r="F4">
        <v>2.6760187089113499E-2</v>
      </c>
      <c r="G4">
        <v>2.9112222578611159E-2</v>
      </c>
      <c r="I4" t="s">
        <v>40</v>
      </c>
      <c r="J4">
        <v>6.0633906259100003</v>
      </c>
      <c r="K4" s="4">
        <v>1.3328142940500001E-9</v>
      </c>
      <c r="L4" t="s">
        <v>42</v>
      </c>
    </row>
    <row r="5" spans="1:14" x14ac:dyDescent="0.2">
      <c r="A5" s="1" t="s">
        <v>2</v>
      </c>
      <c r="B5">
        <v>0.80730079575596814</v>
      </c>
      <c r="C5">
        <v>0.12506841729334139</v>
      </c>
      <c r="D5">
        <v>1</v>
      </c>
      <c r="E5">
        <v>1</v>
      </c>
      <c r="F5">
        <v>0.4222790450928382</v>
      </c>
      <c r="G5">
        <v>0.20340143549914619</v>
      </c>
      <c r="I5" t="s">
        <v>41</v>
      </c>
      <c r="J5">
        <v>-0.49477267507400002</v>
      </c>
      <c r="K5">
        <v>0.62076059464599997</v>
      </c>
      <c r="L5" t="s">
        <v>43</v>
      </c>
    </row>
    <row r="6" spans="1:14" x14ac:dyDescent="0.2">
      <c r="A6" s="1" t="s">
        <v>3</v>
      </c>
      <c r="B6">
        <v>0.77304935064935054</v>
      </c>
      <c r="C6">
        <v>0.12586232412590229</v>
      </c>
      <c r="D6">
        <v>0.394379797979798</v>
      </c>
      <c r="E6">
        <v>0.18524456631451561</v>
      </c>
      <c r="F6">
        <v>1</v>
      </c>
      <c r="G6">
        <v>1</v>
      </c>
    </row>
    <row r="7" spans="1:14" ht="18" thickBot="1" x14ac:dyDescent="0.25">
      <c r="I7" s="12" t="s">
        <v>44</v>
      </c>
      <c r="J7" s="12"/>
      <c r="K7" s="12"/>
      <c r="L7" s="12"/>
      <c r="M7" s="12"/>
      <c r="N7" s="12"/>
    </row>
    <row r="8" spans="1:14" ht="16" thickTop="1" x14ac:dyDescent="0.2">
      <c r="J8" s="5" t="s">
        <v>45</v>
      </c>
      <c r="K8" s="2" t="s">
        <v>26</v>
      </c>
      <c r="L8" s="2" t="s">
        <v>27</v>
      </c>
      <c r="M8" s="2" t="s">
        <v>28</v>
      </c>
      <c r="N8" s="2" t="s">
        <v>29</v>
      </c>
    </row>
    <row r="9" spans="1:14" x14ac:dyDescent="0.2">
      <c r="I9" t="s">
        <v>39</v>
      </c>
      <c r="J9">
        <v>25</v>
      </c>
      <c r="K9">
        <f>SQRT(((J9-1)*C5^2+(J9-1)*E4^2)/(J9+J9-2))</f>
        <v>9.0794049263768828E-2</v>
      </c>
      <c r="L9">
        <f>K9*SQRT(1/J9+1/J9)</f>
        <v>2.5680435170318559E-2</v>
      </c>
      <c r="M9">
        <f>((B5-D4)-(1-D4))/L9</f>
        <v>-7.5037359361711111</v>
      </c>
      <c r="N9" t="s">
        <v>46</v>
      </c>
    </row>
    <row r="10" spans="1:14" x14ac:dyDescent="0.2">
      <c r="I10" t="s">
        <v>40</v>
      </c>
      <c r="J10">
        <v>25</v>
      </c>
      <c r="K10">
        <f>SQRT(((J10-1)*C6^2+(J10-1)*G4^2)/(J10+J10-2))</f>
        <v>9.1347813706295911E-2</v>
      </c>
      <c r="L10">
        <f>K10*SQRT(1/J10+1/J10)</f>
        <v>2.5837063407314915E-2</v>
      </c>
      <c r="M10">
        <f>((B6-F5)-(1-F5))/L10</f>
        <v>-8.7839181168861415</v>
      </c>
      <c r="N10" t="s">
        <v>46</v>
      </c>
    </row>
  </sheetData>
  <mergeCells count="5">
    <mergeCell ref="B1:C1"/>
    <mergeCell ref="D1:E1"/>
    <mergeCell ref="F1:G1"/>
    <mergeCell ref="I1:K1"/>
    <mergeCell ref="I7:N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baseColWidth="10" defaultRowHeight="15" x14ac:dyDescent="0.2"/>
  <sheetData>
    <row r="1" spans="1:4" x14ac:dyDescent="0.2">
      <c r="B1" s="1" t="s">
        <v>13</v>
      </c>
      <c r="C1" s="1" t="s">
        <v>14</v>
      </c>
      <c r="D1" s="1" t="s">
        <v>15</v>
      </c>
    </row>
    <row r="2" spans="1:4" x14ac:dyDescent="0.2">
      <c r="A2" s="1">
        <v>0</v>
      </c>
      <c r="B2">
        <v>24</v>
      </c>
      <c r="C2">
        <v>33</v>
      </c>
      <c r="D2" t="s">
        <v>1</v>
      </c>
    </row>
    <row r="3" spans="1:4" x14ac:dyDescent="0.2">
      <c r="A3" s="1">
        <v>1</v>
      </c>
      <c r="B3">
        <v>24</v>
      </c>
      <c r="C3">
        <v>26</v>
      </c>
      <c r="D3" t="s">
        <v>2</v>
      </c>
    </row>
    <row r="4" spans="1:4" x14ac:dyDescent="0.2">
      <c r="A4" s="1">
        <v>2</v>
      </c>
      <c r="B4">
        <v>24</v>
      </c>
      <c r="C4">
        <v>28</v>
      </c>
      <c r="D4" t="s">
        <v>3</v>
      </c>
    </row>
    <row r="5" spans="1:4" x14ac:dyDescent="0.2">
      <c r="A5" s="1">
        <v>3</v>
      </c>
      <c r="B5">
        <v>24</v>
      </c>
      <c r="C5">
        <v>64</v>
      </c>
      <c r="D5" t="s">
        <v>1</v>
      </c>
    </row>
    <row r="6" spans="1:4" x14ac:dyDescent="0.2">
      <c r="A6" s="1">
        <v>4</v>
      </c>
      <c r="B6">
        <v>24</v>
      </c>
      <c r="C6">
        <v>20</v>
      </c>
      <c r="D6" t="s">
        <v>2</v>
      </c>
    </row>
    <row r="7" spans="1:4" x14ac:dyDescent="0.2">
      <c r="A7" s="1">
        <v>5</v>
      </c>
      <c r="B7">
        <v>24</v>
      </c>
      <c r="C7">
        <v>18</v>
      </c>
      <c r="D7" t="s">
        <v>3</v>
      </c>
    </row>
    <row r="8" spans="1:4" x14ac:dyDescent="0.2">
      <c r="A8" s="1">
        <v>6</v>
      </c>
      <c r="B8">
        <v>24</v>
      </c>
      <c r="C8">
        <v>55</v>
      </c>
      <c r="D8" t="s">
        <v>1</v>
      </c>
    </row>
    <row r="9" spans="1:4" x14ac:dyDescent="0.2">
      <c r="A9" s="1">
        <v>7</v>
      </c>
      <c r="B9">
        <v>24</v>
      </c>
      <c r="C9">
        <v>13</v>
      </c>
      <c r="D9" t="s">
        <v>2</v>
      </c>
    </row>
    <row r="10" spans="1:4" x14ac:dyDescent="0.2">
      <c r="A10" s="1">
        <v>8</v>
      </c>
      <c r="B10">
        <v>24</v>
      </c>
      <c r="C10">
        <v>25</v>
      </c>
      <c r="D10" t="s">
        <v>3</v>
      </c>
    </row>
    <row r="11" spans="1:4" x14ac:dyDescent="0.2">
      <c r="A11" s="1">
        <v>9</v>
      </c>
      <c r="B11">
        <v>24</v>
      </c>
      <c r="C11">
        <v>73</v>
      </c>
      <c r="D11" t="s">
        <v>1</v>
      </c>
    </row>
    <row r="12" spans="1:4" x14ac:dyDescent="0.2">
      <c r="A12" s="1">
        <v>10</v>
      </c>
      <c r="B12">
        <v>24</v>
      </c>
      <c r="C12">
        <v>25</v>
      </c>
      <c r="D12" t="s">
        <v>2</v>
      </c>
    </row>
    <row r="13" spans="1:4" x14ac:dyDescent="0.2">
      <c r="A13" s="1">
        <v>11</v>
      </c>
      <c r="B13">
        <v>24</v>
      </c>
      <c r="C13">
        <v>22</v>
      </c>
      <c r="D13" t="s">
        <v>3</v>
      </c>
    </row>
    <row r="14" spans="1:4" x14ac:dyDescent="0.2">
      <c r="A14" s="1">
        <v>12</v>
      </c>
      <c r="B14">
        <v>24</v>
      </c>
      <c r="C14">
        <v>43</v>
      </c>
      <c r="D14" t="s">
        <v>1</v>
      </c>
    </row>
    <row r="15" spans="1:4" x14ac:dyDescent="0.2">
      <c r="A15" s="1">
        <v>13</v>
      </c>
      <c r="B15">
        <v>24</v>
      </c>
      <c r="C15">
        <v>29</v>
      </c>
      <c r="D15" t="s">
        <v>2</v>
      </c>
    </row>
    <row r="16" spans="1:4" x14ac:dyDescent="0.2">
      <c r="A16" s="1">
        <v>14</v>
      </c>
      <c r="B16">
        <v>24</v>
      </c>
      <c r="C16">
        <v>20</v>
      </c>
      <c r="D16" t="s">
        <v>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P13" sqref="P13"/>
    </sheetView>
  </sheetViews>
  <sheetFormatPr baseColWidth="10" defaultRowHeight="15" x14ac:dyDescent="0.2"/>
  <cols>
    <col min="10" max="10" width="18.5" bestFit="1" customWidth="1"/>
  </cols>
  <sheetData>
    <row r="1" spans="1:16" ht="18" thickBot="1" x14ac:dyDescent="0.25">
      <c r="B1" s="1" t="s">
        <v>16</v>
      </c>
      <c r="C1" s="1" t="s">
        <v>17</v>
      </c>
      <c r="D1" s="1" t="s">
        <v>15</v>
      </c>
      <c r="F1" s="6" t="s">
        <v>15</v>
      </c>
      <c r="G1" s="6" t="s">
        <v>47</v>
      </c>
      <c r="H1" s="6" t="s">
        <v>12</v>
      </c>
      <c r="I1" s="7"/>
      <c r="J1" s="12" t="s">
        <v>36</v>
      </c>
      <c r="K1" s="12"/>
      <c r="L1" s="12"/>
    </row>
    <row r="2" spans="1:16" ht="16" thickTop="1" x14ac:dyDescent="0.2">
      <c r="A2" s="1">
        <v>0</v>
      </c>
      <c r="B2">
        <v>1</v>
      </c>
      <c r="C2">
        <v>0.94875791393077125</v>
      </c>
      <c r="D2" t="s">
        <v>1</v>
      </c>
      <c r="F2" s="7" t="s">
        <v>1</v>
      </c>
      <c r="G2" s="7">
        <f>AVERAGE(C2:C6)</f>
        <v>0.91423430319414645</v>
      </c>
      <c r="H2" s="7">
        <f>STDEVA(C2:C6)</f>
        <v>8.5832349287760401E-2</v>
      </c>
      <c r="I2" s="7"/>
      <c r="K2" s="2" t="s">
        <v>37</v>
      </c>
      <c r="L2" s="2" t="s">
        <v>38</v>
      </c>
    </row>
    <row r="3" spans="1:16" ht="16" x14ac:dyDescent="0.25">
      <c r="A3" s="1">
        <v>3</v>
      </c>
      <c r="B3">
        <v>2</v>
      </c>
      <c r="C3">
        <v>1</v>
      </c>
      <c r="D3" t="s">
        <v>1</v>
      </c>
      <c r="F3" s="7" t="s">
        <v>3</v>
      </c>
      <c r="G3" s="7">
        <f>AVERAGE(C7:C11)</f>
        <v>0.3253281084454232</v>
      </c>
      <c r="H3" s="7">
        <f>STDEVA(C7:C11)</f>
        <v>4.6394632788239999E-2</v>
      </c>
      <c r="I3" s="7"/>
      <c r="J3" t="s">
        <v>39</v>
      </c>
      <c r="K3" s="3">
        <v>2.6111648393400002</v>
      </c>
      <c r="L3" s="4">
        <v>9.0234388180799995E-3</v>
      </c>
      <c r="M3" t="s">
        <v>42</v>
      </c>
    </row>
    <row r="4" spans="1:16" ht="16" x14ac:dyDescent="0.25">
      <c r="A4" s="1">
        <v>6</v>
      </c>
      <c r="B4">
        <v>3</v>
      </c>
      <c r="C4">
        <v>0.97013376872771295</v>
      </c>
      <c r="D4" t="s">
        <v>1</v>
      </c>
      <c r="F4" s="7" t="s">
        <v>2</v>
      </c>
      <c r="G4" s="7">
        <f>AVERAGE(C12:C16)</f>
        <v>0.23915337928790259</v>
      </c>
      <c r="H4" s="7">
        <f>STDEVA(C12:C16)</f>
        <v>3.3349338621455026E-2</v>
      </c>
      <c r="I4" s="7"/>
      <c r="J4" t="s">
        <v>40</v>
      </c>
      <c r="K4" s="3">
        <v>2.6111648393400002</v>
      </c>
      <c r="L4" s="4">
        <v>9.0234388180799995E-3</v>
      </c>
      <c r="M4" t="s">
        <v>42</v>
      </c>
    </row>
    <row r="5" spans="1:16" ht="16" x14ac:dyDescent="0.25">
      <c r="A5" s="1">
        <v>9</v>
      </c>
      <c r="B5">
        <v>4</v>
      </c>
      <c r="C5">
        <v>0.85986781433873749</v>
      </c>
      <c r="D5" t="s">
        <v>1</v>
      </c>
      <c r="I5" s="7"/>
      <c r="J5" t="s">
        <v>41</v>
      </c>
      <c r="K5" s="3">
        <v>-2.6111648393400002</v>
      </c>
      <c r="L5">
        <v>9.0234388180799995E-3</v>
      </c>
      <c r="M5" t="s">
        <v>42</v>
      </c>
    </row>
    <row r="6" spans="1:16" ht="16" x14ac:dyDescent="0.25">
      <c r="A6" s="1">
        <v>12</v>
      </c>
      <c r="B6">
        <v>5</v>
      </c>
      <c r="C6">
        <v>0.79241201897351166</v>
      </c>
      <c r="D6" t="s">
        <v>1</v>
      </c>
      <c r="I6" s="7"/>
      <c r="J6" s="3" t="s">
        <v>53</v>
      </c>
    </row>
    <row r="7" spans="1:16" ht="16" x14ac:dyDescent="0.25">
      <c r="A7" s="1">
        <v>2</v>
      </c>
      <c r="B7">
        <v>1</v>
      </c>
      <c r="C7">
        <v>0.31740025469566552</v>
      </c>
      <c r="D7" t="s">
        <v>3</v>
      </c>
      <c r="J7" s="3"/>
    </row>
    <row r="8" spans="1:16" ht="16" thickBot="1" x14ac:dyDescent="0.25">
      <c r="A8" s="1">
        <v>5</v>
      </c>
      <c r="B8">
        <v>2</v>
      </c>
      <c r="C8">
        <v>0.28885277395804299</v>
      </c>
      <c r="D8" t="s">
        <v>3</v>
      </c>
      <c r="J8" s="9" t="s">
        <v>58</v>
      </c>
    </row>
    <row r="9" spans="1:16" x14ac:dyDescent="0.2">
      <c r="A9" s="1">
        <v>8</v>
      </c>
      <c r="B9">
        <v>3</v>
      </c>
      <c r="C9">
        <v>0.27680420190956923</v>
      </c>
      <c r="D9" t="s">
        <v>3</v>
      </c>
      <c r="J9" s="6" t="s">
        <v>48</v>
      </c>
      <c r="K9" s="6" t="s">
        <v>45</v>
      </c>
      <c r="L9" s="6" t="s">
        <v>27</v>
      </c>
      <c r="M9" s="6" t="s">
        <v>49</v>
      </c>
      <c r="N9" s="6" t="s">
        <v>28</v>
      </c>
      <c r="O9" s="6" t="s">
        <v>38</v>
      </c>
    </row>
    <row r="10" spans="1:16" x14ac:dyDescent="0.2">
      <c r="A10" s="1">
        <v>11</v>
      </c>
      <c r="B10">
        <v>4</v>
      </c>
      <c r="C10">
        <v>0.38828794235652792</v>
      </c>
      <c r="D10" t="s">
        <v>3</v>
      </c>
      <c r="J10" s="7" t="s">
        <v>54</v>
      </c>
      <c r="K10" s="7">
        <v>5</v>
      </c>
      <c r="L10" s="7">
        <f>SQRT(H2^2/K10+H4^2/K10)</f>
        <v>4.1180992146242844E-2</v>
      </c>
      <c r="M10" s="10">
        <f>(H2^2/K10+H4^2/K10)^2/((H2^2/K10)^2/(K10-1)+(H4^2/K10)^2/(K10-1))</f>
        <v>5.180798934643458</v>
      </c>
      <c r="N10" s="7">
        <f>(G2-G4)/L10</f>
        <v>16.393022331974947</v>
      </c>
      <c r="O10" t="s">
        <v>46</v>
      </c>
      <c r="P10" t="s">
        <v>42</v>
      </c>
    </row>
    <row r="11" spans="1:16" x14ac:dyDescent="0.2">
      <c r="A11" s="1">
        <v>14</v>
      </c>
      <c r="B11">
        <v>5</v>
      </c>
      <c r="C11">
        <v>0.35529536930731048</v>
      </c>
      <c r="D11" t="s">
        <v>3</v>
      </c>
      <c r="J11" s="7" t="s">
        <v>50</v>
      </c>
      <c r="K11" s="7">
        <v>5</v>
      </c>
      <c r="L11" s="7">
        <f>SQRT(H2^2/K11+H3^2/K11)</f>
        <v>4.3634055818389694E-2</v>
      </c>
      <c r="M11" s="10">
        <f>(H2^2/K11+H3^2/K11)^2/((H2^2/K11)^2/(K11-1)+(H3^2/K11)^2/(K11-1))</f>
        <v>6.1535188181326035</v>
      </c>
      <c r="N11" s="7">
        <f>(G2-G3)/L11</f>
        <v>13.496480758053373</v>
      </c>
      <c r="O11" t="s">
        <v>46</v>
      </c>
      <c r="P11" t="s">
        <v>42</v>
      </c>
    </row>
    <row r="12" spans="1:16" x14ac:dyDescent="0.2">
      <c r="A12" s="1">
        <v>1</v>
      </c>
      <c r="B12">
        <v>1</v>
      </c>
      <c r="C12">
        <v>0.25025326325463321</v>
      </c>
      <c r="D12" t="s">
        <v>2</v>
      </c>
      <c r="J12" s="7" t="s">
        <v>51</v>
      </c>
      <c r="K12" s="7">
        <v>5</v>
      </c>
      <c r="L12" s="7">
        <f>SQRT(H3^2/K12+H4^2/K12)</f>
        <v>2.5552457173603112E-2</v>
      </c>
      <c r="M12" s="10">
        <f>(H4^2/K12+H3^2/K12)^2/((H4^2/K12)^2/(K12-1)+(H3^2/K12)^2/(K12-1))</f>
        <v>7.2625664244965931</v>
      </c>
      <c r="N12" s="7">
        <f>(G3-G4)/L12</f>
        <v>3.3724635001655794</v>
      </c>
      <c r="O12">
        <v>5.9410000000000001E-3</v>
      </c>
      <c r="P12" t="s">
        <v>42</v>
      </c>
    </row>
    <row r="13" spans="1:16" x14ac:dyDescent="0.2">
      <c r="A13" s="1">
        <v>4</v>
      </c>
      <c r="B13">
        <v>2</v>
      </c>
      <c r="C13">
        <v>0.19002499267437761</v>
      </c>
      <c r="D13" t="s">
        <v>2</v>
      </c>
      <c r="J13" s="7"/>
      <c r="K13" s="7"/>
      <c r="L13" s="7"/>
      <c r="M13" s="7"/>
      <c r="N13" s="7"/>
      <c r="O13" s="7"/>
    </row>
    <row r="14" spans="1:16" x14ac:dyDescent="0.2">
      <c r="A14" s="1">
        <v>7</v>
      </c>
      <c r="B14">
        <v>3</v>
      </c>
      <c r="C14">
        <v>0.22144425481027269</v>
      </c>
      <c r="D14" t="s">
        <v>2</v>
      </c>
      <c r="J14" s="7"/>
      <c r="K14" s="7"/>
      <c r="L14" s="7"/>
      <c r="M14" s="7"/>
      <c r="N14" s="7"/>
      <c r="O14" s="7"/>
    </row>
    <row r="15" spans="1:16" x14ac:dyDescent="0.2">
      <c r="A15" s="1">
        <v>10</v>
      </c>
      <c r="B15">
        <v>4</v>
      </c>
      <c r="C15">
        <v>0.26228124768400501</v>
      </c>
      <c r="D15" t="s">
        <v>2</v>
      </c>
      <c r="J15" s="7"/>
      <c r="K15" s="7"/>
      <c r="L15" s="7"/>
      <c r="M15" s="7"/>
      <c r="N15" s="7"/>
      <c r="O15" s="7"/>
    </row>
    <row r="16" spans="1:16" x14ac:dyDescent="0.2">
      <c r="A16" s="1">
        <v>13</v>
      </c>
      <c r="B16">
        <v>5</v>
      </c>
      <c r="C16">
        <v>0.27176313801622448</v>
      </c>
      <c r="D16" t="s">
        <v>2</v>
      </c>
    </row>
  </sheetData>
  <sortState ref="A2:D16">
    <sortCondition ref="D2:D16"/>
  </sortState>
  <mergeCells count="1">
    <mergeCell ref="J1:L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topLeftCell="D1" workbookViewId="0">
      <selection activeCell="O16" sqref="O16"/>
    </sheetView>
  </sheetViews>
  <sheetFormatPr baseColWidth="10" defaultRowHeight="15" x14ac:dyDescent="0.2"/>
  <cols>
    <col min="11" max="11" width="10" bestFit="1" customWidth="1"/>
    <col min="12" max="12" width="12.1640625" bestFit="1" customWidth="1"/>
    <col min="13" max="13" width="13.1640625" bestFit="1" customWidth="1"/>
  </cols>
  <sheetData>
    <row r="1" spans="1:22" ht="18" thickBot="1" x14ac:dyDescent="0.25">
      <c r="B1" s="1" t="s">
        <v>18</v>
      </c>
      <c r="C1" s="1" t="s">
        <v>19</v>
      </c>
      <c r="D1" s="1" t="s">
        <v>20</v>
      </c>
      <c r="E1" s="1" t="s">
        <v>15</v>
      </c>
      <c r="F1" s="1" t="s">
        <v>21</v>
      </c>
      <c r="G1" s="1" t="s">
        <v>16</v>
      </c>
      <c r="H1" s="1" t="s">
        <v>22</v>
      </c>
      <c r="I1" s="1" t="s">
        <v>23</v>
      </c>
      <c r="K1" s="12" t="s">
        <v>30</v>
      </c>
      <c r="L1" s="12"/>
      <c r="M1" s="12"/>
      <c r="N1" s="12"/>
      <c r="O1" s="12"/>
      <c r="P1" s="12"/>
      <c r="Q1" s="12"/>
      <c r="S1" s="12" t="s">
        <v>36</v>
      </c>
      <c r="T1" s="12"/>
      <c r="U1" s="12"/>
    </row>
    <row r="2" spans="1:22" ht="16" thickTop="1" x14ac:dyDescent="0.2">
      <c r="A2" s="1">
        <v>0</v>
      </c>
      <c r="B2">
        <v>0.1466666666666667</v>
      </c>
      <c r="C2">
        <v>3.3731060081678321</v>
      </c>
      <c r="D2">
        <v>14.139767978781061</v>
      </c>
      <c r="E2" t="s">
        <v>1</v>
      </c>
      <c r="G2">
        <v>1</v>
      </c>
      <c r="H2">
        <v>13.043356863565791</v>
      </c>
      <c r="I2">
        <v>33</v>
      </c>
      <c r="K2" s="2" t="s">
        <v>15</v>
      </c>
      <c r="L2" s="2" t="s">
        <v>24</v>
      </c>
      <c r="M2" s="2" t="s">
        <v>25</v>
      </c>
      <c r="N2" s="2" t="s">
        <v>49</v>
      </c>
      <c r="O2" s="2" t="s">
        <v>27</v>
      </c>
      <c r="P2" s="2" t="s">
        <v>28</v>
      </c>
      <c r="Q2" s="2" t="s">
        <v>29</v>
      </c>
      <c r="T2" s="2" t="s">
        <v>37</v>
      </c>
      <c r="U2" s="2" t="s">
        <v>38</v>
      </c>
    </row>
    <row r="3" spans="1:22" ht="16" x14ac:dyDescent="0.25">
      <c r="A3" s="1">
        <v>1</v>
      </c>
      <c r="B3">
        <v>0.34666666666666668</v>
      </c>
      <c r="C3">
        <v>3.3173565252779542</v>
      </c>
      <c r="D3">
        <v>17.500068001117029</v>
      </c>
      <c r="E3" t="s">
        <v>1</v>
      </c>
      <c r="G3">
        <v>2</v>
      </c>
      <c r="H3">
        <v>15.217603041977309</v>
      </c>
      <c r="I3">
        <v>64</v>
      </c>
      <c r="K3" t="s">
        <v>1</v>
      </c>
      <c r="L3">
        <f>AVERAGE(B2:B6)</f>
        <v>0.13600000000000001</v>
      </c>
      <c r="M3">
        <f>STDEVA(B2:B6)</f>
        <v>0.13379918617922243</v>
      </c>
      <c r="S3" t="s">
        <v>39</v>
      </c>
      <c r="T3" s="3">
        <v>2.0889318714699998</v>
      </c>
      <c r="U3" s="8">
        <v>3.6713856362699998E-2</v>
      </c>
      <c r="V3" t="s">
        <v>43</v>
      </c>
    </row>
    <row r="4" spans="1:22" ht="16" x14ac:dyDescent="0.25">
      <c r="A4" s="1">
        <v>2</v>
      </c>
      <c r="B4">
        <v>2.6666666666666668E-2</v>
      </c>
      <c r="C4">
        <v>5.0649619015632421</v>
      </c>
      <c r="D4">
        <v>13.834508721978869</v>
      </c>
      <c r="E4" t="s">
        <v>1</v>
      </c>
      <c r="G4">
        <v>3</v>
      </c>
      <c r="H4">
        <v>10.358179336133089</v>
      </c>
      <c r="I4">
        <v>55</v>
      </c>
      <c r="K4" t="s">
        <v>2</v>
      </c>
      <c r="L4">
        <f>AVERAGE(B8:B12)</f>
        <v>1.0666666666666666E-2</v>
      </c>
      <c r="M4">
        <f>STDEVA(B8:B12)</f>
        <v>1.1155467020454342E-2</v>
      </c>
      <c r="N4" s="13" t="s">
        <v>59</v>
      </c>
      <c r="O4" s="13" t="s">
        <v>59</v>
      </c>
      <c r="P4" s="13" t="s">
        <v>59</v>
      </c>
      <c r="Q4" s="14" t="s">
        <v>59</v>
      </c>
      <c r="S4" t="s">
        <v>40</v>
      </c>
      <c r="T4" s="3">
        <v>2.4022716521900001</v>
      </c>
      <c r="U4" s="8">
        <v>1.6293603621000002E-2</v>
      </c>
      <c r="V4" t="s">
        <v>42</v>
      </c>
    </row>
    <row r="5" spans="1:22" ht="16" x14ac:dyDescent="0.25">
      <c r="A5" s="1">
        <v>3</v>
      </c>
      <c r="B5">
        <v>1.3333333333333331E-2</v>
      </c>
      <c r="C5">
        <v>5.3797579798114512</v>
      </c>
      <c r="D5">
        <v>10.521981345329751</v>
      </c>
      <c r="E5" t="s">
        <v>1</v>
      </c>
      <c r="G5">
        <v>4</v>
      </c>
      <c r="H5">
        <v>7.3320643808414401</v>
      </c>
      <c r="I5">
        <v>73</v>
      </c>
      <c r="K5" t="s">
        <v>3</v>
      </c>
      <c r="L5">
        <f>AVERAGE(B14:B18)</f>
        <v>5.3333333333333323E-3</v>
      </c>
      <c r="M5">
        <f>STDEVA(B14:B18)</f>
        <v>7.302967433402213E-3</v>
      </c>
      <c r="N5" s="15">
        <f>(M3^2/5+M5^2/5)^2/((M3^2/5)^2/4+(M5^2/5)^2/4)</f>
        <v>4.0238329563003301</v>
      </c>
      <c r="O5">
        <f>SQRT(M3^2/5+M5^2/5)</f>
        <v>5.9925880144651292E-2</v>
      </c>
      <c r="P5">
        <f>(L3-L5)/O5</f>
        <v>2.1804713815009253</v>
      </c>
      <c r="Q5" s="8">
        <v>4.7350999999999997E-2</v>
      </c>
      <c r="R5" t="s">
        <v>43</v>
      </c>
      <c r="S5" t="s">
        <v>41</v>
      </c>
      <c r="T5" s="3">
        <v>0.73112615501400002</v>
      </c>
      <c r="U5" s="8">
        <v>0.46470209994</v>
      </c>
      <c r="V5" t="s">
        <v>43</v>
      </c>
    </row>
    <row r="6" spans="1:22" ht="16" x14ac:dyDescent="0.25">
      <c r="A6" s="1">
        <v>4</v>
      </c>
      <c r="B6">
        <v>0.1466666666666667</v>
      </c>
      <c r="C6">
        <v>3.952374324295775</v>
      </c>
      <c r="D6">
        <v>19.050596162777129</v>
      </c>
      <c r="E6" t="s">
        <v>1</v>
      </c>
      <c r="G6">
        <v>5</v>
      </c>
      <c r="H6">
        <v>16.145525130633349</v>
      </c>
      <c r="I6">
        <v>43</v>
      </c>
      <c r="S6" s="3" t="s">
        <v>55</v>
      </c>
    </row>
    <row r="7" spans="1:22" ht="18" thickBot="1" x14ac:dyDescent="0.25">
      <c r="A7" s="1">
        <v>5</v>
      </c>
      <c r="E7" t="s">
        <v>1</v>
      </c>
      <c r="F7">
        <v>3.4561120083425112</v>
      </c>
      <c r="K7" s="12" t="s">
        <v>33</v>
      </c>
      <c r="L7" s="12"/>
      <c r="M7" s="12"/>
      <c r="N7" s="12"/>
      <c r="O7" s="12"/>
      <c r="P7" s="12"/>
      <c r="Q7" s="12"/>
      <c r="S7" s="12" t="s">
        <v>36</v>
      </c>
      <c r="T7" s="12"/>
      <c r="U7" s="12"/>
    </row>
    <row r="8" spans="1:22" ht="16" thickTop="1" x14ac:dyDescent="0.2">
      <c r="A8" s="1">
        <v>6</v>
      </c>
      <c r="B8">
        <v>0</v>
      </c>
      <c r="C8">
        <v>12.126428870958479</v>
      </c>
      <c r="D8">
        <v>23.206712331401771</v>
      </c>
      <c r="E8" t="s">
        <v>2</v>
      </c>
      <c r="G8">
        <v>1</v>
      </c>
      <c r="H8">
        <v>50.160097952778713</v>
      </c>
      <c r="I8">
        <v>26</v>
      </c>
      <c r="K8" s="2" t="s">
        <v>15</v>
      </c>
      <c r="L8" t="s">
        <v>31</v>
      </c>
      <c r="M8" t="s">
        <v>32</v>
      </c>
      <c r="N8" t="s">
        <v>49</v>
      </c>
      <c r="O8" t="s">
        <v>27</v>
      </c>
      <c r="P8" t="s">
        <v>28</v>
      </c>
      <c r="Q8" t="s">
        <v>29</v>
      </c>
      <c r="T8" s="2" t="s">
        <v>37</v>
      </c>
      <c r="U8" s="2" t="s">
        <v>38</v>
      </c>
    </row>
    <row r="9" spans="1:22" ht="16" x14ac:dyDescent="0.25">
      <c r="A9" s="1">
        <v>7</v>
      </c>
      <c r="B9">
        <v>1.3333333333333331E-2</v>
      </c>
      <c r="C9">
        <v>14.807762337941551</v>
      </c>
      <c r="D9">
        <v>20.747180809773479</v>
      </c>
      <c r="E9" t="s">
        <v>2</v>
      </c>
      <c r="G9">
        <v>2</v>
      </c>
      <c r="H9">
        <v>18.341558297197949</v>
      </c>
      <c r="I9">
        <v>20</v>
      </c>
      <c r="K9" t="s">
        <v>1</v>
      </c>
      <c r="L9">
        <f>AVERAGE(C2:C6)</f>
        <v>4.2175113478232511</v>
      </c>
      <c r="M9">
        <f>STDEVA(C2:C6)</f>
        <v>0.95689424677407231</v>
      </c>
      <c r="S9" t="s">
        <v>39</v>
      </c>
      <c r="T9" s="3">
        <v>-2.6111648393400002</v>
      </c>
      <c r="U9" s="8">
        <v>9.0234388180799995E-3</v>
      </c>
      <c r="V9" t="s">
        <v>42</v>
      </c>
    </row>
    <row r="10" spans="1:22" ht="16" x14ac:dyDescent="0.25">
      <c r="A10" s="1">
        <v>8</v>
      </c>
      <c r="B10">
        <v>1.3333333333333331E-2</v>
      </c>
      <c r="C10">
        <v>8.7935957956138999</v>
      </c>
      <c r="D10">
        <v>18.352391151096441</v>
      </c>
      <c r="E10" t="s">
        <v>2</v>
      </c>
      <c r="G10">
        <v>3</v>
      </c>
      <c r="H10">
        <v>25.516470869637509</v>
      </c>
      <c r="I10">
        <v>13</v>
      </c>
      <c r="K10" t="s">
        <v>2</v>
      </c>
      <c r="L10">
        <f>AVERAGE(C8:C12)</f>
        <v>13.286757033751096</v>
      </c>
      <c r="M10">
        <f>STDEVA(C8:C12)</f>
        <v>2.9364586140298732</v>
      </c>
      <c r="N10" s="10">
        <f>(M9^2/5+M10^2/5)^2/((M9^2/5)^2/4+(M10^2/5)^2/4)</f>
        <v>4.8400407365039237</v>
      </c>
      <c r="O10">
        <f>SQRT(M9^2/5+M10^2/5)</f>
        <v>1.3811904858794504</v>
      </c>
      <c r="P10">
        <f>(L10-L9)/O10</f>
        <v>6.5662526484557642</v>
      </c>
      <c r="Q10" s="8">
        <v>6.1399999999999996E-4</v>
      </c>
      <c r="R10" t="s">
        <v>42</v>
      </c>
      <c r="S10" t="s">
        <v>40</v>
      </c>
      <c r="T10" s="3">
        <v>-2.6111648393400002</v>
      </c>
      <c r="U10" s="8">
        <v>9.0234388180799995E-3</v>
      </c>
      <c r="V10" t="s">
        <v>42</v>
      </c>
    </row>
    <row r="11" spans="1:22" ht="16" x14ac:dyDescent="0.25">
      <c r="A11" s="1">
        <v>9</v>
      </c>
      <c r="B11">
        <v>0</v>
      </c>
      <c r="C11">
        <v>16.37870076148354</v>
      </c>
      <c r="D11">
        <v>23.25384279092258</v>
      </c>
      <c r="E11" t="s">
        <v>2</v>
      </c>
      <c r="G11">
        <v>4</v>
      </c>
      <c r="H11">
        <v>9.1298844662986607</v>
      </c>
      <c r="I11">
        <v>25</v>
      </c>
      <c r="K11" t="s">
        <v>3</v>
      </c>
      <c r="L11">
        <f>AVERAGE(C14:C18)</f>
        <v>12.479240991249849</v>
      </c>
      <c r="M11">
        <f>STDEVA(C14:C18)</f>
        <v>2.6656559903551398</v>
      </c>
      <c r="N11" s="15">
        <f>(M9^2/5+M11^2/5)^2/((M9^2/5)^2/4+(M11^2/5)^2/4)</f>
        <v>5.0140454501129579</v>
      </c>
      <c r="O11">
        <f>SQRT(M9^2/5+M11^2/5)</f>
        <v>1.2665992624682489</v>
      </c>
      <c r="P11">
        <f>(L11-L9)/O11</f>
        <v>6.5227652409387877</v>
      </c>
      <c r="Q11" s="8">
        <v>6.3299999999999999E-4</v>
      </c>
      <c r="R11" t="s">
        <v>42</v>
      </c>
      <c r="S11" t="s">
        <v>41</v>
      </c>
      <c r="T11" s="3">
        <v>0.73112615501400002</v>
      </c>
      <c r="U11" s="8">
        <v>0.46470209994</v>
      </c>
      <c r="V11" t="s">
        <v>43</v>
      </c>
    </row>
    <row r="12" spans="1:22" ht="16" x14ac:dyDescent="0.25">
      <c r="A12" s="1">
        <v>10</v>
      </c>
      <c r="B12">
        <v>2.6666666666666668E-2</v>
      </c>
      <c r="C12">
        <v>14.32729740275801</v>
      </c>
      <c r="D12">
        <v>20.81308552467744</v>
      </c>
      <c r="E12" t="s">
        <v>2</v>
      </c>
      <c r="G12">
        <v>5</v>
      </c>
      <c r="H12">
        <v>29.545509597891659</v>
      </c>
      <c r="I12">
        <v>29</v>
      </c>
      <c r="S12" s="3" t="s">
        <v>56</v>
      </c>
    </row>
    <row r="13" spans="1:22" ht="18" thickBot="1" x14ac:dyDescent="0.25">
      <c r="A13" s="1">
        <v>11</v>
      </c>
      <c r="E13" t="s">
        <v>2</v>
      </c>
      <c r="F13">
        <v>5.230856812148831</v>
      </c>
      <c r="K13" s="12" t="s">
        <v>20</v>
      </c>
      <c r="L13" s="12"/>
      <c r="M13" s="12"/>
      <c r="N13" s="12"/>
      <c r="O13" s="12"/>
      <c r="P13" s="12"/>
      <c r="Q13" s="12"/>
      <c r="S13" s="12" t="s">
        <v>36</v>
      </c>
      <c r="T13" s="12"/>
      <c r="U13" s="12"/>
    </row>
    <row r="14" spans="1:22" ht="16" thickTop="1" x14ac:dyDescent="0.2">
      <c r="A14" s="1">
        <v>12</v>
      </c>
      <c r="B14">
        <v>0</v>
      </c>
      <c r="C14">
        <v>15.578391700500671</v>
      </c>
      <c r="D14">
        <v>26.19177187520053</v>
      </c>
      <c r="E14" t="s">
        <v>3</v>
      </c>
      <c r="G14">
        <v>1</v>
      </c>
      <c r="H14">
        <v>27.750528620425321</v>
      </c>
      <c r="I14">
        <v>28</v>
      </c>
      <c r="K14" s="2" t="s">
        <v>15</v>
      </c>
      <c r="L14" t="s">
        <v>34</v>
      </c>
      <c r="M14" t="s">
        <v>35</v>
      </c>
      <c r="N14" t="s">
        <v>26</v>
      </c>
      <c r="O14" t="s">
        <v>27</v>
      </c>
      <c r="P14" t="s">
        <v>28</v>
      </c>
      <c r="Q14" t="s">
        <v>29</v>
      </c>
      <c r="T14" s="2" t="s">
        <v>37</v>
      </c>
      <c r="U14" s="2" t="s">
        <v>38</v>
      </c>
    </row>
    <row r="15" spans="1:22" ht="16" x14ac:dyDescent="0.25">
      <c r="A15" s="1">
        <v>13</v>
      </c>
      <c r="B15">
        <v>1.3333333333333331E-2</v>
      </c>
      <c r="C15">
        <v>8.3590403358944805</v>
      </c>
      <c r="D15">
        <v>17.588994299388059</v>
      </c>
      <c r="E15" t="s">
        <v>3</v>
      </c>
      <c r="G15">
        <v>2</v>
      </c>
      <c r="H15">
        <v>33.532628719864547</v>
      </c>
      <c r="I15">
        <v>18</v>
      </c>
      <c r="K15" t="s">
        <v>1</v>
      </c>
      <c r="L15">
        <f>AVERAGE(D2:D6)</f>
        <v>15.009384441996767</v>
      </c>
      <c r="M15">
        <f>STDEVA(D2:D6)</f>
        <v>3.3469482019596923</v>
      </c>
      <c r="S15" t="s">
        <v>39</v>
      </c>
      <c r="T15" s="3">
        <v>-2.4022716521900001</v>
      </c>
      <c r="U15" s="8">
        <v>1.6293603621000002E-2</v>
      </c>
      <c r="V15" t="s">
        <v>42</v>
      </c>
    </row>
    <row r="16" spans="1:22" ht="16" x14ac:dyDescent="0.25">
      <c r="A16" s="1">
        <v>14</v>
      </c>
      <c r="B16">
        <v>0</v>
      </c>
      <c r="C16">
        <v>13.299192425918861</v>
      </c>
      <c r="D16">
        <v>31.091083093623869</v>
      </c>
      <c r="E16" t="s">
        <v>3</v>
      </c>
      <c r="G16">
        <v>3</v>
      </c>
      <c r="H16">
        <v>30.729283289147052</v>
      </c>
      <c r="I16">
        <v>25</v>
      </c>
      <c r="K16" t="s">
        <v>2</v>
      </c>
      <c r="L16">
        <f>AVERAGE(D8:D12)</f>
        <v>21.274642521574343</v>
      </c>
      <c r="M16">
        <f>STDEVA(D8:D12)</f>
        <v>2.0421147890909004</v>
      </c>
      <c r="N16" s="10">
        <f>(M15^2/5+M16^2/5)^2/((M15^2/5)^2/4+(M16^2/5)^2/4)</f>
        <v>6.6156873006728238</v>
      </c>
      <c r="O16">
        <f>SQRT(M15^2/5+M16^2/5)</f>
        <v>1.7534135324232554</v>
      </c>
      <c r="P16">
        <f>(L16-L15)/O16</f>
        <v>3.5731776695705397</v>
      </c>
      <c r="Q16" s="8">
        <v>4.5300000000000002E-3</v>
      </c>
      <c r="R16" t="s">
        <v>42</v>
      </c>
      <c r="S16" t="s">
        <v>40</v>
      </c>
      <c r="T16" s="3">
        <v>-2.4022716521900001</v>
      </c>
      <c r="U16" s="8">
        <v>1.6293603621000002E-2</v>
      </c>
      <c r="V16" t="s">
        <v>42</v>
      </c>
    </row>
    <row r="17" spans="1:22" ht="16" x14ac:dyDescent="0.25">
      <c r="A17" s="1">
        <v>15</v>
      </c>
      <c r="B17">
        <v>0</v>
      </c>
      <c r="C17">
        <v>11.82164836850499</v>
      </c>
      <c r="D17">
        <v>19.686601540817019</v>
      </c>
      <c r="E17" t="s">
        <v>3</v>
      </c>
      <c r="G17">
        <v>4</v>
      </c>
      <c r="H17">
        <v>18.093214129420801</v>
      </c>
      <c r="I17">
        <v>22</v>
      </c>
      <c r="K17" t="s">
        <v>3</v>
      </c>
      <c r="L17">
        <f>AVERAGE(D14:D18)</f>
        <v>23.806647593884566</v>
      </c>
      <c r="M17">
        <f>STDEVA(D14:D18)</f>
        <v>5.3579898478226013</v>
      </c>
      <c r="N17" s="15">
        <f>(M15^2/5+M17^2/5)^2/((M15^2/5)^2/4+(M17^2/5)^2/4)</f>
        <v>6.709151973031962</v>
      </c>
      <c r="O17">
        <f>SQRT(M15^2/5+M17^2/5)</f>
        <v>2.8252475104305916</v>
      </c>
      <c r="P17">
        <f>(L17-L15)/O17</f>
        <v>3.113802638320712</v>
      </c>
      <c r="Q17" s="8">
        <v>8.4950000000000008E-3</v>
      </c>
      <c r="R17" t="s">
        <v>42</v>
      </c>
      <c r="S17" t="s">
        <v>41</v>
      </c>
      <c r="T17" s="3">
        <v>-0.73112615501400002</v>
      </c>
      <c r="U17" s="8">
        <v>0.46470209994</v>
      </c>
      <c r="V17" t="s">
        <v>43</v>
      </c>
    </row>
    <row r="18" spans="1:22" ht="16" x14ac:dyDescent="0.25">
      <c r="A18" s="1">
        <v>16</v>
      </c>
      <c r="B18">
        <v>1.3333333333333331E-2</v>
      </c>
      <c r="C18">
        <v>13.337932125430241</v>
      </c>
      <c r="D18">
        <v>24.474787160393351</v>
      </c>
      <c r="E18" t="s">
        <v>3</v>
      </c>
      <c r="G18">
        <v>5</v>
      </c>
      <c r="H18">
        <v>40.51461682487222</v>
      </c>
      <c r="I18">
        <v>20</v>
      </c>
      <c r="S18" s="3" t="s">
        <v>57</v>
      </c>
    </row>
    <row r="19" spans="1:22" x14ac:dyDescent="0.2">
      <c r="A19" s="1">
        <v>17</v>
      </c>
      <c r="E19" t="s">
        <v>3</v>
      </c>
      <c r="F19">
        <v>5.4488845072478069</v>
      </c>
    </row>
  </sheetData>
  <mergeCells count="6">
    <mergeCell ref="K1:Q1"/>
    <mergeCell ref="K7:Q7"/>
    <mergeCell ref="K13:Q13"/>
    <mergeCell ref="S1:U1"/>
    <mergeCell ref="S7:U7"/>
    <mergeCell ref="S13:U13"/>
  </mergeCell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Epsilon Values</vt:lpstr>
      <vt:lpstr>Epsilon Stats</vt:lpstr>
      <vt:lpstr>Coverage Values</vt:lpstr>
      <vt:lpstr>Coverage Stats</vt:lpstr>
      <vt:lpstr>Number Solutions</vt:lpstr>
      <vt:lpstr>Spread Indicators</vt:lpstr>
      <vt:lpstr>Pareto Measures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Kristina Yancey Spencer</cp:lastModifiedBy>
  <cp:revision/>
  <dcterms:created xsi:type="dcterms:W3CDTF">2017-02-27T13:58:55Z</dcterms:created>
  <dcterms:modified xsi:type="dcterms:W3CDTF">2017-03-15T17:18:25Z</dcterms:modified>
  <cp:category/>
  <dc:identifier/>
  <cp:contentStatus/>
  <dc:language/>
  <cp:version/>
</cp:coreProperties>
</file>