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mc:AlternateContent xmlns:mc="http://schemas.openxmlformats.org/markup-compatibility/2006">
    <mc:Choice Requires="x15">
      <x15ac:absPath xmlns:x15ac="http://schemas.microsoft.com/office/spreadsheetml/2010/11/ac" url="U:\IFRS\spreadsheets\"/>
    </mc:Choice>
  </mc:AlternateContent>
  <xr:revisionPtr revIDLastSave="0" documentId="13_ncr:1_{B8F49AF4-A6AB-481F-A9CB-9E82C31A4BA4}" xr6:coauthVersionLast="41" xr6:coauthVersionMax="41" xr10:uidLastSave="{00000000-0000-0000-0000-000000000000}"/>
  <bookViews>
    <workbookView xWindow="-108" yWindow="-108" windowWidth="23256" windowHeight="12576" tabRatio="819" xr2:uid="{00000000-000D-0000-FFFF-FFFF00000000}"/>
  </bookViews>
  <sheets>
    <sheet name="Disclaimer" sheetId="20" r:id="rId1"/>
    <sheet name="data for transition chapter" sheetId="23" r:id="rId2"/>
    <sheet name="Inputs-Assumptions-Policy Specs" sheetId="1" r:id="rId3"/>
    <sheet name="Cash Flows" sheetId="2" r:id="rId4"/>
    <sheet name=" CF Graphs" sheetId="21" r:id="rId5"/>
    <sheet name="PVCF" sheetId="3" r:id="rId6"/>
    <sheet name="RA" sheetId="5" r:id="rId7"/>
    <sheet name="CSM" sheetId="6" r:id="rId8"/>
    <sheet name="Insurance Acqusition Cost" sheetId="16" r:id="rId9"/>
    <sheet name="Liability Development" sheetId="10" r:id="rId10"/>
    <sheet name="Statement of Financial Position" sheetId="7" r:id="rId11"/>
    <sheet name="Stmt of Financial Performance" sheetId="18" r:id="rId12"/>
    <sheet name="Capital" sheetId="19" r:id="rId13"/>
    <sheet name="Graphs" sheetId="22" r:id="rId14"/>
  </sheets>
  <externalReferences>
    <externalReference r:id="rId15"/>
  </externalReferences>
  <definedNames>
    <definedName name="NB">'[1]00 Summary'!$H$10</definedName>
    <definedName name="ProductType">Disclaimer!$A$5</definedName>
    <definedName name="Sex">'[1]00 Summary'!$H$8</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5" i="23" l="1"/>
  <c r="A5" i="21"/>
  <c r="A5" i="22"/>
  <c r="BH90" i="6" l="1"/>
  <c r="BH66" i="16"/>
  <c r="BG66" i="16"/>
  <c r="BF66" i="16"/>
  <c r="BE66" i="16"/>
  <c r="BD66" i="16"/>
  <c r="BC66" i="16"/>
  <c r="BB66" i="16"/>
  <c r="BA66" i="16"/>
  <c r="AZ66" i="16"/>
  <c r="AY66" i="16"/>
  <c r="AX66" i="16"/>
  <c r="AW66" i="16"/>
  <c r="AV66" i="16"/>
  <c r="AU66" i="16"/>
  <c r="AT66" i="16"/>
  <c r="AS66" i="16"/>
  <c r="AR66" i="16"/>
  <c r="AQ66" i="16"/>
  <c r="AP66" i="16"/>
  <c r="AO66" i="16"/>
  <c r="AN66" i="16"/>
  <c r="AM66" i="16"/>
  <c r="AL66" i="16"/>
  <c r="AK66" i="16"/>
  <c r="AJ66" i="16"/>
  <c r="AI66" i="16"/>
  <c r="AH66" i="16"/>
  <c r="AG66" i="16"/>
  <c r="AF66" i="16"/>
  <c r="AE66" i="16"/>
  <c r="AD66" i="16"/>
  <c r="AC66" i="16"/>
  <c r="AB66" i="16"/>
  <c r="AA66" i="16"/>
  <c r="Z66" i="16"/>
  <c r="Y66" i="16"/>
  <c r="X66" i="16"/>
  <c r="W66" i="16"/>
  <c r="V66" i="16"/>
  <c r="U66" i="16"/>
  <c r="T66" i="16"/>
  <c r="S66" i="16"/>
  <c r="R66" i="16"/>
  <c r="Q66" i="16"/>
  <c r="P66" i="16"/>
  <c r="O66" i="16"/>
  <c r="N66" i="16"/>
  <c r="M66" i="16"/>
  <c r="L66" i="16"/>
  <c r="K66" i="16"/>
  <c r="J66" i="16"/>
  <c r="I66" i="16"/>
  <c r="F67" i="16"/>
  <c r="BH148" i="7"/>
  <c r="BG148" i="7"/>
  <c r="BF148" i="7"/>
  <c r="BE148" i="7"/>
  <c r="BD148" i="7"/>
  <c r="BC148" i="7"/>
  <c r="BB148" i="7"/>
  <c r="BA148" i="7"/>
  <c r="AZ148" i="7"/>
  <c r="AY148" i="7"/>
  <c r="AX148" i="7"/>
  <c r="AW148" i="7"/>
  <c r="AV148" i="7"/>
  <c r="AU148" i="7"/>
  <c r="AT148" i="7"/>
  <c r="AS148" i="7"/>
  <c r="AR148" i="7"/>
  <c r="AQ148" i="7"/>
  <c r="AP148" i="7"/>
  <c r="AO148" i="7"/>
  <c r="AN148" i="7"/>
  <c r="AM148" i="7"/>
  <c r="AL148" i="7"/>
  <c r="AK148" i="7"/>
  <c r="AJ148" i="7"/>
  <c r="AI148" i="7"/>
  <c r="AH148" i="7"/>
  <c r="AG148" i="7"/>
  <c r="AF148" i="7"/>
  <c r="AE148" i="7"/>
  <c r="AD148" i="7"/>
  <c r="AC148" i="7"/>
  <c r="AB148" i="7"/>
  <c r="AA148" i="7"/>
  <c r="Z148" i="7"/>
  <c r="Y148" i="7"/>
  <c r="X148" i="7"/>
  <c r="W148" i="7"/>
  <c r="V148" i="7"/>
  <c r="U148" i="7"/>
  <c r="T148" i="7"/>
  <c r="S148" i="7"/>
  <c r="R148" i="7"/>
  <c r="Q148" i="7"/>
  <c r="P148" i="7"/>
  <c r="O148" i="7"/>
  <c r="N148" i="7"/>
  <c r="M148" i="7"/>
  <c r="L148" i="7"/>
  <c r="K148" i="7"/>
  <c r="J148" i="7"/>
  <c r="I148" i="7"/>
  <c r="H148" i="7"/>
  <c r="G148" i="7"/>
  <c r="BH142" i="7"/>
  <c r="BG142" i="7"/>
  <c r="BF142" i="7"/>
  <c r="BE142" i="7"/>
  <c r="BD142" i="7"/>
  <c r="BC142" i="7"/>
  <c r="BB142" i="7"/>
  <c r="BA142" i="7"/>
  <c r="AZ142" i="7"/>
  <c r="AY142" i="7"/>
  <c r="AX142" i="7"/>
  <c r="AW142" i="7"/>
  <c r="AV142" i="7"/>
  <c r="AU142" i="7"/>
  <c r="AT142" i="7"/>
  <c r="AS142" i="7"/>
  <c r="AR142" i="7"/>
  <c r="AQ142" i="7"/>
  <c r="AP142" i="7"/>
  <c r="AO142" i="7"/>
  <c r="AN142" i="7"/>
  <c r="AM142" i="7"/>
  <c r="AL142" i="7"/>
  <c r="AK142" i="7"/>
  <c r="AJ142" i="7"/>
  <c r="AI142" i="7"/>
  <c r="AH142" i="7"/>
  <c r="AG142" i="7"/>
  <c r="AF142" i="7"/>
  <c r="AE142" i="7"/>
  <c r="AD142" i="7"/>
  <c r="AC142" i="7"/>
  <c r="AB142" i="7"/>
  <c r="AA142" i="7"/>
  <c r="Z142" i="7"/>
  <c r="Y142" i="7"/>
  <c r="X142" i="7"/>
  <c r="W142" i="7"/>
  <c r="V142" i="7"/>
  <c r="U142" i="7"/>
  <c r="T142" i="7"/>
  <c r="S142" i="7"/>
  <c r="R142" i="7"/>
  <c r="Q142" i="7"/>
  <c r="P142" i="7"/>
  <c r="O142" i="7"/>
  <c r="N142" i="7"/>
  <c r="M142" i="7"/>
  <c r="L142" i="7"/>
  <c r="K142" i="7"/>
  <c r="J142" i="7"/>
  <c r="I142" i="7"/>
  <c r="H142" i="7"/>
  <c r="G142" i="7"/>
  <c r="BH131" i="7"/>
  <c r="BG131" i="7"/>
  <c r="BF131" i="7"/>
  <c r="BE131" i="7"/>
  <c r="BD131" i="7"/>
  <c r="BC131" i="7"/>
  <c r="BB131" i="7"/>
  <c r="BA131" i="7"/>
  <c r="AZ131" i="7"/>
  <c r="AY131" i="7"/>
  <c r="AX131" i="7"/>
  <c r="AW131" i="7"/>
  <c r="AV131" i="7"/>
  <c r="AU131" i="7"/>
  <c r="AT131" i="7"/>
  <c r="AS131" i="7"/>
  <c r="AR131" i="7"/>
  <c r="AQ131" i="7"/>
  <c r="AP131" i="7"/>
  <c r="AO131" i="7"/>
  <c r="AN131" i="7"/>
  <c r="AM131" i="7"/>
  <c r="AL131" i="7"/>
  <c r="AK131" i="7"/>
  <c r="AJ131" i="7"/>
  <c r="AI131" i="7"/>
  <c r="AH131" i="7"/>
  <c r="AG131" i="7"/>
  <c r="AF131" i="7"/>
  <c r="AE131" i="7"/>
  <c r="AD131" i="7"/>
  <c r="AC131" i="7"/>
  <c r="AB131" i="7"/>
  <c r="AA131" i="7"/>
  <c r="Z131" i="7"/>
  <c r="Y131" i="7"/>
  <c r="X131" i="7"/>
  <c r="W131" i="7"/>
  <c r="V131" i="7"/>
  <c r="U131" i="7"/>
  <c r="T131" i="7"/>
  <c r="S131" i="7"/>
  <c r="R131" i="7"/>
  <c r="Q131" i="7"/>
  <c r="P131" i="7"/>
  <c r="O131" i="7"/>
  <c r="N131" i="7"/>
  <c r="M131" i="7"/>
  <c r="L131" i="7"/>
  <c r="K131" i="7"/>
  <c r="J131" i="7"/>
  <c r="I131" i="7"/>
  <c r="H131" i="7"/>
  <c r="G131" i="7"/>
  <c r="E142" i="7"/>
  <c r="F148" i="7"/>
  <c r="F142" i="7"/>
  <c r="F131" i="7"/>
  <c r="BE76" i="19"/>
  <c r="BE101" i="19" s="1"/>
  <c r="BG131" i="18"/>
  <c r="BF131" i="18"/>
  <c r="BE131" i="18"/>
  <c r="BD131" i="18"/>
  <c r="BC131" i="18"/>
  <c r="BB131" i="18"/>
  <c r="BA131" i="18"/>
  <c r="AZ131" i="18"/>
  <c r="AY131" i="18"/>
  <c r="AX131" i="18"/>
  <c r="AW131" i="18"/>
  <c r="AV131" i="18"/>
  <c r="AU131" i="18"/>
  <c r="AT131" i="18"/>
  <c r="AS131" i="18"/>
  <c r="AR131" i="18"/>
  <c r="AQ131" i="18"/>
  <c r="AP131" i="18"/>
  <c r="AO131" i="18"/>
  <c r="AN131" i="18"/>
  <c r="AM131" i="18"/>
  <c r="AL131" i="18"/>
  <c r="AK131" i="18"/>
  <c r="AJ131" i="18"/>
  <c r="AI131" i="18"/>
  <c r="AH131" i="18"/>
  <c r="AG131" i="18"/>
  <c r="AF131" i="18"/>
  <c r="AE131" i="18"/>
  <c r="AD131" i="18"/>
  <c r="AC131" i="18"/>
  <c r="AB131" i="18"/>
  <c r="AA131" i="18"/>
  <c r="Z131" i="18"/>
  <c r="Y131" i="18"/>
  <c r="X131" i="18"/>
  <c r="W131" i="18"/>
  <c r="V131" i="18"/>
  <c r="U131" i="18"/>
  <c r="T131" i="18"/>
  <c r="S131" i="18"/>
  <c r="R131" i="18"/>
  <c r="Q131" i="18"/>
  <c r="P131" i="18"/>
  <c r="O131" i="18"/>
  <c r="N131" i="18"/>
  <c r="M131" i="18"/>
  <c r="L131" i="18"/>
  <c r="K131" i="18"/>
  <c r="J131" i="18"/>
  <c r="I131" i="18"/>
  <c r="H131" i="18"/>
  <c r="G131" i="18"/>
  <c r="BG130" i="18"/>
  <c r="BF130" i="18"/>
  <c r="BE130" i="18"/>
  <c r="BD130" i="18"/>
  <c r="BC130" i="18"/>
  <c r="BB130" i="18"/>
  <c r="BA130" i="18"/>
  <c r="AZ130" i="18"/>
  <c r="AY130" i="18"/>
  <c r="AX130" i="18"/>
  <c r="AW130" i="18"/>
  <c r="AV130" i="18"/>
  <c r="AU130" i="18"/>
  <c r="AT130" i="18"/>
  <c r="AS130" i="18"/>
  <c r="AR130" i="18"/>
  <c r="AQ130" i="18"/>
  <c r="AP130" i="18"/>
  <c r="AO130" i="18"/>
  <c r="AN130" i="18"/>
  <c r="AM130" i="18"/>
  <c r="AL130" i="18"/>
  <c r="AK130" i="18"/>
  <c r="AJ130" i="18"/>
  <c r="AI130" i="18"/>
  <c r="AH130" i="18"/>
  <c r="AG130" i="18"/>
  <c r="AF130" i="18"/>
  <c r="AE130" i="18"/>
  <c r="AD130" i="18"/>
  <c r="AC130" i="18"/>
  <c r="AB130" i="18"/>
  <c r="AA130" i="18"/>
  <c r="Z130" i="18"/>
  <c r="Y130" i="18"/>
  <c r="X130" i="18"/>
  <c r="W130" i="18"/>
  <c r="V130" i="18"/>
  <c r="U130" i="18"/>
  <c r="T130" i="18"/>
  <c r="S130" i="18"/>
  <c r="R130" i="18"/>
  <c r="Q130" i="18"/>
  <c r="P130" i="18"/>
  <c r="O130" i="18"/>
  <c r="N130" i="18"/>
  <c r="M130" i="18"/>
  <c r="L130" i="18"/>
  <c r="K130" i="18"/>
  <c r="J130" i="18"/>
  <c r="I130" i="18"/>
  <c r="H130" i="18"/>
  <c r="G130" i="18"/>
  <c r="BG124" i="18"/>
  <c r="BF124" i="18"/>
  <c r="BE124" i="18"/>
  <c r="BD124" i="18"/>
  <c r="BC124" i="18"/>
  <c r="BB124" i="18"/>
  <c r="BA124" i="18"/>
  <c r="AZ124" i="18"/>
  <c r="AY124" i="18"/>
  <c r="AX124" i="18"/>
  <c r="AW124" i="18"/>
  <c r="AV124" i="18"/>
  <c r="AU124" i="18"/>
  <c r="AT124" i="18"/>
  <c r="AS124" i="18"/>
  <c r="AR124" i="18"/>
  <c r="AQ124" i="18"/>
  <c r="AP124" i="18"/>
  <c r="AO124" i="18"/>
  <c r="AN124" i="18"/>
  <c r="AM124" i="18"/>
  <c r="AL124" i="18"/>
  <c r="AK124" i="18"/>
  <c r="AJ124" i="18"/>
  <c r="AI124" i="18"/>
  <c r="AH124" i="18"/>
  <c r="AG124" i="18"/>
  <c r="AF124" i="18"/>
  <c r="AE124" i="18"/>
  <c r="AD124" i="18"/>
  <c r="AC124" i="18"/>
  <c r="AB124" i="18"/>
  <c r="AA124" i="18"/>
  <c r="Z124" i="18"/>
  <c r="Y124" i="18"/>
  <c r="X124" i="18"/>
  <c r="W124" i="18"/>
  <c r="V124" i="18"/>
  <c r="U124" i="18"/>
  <c r="T124" i="18"/>
  <c r="S124" i="18"/>
  <c r="R124" i="18"/>
  <c r="Q124" i="18"/>
  <c r="P124" i="18"/>
  <c r="O124" i="18"/>
  <c r="N124" i="18"/>
  <c r="M124" i="18"/>
  <c r="L124" i="18"/>
  <c r="K124" i="18"/>
  <c r="J124" i="18"/>
  <c r="I124" i="18"/>
  <c r="H124" i="18"/>
  <c r="G124" i="18"/>
  <c r="BG117" i="18"/>
  <c r="BF117" i="18"/>
  <c r="BE117" i="18"/>
  <c r="BD117" i="18"/>
  <c r="BC117" i="18"/>
  <c r="BB117" i="18"/>
  <c r="BA117" i="18"/>
  <c r="AZ117" i="18"/>
  <c r="AY117" i="18"/>
  <c r="AX117" i="18"/>
  <c r="AW117" i="18"/>
  <c r="AV117" i="18"/>
  <c r="AU117" i="18"/>
  <c r="AT117" i="18"/>
  <c r="AS117" i="18"/>
  <c r="AR117" i="18"/>
  <c r="AQ117" i="18"/>
  <c r="AP117" i="18"/>
  <c r="AO117" i="18"/>
  <c r="AN117" i="18"/>
  <c r="AM117" i="18"/>
  <c r="AL117" i="18"/>
  <c r="AK117" i="18"/>
  <c r="AJ117" i="18"/>
  <c r="AI117" i="18"/>
  <c r="AH117" i="18"/>
  <c r="AG117" i="18"/>
  <c r="AF117" i="18"/>
  <c r="AE117" i="18"/>
  <c r="AD117" i="18"/>
  <c r="AC117" i="18"/>
  <c r="AB117" i="18"/>
  <c r="AA117" i="18"/>
  <c r="Z117" i="18"/>
  <c r="Y117" i="18"/>
  <c r="X117" i="18"/>
  <c r="W117" i="18"/>
  <c r="V117" i="18"/>
  <c r="U117" i="18"/>
  <c r="T117" i="18"/>
  <c r="S117" i="18"/>
  <c r="R117" i="18"/>
  <c r="Q117" i="18"/>
  <c r="P117" i="18"/>
  <c r="O117" i="18"/>
  <c r="N117" i="18"/>
  <c r="M117" i="18"/>
  <c r="L117" i="18"/>
  <c r="K117" i="18"/>
  <c r="J117" i="18"/>
  <c r="I117" i="18"/>
  <c r="H117" i="18"/>
  <c r="G117" i="18"/>
  <c r="BG114" i="18"/>
  <c r="BF114" i="18"/>
  <c r="BE114" i="18"/>
  <c r="BD114" i="18"/>
  <c r="BC114" i="18"/>
  <c r="BB114" i="18"/>
  <c r="BA114" i="18"/>
  <c r="AZ114" i="18"/>
  <c r="AY114" i="18"/>
  <c r="AX114" i="18"/>
  <c r="AW114" i="18"/>
  <c r="AV114" i="18"/>
  <c r="AU114" i="18"/>
  <c r="AT114" i="18"/>
  <c r="AS114" i="18"/>
  <c r="AR114" i="18"/>
  <c r="AQ114" i="18"/>
  <c r="AP114" i="18"/>
  <c r="AO114" i="18"/>
  <c r="AN114" i="18"/>
  <c r="AM114" i="18"/>
  <c r="AL114" i="18"/>
  <c r="AK114" i="18"/>
  <c r="AJ114" i="18"/>
  <c r="AI114" i="18"/>
  <c r="AH114" i="18"/>
  <c r="AG114" i="18"/>
  <c r="AF114" i="18"/>
  <c r="AE114" i="18"/>
  <c r="AD114" i="18"/>
  <c r="AC114" i="18"/>
  <c r="AB114" i="18"/>
  <c r="AA114" i="18"/>
  <c r="Z114" i="18"/>
  <c r="Y114" i="18"/>
  <c r="X114" i="18"/>
  <c r="W114" i="18"/>
  <c r="V114" i="18"/>
  <c r="U114" i="18"/>
  <c r="T114" i="18"/>
  <c r="S114" i="18"/>
  <c r="R114" i="18"/>
  <c r="Q114" i="18"/>
  <c r="P114" i="18"/>
  <c r="O114" i="18"/>
  <c r="N114" i="18"/>
  <c r="M114" i="18"/>
  <c r="L114" i="18"/>
  <c r="K114" i="18"/>
  <c r="J114" i="18"/>
  <c r="I114" i="18"/>
  <c r="H114" i="18"/>
  <c r="G114" i="18"/>
  <c r="F130" i="18"/>
  <c r="F131" i="18"/>
  <c r="F114" i="18"/>
  <c r="F117" i="18"/>
  <c r="BH90" i="2"/>
  <c r="BG138" i="3" l="1"/>
  <c r="BF138" i="3"/>
  <c r="BE138" i="3"/>
  <c r="BD138" i="3"/>
  <c r="BC138" i="3"/>
  <c r="BB138" i="3"/>
  <c r="BA138" i="3"/>
  <c r="AZ138" i="3"/>
  <c r="AY138" i="3"/>
  <c r="AX138" i="3"/>
  <c r="AW138" i="3"/>
  <c r="AV138" i="3"/>
  <c r="AU138" i="3"/>
  <c r="AT138" i="3"/>
  <c r="AS138" i="3"/>
  <c r="AR138" i="3"/>
  <c r="AQ138" i="3"/>
  <c r="AP138" i="3"/>
  <c r="AO138" i="3"/>
  <c r="AN138" i="3"/>
  <c r="AM138" i="3"/>
  <c r="AL138" i="3"/>
  <c r="AK138" i="3"/>
  <c r="AJ138" i="3"/>
  <c r="AI138" i="3"/>
  <c r="AH138" i="3"/>
  <c r="AG138" i="3"/>
  <c r="AF138" i="3"/>
  <c r="AE138" i="3"/>
  <c r="AD138" i="3"/>
  <c r="AC138" i="3"/>
  <c r="AB138" i="3"/>
  <c r="AA138" i="3"/>
  <c r="Z138" i="3"/>
  <c r="Y138" i="3"/>
  <c r="X138" i="3"/>
  <c r="W138" i="3"/>
  <c r="V138" i="3"/>
  <c r="U138" i="3"/>
  <c r="T138" i="3"/>
  <c r="S138" i="3"/>
  <c r="R138" i="3"/>
  <c r="Q138" i="3"/>
  <c r="P138" i="3"/>
  <c r="O138" i="3"/>
  <c r="N138" i="3"/>
  <c r="M138" i="3"/>
  <c r="L138" i="3"/>
  <c r="K138" i="3"/>
  <c r="J138" i="3"/>
  <c r="I138" i="3"/>
  <c r="H138" i="3"/>
  <c r="G138" i="3"/>
  <c r="BG137" i="3"/>
  <c r="BF137" i="3"/>
  <c r="BE137" i="3"/>
  <c r="BD137" i="3"/>
  <c r="BC137" i="3"/>
  <c r="BB137" i="3"/>
  <c r="BA137" i="3"/>
  <c r="AZ137" i="3"/>
  <c r="AY137" i="3"/>
  <c r="AX137" i="3"/>
  <c r="AW137" i="3"/>
  <c r="AV137" i="3"/>
  <c r="AU137" i="3"/>
  <c r="AT137" i="3"/>
  <c r="AS137" i="3"/>
  <c r="AR137" i="3"/>
  <c r="AQ137" i="3"/>
  <c r="AP137" i="3"/>
  <c r="AO137" i="3"/>
  <c r="AN137" i="3"/>
  <c r="AM137" i="3"/>
  <c r="AL137" i="3"/>
  <c r="AK137" i="3"/>
  <c r="AJ137" i="3"/>
  <c r="AI137" i="3"/>
  <c r="AH137" i="3"/>
  <c r="AG137" i="3"/>
  <c r="AF137" i="3"/>
  <c r="AE137" i="3"/>
  <c r="AD137" i="3"/>
  <c r="AC137" i="3"/>
  <c r="AB137" i="3"/>
  <c r="AA137" i="3"/>
  <c r="Z137" i="3"/>
  <c r="Y137" i="3"/>
  <c r="X137" i="3"/>
  <c r="W137" i="3"/>
  <c r="V137" i="3"/>
  <c r="U137" i="3"/>
  <c r="T137" i="3"/>
  <c r="S137" i="3"/>
  <c r="R137" i="3"/>
  <c r="Q137" i="3"/>
  <c r="P137" i="3"/>
  <c r="O137" i="3"/>
  <c r="N137" i="3"/>
  <c r="M137" i="3"/>
  <c r="L137" i="3"/>
  <c r="K137" i="3"/>
  <c r="J137" i="3"/>
  <c r="I137" i="3"/>
  <c r="H137" i="3"/>
  <c r="G137" i="3"/>
  <c r="F138" i="3"/>
  <c r="F137" i="3"/>
  <c r="BG134" i="2"/>
  <c r="BF134" i="2"/>
  <c r="BE134" i="2"/>
  <c r="BD134" i="2"/>
  <c r="BC134" i="2"/>
  <c r="BB134" i="2"/>
  <c r="BA134" i="2"/>
  <c r="AZ134" i="2"/>
  <c r="AY134" i="2"/>
  <c r="AX134" i="2"/>
  <c r="AW134" i="2"/>
  <c r="AV134" i="2"/>
  <c r="AU134" i="2"/>
  <c r="AT134" i="2"/>
  <c r="AS134" i="2"/>
  <c r="AR134" i="2"/>
  <c r="AQ134" i="2"/>
  <c r="AP134" i="2"/>
  <c r="AO134" i="2"/>
  <c r="AN134" i="2"/>
  <c r="AM134" i="2"/>
  <c r="AL134" i="2"/>
  <c r="AK134" i="2"/>
  <c r="AJ134" i="2"/>
  <c r="AI134" i="2"/>
  <c r="AH134" i="2"/>
  <c r="AG134" i="2"/>
  <c r="AF134" i="2"/>
  <c r="AE134" i="2"/>
  <c r="AD134" i="2"/>
  <c r="AC134" i="2"/>
  <c r="AB134" i="2"/>
  <c r="AA134" i="2"/>
  <c r="Z134" i="2"/>
  <c r="Y134" i="2"/>
  <c r="X134" i="2"/>
  <c r="W134" i="2"/>
  <c r="V134" i="2"/>
  <c r="U134" i="2"/>
  <c r="T134" i="2"/>
  <c r="S134" i="2"/>
  <c r="R134" i="2"/>
  <c r="Q134" i="2"/>
  <c r="P134" i="2"/>
  <c r="O134" i="2"/>
  <c r="N134" i="2"/>
  <c r="M134" i="2"/>
  <c r="L134" i="2"/>
  <c r="K134" i="2"/>
  <c r="J134" i="2"/>
  <c r="I134" i="2"/>
  <c r="H134" i="2"/>
  <c r="G134" i="2"/>
  <c r="F134" i="2"/>
  <c r="BG131" i="2"/>
  <c r="BF131" i="2"/>
  <c r="BE131" i="2"/>
  <c r="BD131" i="2"/>
  <c r="BC131" i="2"/>
  <c r="BB131" i="2"/>
  <c r="BA131" i="2"/>
  <c r="AZ131" i="2"/>
  <c r="AY131" i="2"/>
  <c r="AX131" i="2"/>
  <c r="AW131" i="2"/>
  <c r="AV131" i="2"/>
  <c r="AU131" i="2"/>
  <c r="AT131" i="2"/>
  <c r="AS131" i="2"/>
  <c r="AR131" i="2"/>
  <c r="AQ131" i="2"/>
  <c r="AP131" i="2"/>
  <c r="AO131" i="2"/>
  <c r="AN131" i="2"/>
  <c r="AM131" i="2"/>
  <c r="AL131" i="2"/>
  <c r="AK131" i="2"/>
  <c r="AJ131" i="2"/>
  <c r="AI131" i="2"/>
  <c r="AH131" i="2"/>
  <c r="AG131" i="2"/>
  <c r="AF131" i="2"/>
  <c r="AE131" i="2"/>
  <c r="AD131" i="2"/>
  <c r="AC131" i="2"/>
  <c r="AB131" i="2"/>
  <c r="AA131" i="2"/>
  <c r="Z131" i="2"/>
  <c r="Y131" i="2"/>
  <c r="X131" i="2"/>
  <c r="W131" i="2"/>
  <c r="V131" i="2"/>
  <c r="U131" i="2"/>
  <c r="T131" i="2"/>
  <c r="S131" i="2"/>
  <c r="R131" i="2"/>
  <c r="Q131" i="2"/>
  <c r="P131" i="2"/>
  <c r="O131" i="2"/>
  <c r="N131" i="2"/>
  <c r="M131" i="2"/>
  <c r="L131" i="2"/>
  <c r="K131" i="2"/>
  <c r="J131" i="2"/>
  <c r="I131" i="2"/>
  <c r="H131" i="2"/>
  <c r="G131" i="2"/>
  <c r="F131" i="2"/>
  <c r="BG130" i="2"/>
  <c r="BF130" i="2"/>
  <c r="BE130" i="2"/>
  <c r="BD130" i="2"/>
  <c r="BC130" i="2"/>
  <c r="BB130" i="2"/>
  <c r="BA130" i="2"/>
  <c r="AZ130" i="2"/>
  <c r="AY130" i="2"/>
  <c r="AX130" i="2"/>
  <c r="AW130" i="2"/>
  <c r="AV130" i="2"/>
  <c r="AU130" i="2"/>
  <c r="AT130" i="2"/>
  <c r="AS130" i="2"/>
  <c r="AR130" i="2"/>
  <c r="AQ130" i="2"/>
  <c r="AP130" i="2"/>
  <c r="AO130" i="2"/>
  <c r="AN130" i="2"/>
  <c r="AM130" i="2"/>
  <c r="AL130" i="2"/>
  <c r="AK130" i="2"/>
  <c r="AJ130" i="2"/>
  <c r="AI130" i="2"/>
  <c r="AH130" i="2"/>
  <c r="AG130" i="2"/>
  <c r="AF130"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F130" i="2"/>
  <c r="BG127" i="2"/>
  <c r="BF127" i="2"/>
  <c r="BE127" i="2"/>
  <c r="BD127" i="2"/>
  <c r="BC127" i="2"/>
  <c r="BB127" i="2"/>
  <c r="BA127" i="2"/>
  <c r="AZ127" i="2"/>
  <c r="AY127" i="2"/>
  <c r="AX127" i="2"/>
  <c r="AW127" i="2"/>
  <c r="AV127" i="2"/>
  <c r="AU127" i="2"/>
  <c r="AT127" i="2"/>
  <c r="AS127" i="2"/>
  <c r="AR127" i="2"/>
  <c r="AQ127" i="2"/>
  <c r="AP127" i="2"/>
  <c r="AO127" i="2"/>
  <c r="AN127" i="2"/>
  <c r="AM127" i="2"/>
  <c r="AL127" i="2"/>
  <c r="AK127" i="2"/>
  <c r="AJ127" i="2"/>
  <c r="AI127" i="2"/>
  <c r="AH127" i="2"/>
  <c r="AG127" i="2"/>
  <c r="AF127" i="2"/>
  <c r="AE127" i="2"/>
  <c r="AD127" i="2"/>
  <c r="AC127" i="2"/>
  <c r="AB127" i="2"/>
  <c r="AA127" i="2"/>
  <c r="Z127" i="2"/>
  <c r="Y127" i="2"/>
  <c r="X127" i="2"/>
  <c r="W127" i="2"/>
  <c r="V127" i="2"/>
  <c r="U127" i="2"/>
  <c r="T127" i="2"/>
  <c r="S127" i="2"/>
  <c r="R127" i="2"/>
  <c r="Q127" i="2"/>
  <c r="P127" i="2"/>
  <c r="O127" i="2"/>
  <c r="N127" i="2"/>
  <c r="M127" i="2"/>
  <c r="L127" i="2"/>
  <c r="K127" i="2"/>
  <c r="J127" i="2"/>
  <c r="I127" i="2"/>
  <c r="H127" i="2"/>
  <c r="G127" i="2"/>
  <c r="F127" i="2"/>
  <c r="E134" i="2"/>
  <c r="E131" i="2"/>
  <c r="E130" i="2"/>
  <c r="E127" i="2"/>
  <c r="N117" i="3" l="1"/>
  <c r="O117" i="3" s="1"/>
  <c r="P117" i="3" s="1"/>
  <c r="Q117" i="3" s="1"/>
  <c r="R117" i="3" s="1"/>
  <c r="S117" i="3" s="1"/>
  <c r="T117" i="3" s="1"/>
  <c r="U117" i="3" s="1"/>
  <c r="V117" i="3" s="1"/>
  <c r="W117" i="3" s="1"/>
  <c r="X117" i="3" s="1"/>
  <c r="Y117" i="3" s="1"/>
  <c r="Z117" i="3" s="1"/>
  <c r="AA117" i="3" s="1"/>
  <c r="AB117" i="3" s="1"/>
  <c r="AC117" i="3" s="1"/>
  <c r="AD117" i="3" s="1"/>
  <c r="AE117" i="3" s="1"/>
  <c r="AF117" i="3" s="1"/>
  <c r="AG117" i="3" s="1"/>
  <c r="AH117" i="3" s="1"/>
  <c r="AI117" i="3" s="1"/>
  <c r="AJ117" i="3" s="1"/>
  <c r="AK117" i="3" s="1"/>
  <c r="AL117" i="3" s="1"/>
  <c r="AM117" i="3" s="1"/>
  <c r="AN117" i="3" s="1"/>
  <c r="AO117" i="3" s="1"/>
  <c r="AP117" i="3" s="1"/>
  <c r="AQ117" i="3" s="1"/>
  <c r="AR117" i="3" s="1"/>
  <c r="AS117" i="3" s="1"/>
  <c r="AT117" i="3" s="1"/>
  <c r="AU117" i="3" s="1"/>
  <c r="AV117" i="3" s="1"/>
  <c r="AW117" i="3" s="1"/>
  <c r="AX117" i="3" s="1"/>
  <c r="AY117" i="3" s="1"/>
  <c r="AZ117" i="3" s="1"/>
  <c r="BA117" i="3" s="1"/>
  <c r="BB117" i="3" s="1"/>
  <c r="BC117" i="3" s="1"/>
  <c r="BD117" i="3" s="1"/>
  <c r="BE117" i="3" s="1"/>
  <c r="BF117" i="3" s="1"/>
  <c r="BG117" i="3" s="1"/>
  <c r="O73" i="5"/>
  <c r="P73" i="5" s="1"/>
  <c r="Q73" i="5" s="1"/>
  <c r="R73" i="5" s="1"/>
  <c r="S73" i="5" s="1"/>
  <c r="T73" i="5" s="1"/>
  <c r="U73" i="5" s="1"/>
  <c r="V73" i="5" s="1"/>
  <c r="W73" i="5" s="1"/>
  <c r="X73" i="5" s="1"/>
  <c r="Y73" i="5" s="1"/>
  <c r="Z73" i="5" s="1"/>
  <c r="AA73" i="5" s="1"/>
  <c r="AB73" i="5" s="1"/>
  <c r="AC73" i="5" s="1"/>
  <c r="AD73" i="5" s="1"/>
  <c r="AE73" i="5" s="1"/>
  <c r="AF73" i="5" s="1"/>
  <c r="AG73" i="5" s="1"/>
  <c r="AH73" i="5" s="1"/>
  <c r="AI73" i="5" s="1"/>
  <c r="AJ73" i="5" s="1"/>
  <c r="AK73" i="5" s="1"/>
  <c r="AL73" i="5" s="1"/>
  <c r="AM73" i="5" s="1"/>
  <c r="AN73" i="5" s="1"/>
  <c r="AO73" i="5" s="1"/>
  <c r="AP73" i="5" s="1"/>
  <c r="AQ73" i="5" s="1"/>
  <c r="AR73" i="5" s="1"/>
  <c r="AS73" i="5" s="1"/>
  <c r="AT73" i="5" s="1"/>
  <c r="AU73" i="5" s="1"/>
  <c r="AV73" i="5" s="1"/>
  <c r="AW73" i="5" s="1"/>
  <c r="AX73" i="5" s="1"/>
  <c r="AY73" i="5" s="1"/>
  <c r="AZ73" i="5" s="1"/>
  <c r="BA73" i="5" s="1"/>
  <c r="BB73" i="5" s="1"/>
  <c r="BC73" i="5" s="1"/>
  <c r="BD73" i="5" s="1"/>
  <c r="BE73" i="5" s="1"/>
  <c r="BF73" i="5" s="1"/>
  <c r="BG73" i="5" s="1"/>
  <c r="O48" i="5"/>
  <c r="P48" i="5" s="1"/>
  <c r="Q48" i="5" s="1"/>
  <c r="R48" i="5" s="1"/>
  <c r="S48" i="5" s="1"/>
  <c r="T48" i="5" s="1"/>
  <c r="U48" i="5" s="1"/>
  <c r="V48" i="5" s="1"/>
  <c r="W48" i="5" s="1"/>
  <c r="X48" i="5" s="1"/>
  <c r="Y48" i="5" s="1"/>
  <c r="Z48" i="5" s="1"/>
  <c r="AA48" i="5" s="1"/>
  <c r="AB48" i="5" s="1"/>
  <c r="AC48" i="5" s="1"/>
  <c r="AD48" i="5" s="1"/>
  <c r="AE48" i="5" s="1"/>
  <c r="AF48" i="5" s="1"/>
  <c r="AG48" i="5" s="1"/>
  <c r="AH48" i="5" s="1"/>
  <c r="AI48" i="5" s="1"/>
  <c r="AJ48" i="5" s="1"/>
  <c r="AK48" i="5" s="1"/>
  <c r="AL48" i="5" s="1"/>
  <c r="AM48" i="5" s="1"/>
  <c r="AN48" i="5" s="1"/>
  <c r="AO48" i="5" s="1"/>
  <c r="AP48" i="5" s="1"/>
  <c r="AQ48" i="5" s="1"/>
  <c r="AR48" i="5" s="1"/>
  <c r="AS48" i="5" s="1"/>
  <c r="AT48" i="5" s="1"/>
  <c r="AU48" i="5" s="1"/>
  <c r="AV48" i="5" s="1"/>
  <c r="AW48" i="5" s="1"/>
  <c r="AX48" i="5" s="1"/>
  <c r="AY48" i="5" s="1"/>
  <c r="AZ48" i="5" s="1"/>
  <c r="BA48" i="5" s="1"/>
  <c r="BB48" i="5" s="1"/>
  <c r="BC48" i="5" s="1"/>
  <c r="BD48" i="5" s="1"/>
  <c r="BE48" i="5" s="1"/>
  <c r="BF48" i="5" s="1"/>
  <c r="BG48" i="5" s="1"/>
  <c r="O79" i="6"/>
  <c r="P79" i="6" s="1"/>
  <c r="Q79" i="6" s="1"/>
  <c r="R79" i="6" s="1"/>
  <c r="S79" i="6" s="1"/>
  <c r="T79" i="6" s="1"/>
  <c r="U79" i="6" s="1"/>
  <c r="V79" i="6" s="1"/>
  <c r="W79" i="6" s="1"/>
  <c r="X79" i="6" s="1"/>
  <c r="Y79" i="6" s="1"/>
  <c r="Z79" i="6" s="1"/>
  <c r="AA79" i="6" s="1"/>
  <c r="AB79" i="6" s="1"/>
  <c r="AC79" i="6" s="1"/>
  <c r="AD79" i="6" s="1"/>
  <c r="AE79" i="6" s="1"/>
  <c r="AF79" i="6" s="1"/>
  <c r="AG79" i="6" s="1"/>
  <c r="AH79" i="6" s="1"/>
  <c r="AI79" i="6" s="1"/>
  <c r="AJ79" i="6" s="1"/>
  <c r="AK79" i="6" s="1"/>
  <c r="AL79" i="6" s="1"/>
  <c r="AM79" i="6" s="1"/>
  <c r="AN79" i="6" s="1"/>
  <c r="AO79" i="6" s="1"/>
  <c r="AP79" i="6" s="1"/>
  <c r="AQ79" i="6" s="1"/>
  <c r="AR79" i="6" s="1"/>
  <c r="AS79" i="6" s="1"/>
  <c r="AT79" i="6" s="1"/>
  <c r="AU79" i="6" s="1"/>
  <c r="AV79" i="6" s="1"/>
  <c r="AW79" i="6" s="1"/>
  <c r="AX79" i="6" s="1"/>
  <c r="AY79" i="6" s="1"/>
  <c r="AZ79" i="6" s="1"/>
  <c r="BA79" i="6" s="1"/>
  <c r="BB79" i="6" s="1"/>
  <c r="BC79" i="6" s="1"/>
  <c r="BD79" i="6" s="1"/>
  <c r="BE79" i="6" s="1"/>
  <c r="BF79" i="6" s="1"/>
  <c r="BG79" i="6" s="1"/>
  <c r="BH79" i="6" s="1"/>
  <c r="P65" i="16"/>
  <c r="Q65" i="16" s="1"/>
  <c r="R65" i="16" s="1"/>
  <c r="S65" i="16" s="1"/>
  <c r="T65" i="16" s="1"/>
  <c r="U65" i="16" s="1"/>
  <c r="V65" i="16" s="1"/>
  <c r="W65" i="16" s="1"/>
  <c r="X65" i="16" s="1"/>
  <c r="Y65" i="16" s="1"/>
  <c r="Z65" i="16" s="1"/>
  <c r="AA65" i="16" s="1"/>
  <c r="AB65" i="16" s="1"/>
  <c r="AC65" i="16" s="1"/>
  <c r="AD65" i="16" s="1"/>
  <c r="AE65" i="16" s="1"/>
  <c r="AF65" i="16" s="1"/>
  <c r="AG65" i="16" s="1"/>
  <c r="AH65" i="16" s="1"/>
  <c r="AI65" i="16" s="1"/>
  <c r="AJ65" i="16" s="1"/>
  <c r="AK65" i="16" s="1"/>
  <c r="AL65" i="16" s="1"/>
  <c r="AM65" i="16" s="1"/>
  <c r="AN65" i="16" s="1"/>
  <c r="AO65" i="16" s="1"/>
  <c r="AP65" i="16" s="1"/>
  <c r="AQ65" i="16" s="1"/>
  <c r="AR65" i="16" s="1"/>
  <c r="AS65" i="16" s="1"/>
  <c r="AT65" i="16" s="1"/>
  <c r="AU65" i="16" s="1"/>
  <c r="AV65" i="16" s="1"/>
  <c r="AW65" i="16" s="1"/>
  <c r="AX65" i="16" s="1"/>
  <c r="AY65" i="16" s="1"/>
  <c r="AZ65" i="16" s="1"/>
  <c r="BA65" i="16" s="1"/>
  <c r="BB65" i="16" s="1"/>
  <c r="BC65" i="16" s="1"/>
  <c r="BD65" i="16" s="1"/>
  <c r="BE65" i="16" s="1"/>
  <c r="BF65" i="16" s="1"/>
  <c r="BG65" i="16" s="1"/>
  <c r="BH65" i="16" s="1"/>
  <c r="O71" i="10"/>
  <c r="P71" i="10" s="1"/>
  <c r="Q71" i="10" s="1"/>
  <c r="R71" i="10" s="1"/>
  <c r="S71" i="10" s="1"/>
  <c r="T71" i="10" s="1"/>
  <c r="U71" i="10" s="1"/>
  <c r="V71" i="10" s="1"/>
  <c r="W71" i="10" s="1"/>
  <c r="X71" i="10" s="1"/>
  <c r="Y71" i="10" s="1"/>
  <c r="Z71" i="10" s="1"/>
  <c r="AA71" i="10" s="1"/>
  <c r="AB71" i="10" s="1"/>
  <c r="AC71" i="10" s="1"/>
  <c r="AD71" i="10" s="1"/>
  <c r="AE71" i="10" s="1"/>
  <c r="AF71" i="10" s="1"/>
  <c r="AG71" i="10" s="1"/>
  <c r="AH71" i="10" s="1"/>
  <c r="AI71" i="10" s="1"/>
  <c r="AJ71" i="10" s="1"/>
  <c r="AK71" i="10" s="1"/>
  <c r="AL71" i="10" s="1"/>
  <c r="AM71" i="10" s="1"/>
  <c r="AN71" i="10" s="1"/>
  <c r="AO71" i="10" s="1"/>
  <c r="AP71" i="10" s="1"/>
  <c r="AQ71" i="10" s="1"/>
  <c r="AR71" i="10" s="1"/>
  <c r="AS71" i="10" s="1"/>
  <c r="AT71" i="10" s="1"/>
  <c r="AU71" i="10" s="1"/>
  <c r="AV71" i="10" s="1"/>
  <c r="AW71" i="10" s="1"/>
  <c r="AX71" i="10" s="1"/>
  <c r="AY71" i="10" s="1"/>
  <c r="AZ71" i="10" s="1"/>
  <c r="BA71" i="10" s="1"/>
  <c r="BB71" i="10" s="1"/>
  <c r="BC71" i="10" s="1"/>
  <c r="BD71" i="10" s="1"/>
  <c r="BE71" i="10" s="1"/>
  <c r="BF71" i="10" s="1"/>
  <c r="BG71" i="10" s="1"/>
  <c r="BH71" i="10" s="1"/>
  <c r="F128" i="7"/>
  <c r="G128" i="7" s="1"/>
  <c r="H128" i="7" s="1"/>
  <c r="I128" i="7" s="1"/>
  <c r="J128" i="7" s="1"/>
  <c r="K128" i="7" s="1"/>
  <c r="L128" i="7" s="1"/>
  <c r="M128" i="7" s="1"/>
  <c r="N128" i="7" s="1"/>
  <c r="O128" i="7" s="1"/>
  <c r="P128" i="7" s="1"/>
  <c r="Q128" i="7" s="1"/>
  <c r="R128" i="7" s="1"/>
  <c r="S128" i="7" s="1"/>
  <c r="T128" i="7" s="1"/>
  <c r="U128" i="7" s="1"/>
  <c r="V128" i="7" s="1"/>
  <c r="W128" i="7" s="1"/>
  <c r="X128" i="7" s="1"/>
  <c r="Y128" i="7" s="1"/>
  <c r="Z128" i="7" s="1"/>
  <c r="AA128" i="7" s="1"/>
  <c r="AB128" i="7" s="1"/>
  <c r="AC128" i="7" s="1"/>
  <c r="AD128" i="7" s="1"/>
  <c r="AE128" i="7" s="1"/>
  <c r="AF128" i="7" s="1"/>
  <c r="AG128" i="7" s="1"/>
  <c r="AH128" i="7" s="1"/>
  <c r="AI128" i="7" s="1"/>
  <c r="AJ128" i="7" s="1"/>
  <c r="AK128" i="7" s="1"/>
  <c r="AL128" i="7" s="1"/>
  <c r="AM128" i="7" s="1"/>
  <c r="AN128" i="7" s="1"/>
  <c r="AO128" i="7" s="1"/>
  <c r="AP128" i="7" s="1"/>
  <c r="AQ128" i="7" s="1"/>
  <c r="AR128" i="7" s="1"/>
  <c r="AS128" i="7" s="1"/>
  <c r="AT128" i="7" s="1"/>
  <c r="AU128" i="7" s="1"/>
  <c r="AV128" i="7" s="1"/>
  <c r="AW128" i="7" s="1"/>
  <c r="AX128" i="7" s="1"/>
  <c r="AY128" i="7" s="1"/>
  <c r="AZ128" i="7" s="1"/>
  <c r="BA128" i="7" s="1"/>
  <c r="BB128" i="7" s="1"/>
  <c r="BC128" i="7" s="1"/>
  <c r="BD128" i="7" s="1"/>
  <c r="BE128" i="7" s="1"/>
  <c r="BF128" i="7" s="1"/>
  <c r="BG128" i="7" s="1"/>
  <c r="BH128" i="7" s="1"/>
  <c r="E148" i="7"/>
  <c r="F124" i="18"/>
  <c r="O110" i="18"/>
  <c r="P110" i="18" s="1"/>
  <c r="Q110" i="18" s="1"/>
  <c r="R110" i="18" s="1"/>
  <c r="S110" i="18" s="1"/>
  <c r="T110" i="18" s="1"/>
  <c r="U110" i="18" s="1"/>
  <c r="V110" i="18" s="1"/>
  <c r="W110" i="18" s="1"/>
  <c r="X110" i="18" s="1"/>
  <c r="Y110" i="18" s="1"/>
  <c r="Z110" i="18" s="1"/>
  <c r="AA110" i="18" s="1"/>
  <c r="AB110" i="18" s="1"/>
  <c r="AC110" i="18" s="1"/>
  <c r="AD110" i="18" s="1"/>
  <c r="AE110" i="18" s="1"/>
  <c r="AF110" i="18" s="1"/>
  <c r="AG110" i="18" s="1"/>
  <c r="AH110" i="18" s="1"/>
  <c r="AI110" i="18" s="1"/>
  <c r="AJ110" i="18" s="1"/>
  <c r="AK110" i="18" s="1"/>
  <c r="AL110" i="18" s="1"/>
  <c r="AM110" i="18" s="1"/>
  <c r="AN110" i="18" s="1"/>
  <c r="AO110" i="18" s="1"/>
  <c r="AP110" i="18" s="1"/>
  <c r="AQ110" i="18" s="1"/>
  <c r="AR110" i="18" s="1"/>
  <c r="AS110" i="18" s="1"/>
  <c r="AT110" i="18" s="1"/>
  <c r="AU110" i="18" s="1"/>
  <c r="AV110" i="18" s="1"/>
  <c r="AW110" i="18" s="1"/>
  <c r="AX110" i="18" s="1"/>
  <c r="AY110" i="18" s="1"/>
  <c r="AZ110" i="18" s="1"/>
  <c r="BA110" i="18" s="1"/>
  <c r="BB110" i="18" s="1"/>
  <c r="BC110" i="18" s="1"/>
  <c r="BD110" i="18" s="1"/>
  <c r="BE110" i="18" s="1"/>
  <c r="BF110" i="18" s="1"/>
  <c r="BG110" i="18" s="1"/>
  <c r="BE106" i="19"/>
  <c r="BD106" i="19"/>
  <c r="BC106" i="19"/>
  <c r="BB106" i="19"/>
  <c r="BA106" i="19"/>
  <c r="AZ106" i="19"/>
  <c r="AY106" i="19"/>
  <c r="AX106" i="19"/>
  <c r="AW106" i="19"/>
  <c r="AV106" i="19"/>
  <c r="AU106" i="19"/>
  <c r="AT106" i="19"/>
  <c r="AS106" i="19"/>
  <c r="AR106" i="19"/>
  <c r="AQ106" i="19"/>
  <c r="AP106" i="19"/>
  <c r="AO106" i="19"/>
  <c r="AN106" i="19"/>
  <c r="AM106" i="19"/>
  <c r="AL106" i="19"/>
  <c r="AK106" i="19"/>
  <c r="AJ106" i="19"/>
  <c r="AI106" i="19"/>
  <c r="AH106" i="19"/>
  <c r="AG106" i="19"/>
  <c r="AF106" i="19"/>
  <c r="AE106" i="19"/>
  <c r="AD106" i="19"/>
  <c r="AC106" i="19"/>
  <c r="AB106" i="19"/>
  <c r="AA106" i="19"/>
  <c r="Z106" i="19"/>
  <c r="Y106" i="19"/>
  <c r="X106" i="19"/>
  <c r="W106" i="19"/>
  <c r="V106" i="19"/>
  <c r="U106" i="19"/>
  <c r="T106" i="19"/>
  <c r="S106" i="19"/>
  <c r="R106" i="19"/>
  <c r="Q106" i="19"/>
  <c r="P106" i="19"/>
  <c r="O106" i="19"/>
  <c r="N106" i="19"/>
  <c r="M106" i="19"/>
  <c r="L106" i="19"/>
  <c r="K106" i="19"/>
  <c r="J106" i="19"/>
  <c r="I106" i="19"/>
  <c r="H106" i="19"/>
  <c r="G106" i="19"/>
  <c r="F106" i="19"/>
  <c r="E106" i="19"/>
  <c r="D106" i="19"/>
  <c r="BE102" i="19"/>
  <c r="BD102" i="19"/>
  <c r="BC102" i="19"/>
  <c r="BB102" i="19"/>
  <c r="BA102" i="19"/>
  <c r="AZ102" i="19"/>
  <c r="AY102" i="19"/>
  <c r="AX102" i="19"/>
  <c r="AW102" i="19"/>
  <c r="AV102" i="19"/>
  <c r="AU102" i="19"/>
  <c r="AT102" i="19"/>
  <c r="AS102" i="19"/>
  <c r="AR102" i="19"/>
  <c r="AQ102" i="19"/>
  <c r="AP102" i="19"/>
  <c r="AO102" i="19"/>
  <c r="AN102" i="19"/>
  <c r="AM102" i="19"/>
  <c r="AL102" i="19"/>
  <c r="AK102" i="19"/>
  <c r="AJ102" i="19"/>
  <c r="AI102" i="19"/>
  <c r="AH102" i="19"/>
  <c r="AG102" i="19"/>
  <c r="AF102" i="19"/>
  <c r="AE102" i="19"/>
  <c r="AD102" i="19"/>
  <c r="AC102" i="19"/>
  <c r="AB102" i="19"/>
  <c r="AA102" i="19"/>
  <c r="Z102" i="19"/>
  <c r="Y102" i="19"/>
  <c r="X102" i="19"/>
  <c r="W102" i="19"/>
  <c r="V102" i="19"/>
  <c r="U102" i="19"/>
  <c r="T102" i="19"/>
  <c r="S102" i="19"/>
  <c r="R102" i="19"/>
  <c r="Q102" i="19"/>
  <c r="P102" i="19"/>
  <c r="O102" i="19"/>
  <c r="N102" i="19"/>
  <c r="M102" i="19"/>
  <c r="L102" i="19"/>
  <c r="K102" i="19"/>
  <c r="J102" i="19"/>
  <c r="I102" i="19"/>
  <c r="H102" i="19"/>
  <c r="G102" i="19"/>
  <c r="F102" i="19"/>
  <c r="E102" i="19"/>
  <c r="D102" i="19"/>
  <c r="BE99" i="19"/>
  <c r="BD99" i="19"/>
  <c r="BC99" i="19"/>
  <c r="BB99" i="19"/>
  <c r="BA99" i="19"/>
  <c r="AZ99" i="19"/>
  <c r="AY99" i="19"/>
  <c r="AX99" i="19"/>
  <c r="AW99" i="19"/>
  <c r="AV99" i="19"/>
  <c r="AU99" i="19"/>
  <c r="AT99" i="19"/>
  <c r="AS99" i="19"/>
  <c r="AR99" i="19"/>
  <c r="AQ99" i="19"/>
  <c r="AP99" i="19"/>
  <c r="AO99" i="19"/>
  <c r="AN99" i="19"/>
  <c r="AM99" i="19"/>
  <c r="AL99" i="19"/>
  <c r="AK99" i="19"/>
  <c r="AJ99" i="19"/>
  <c r="AI99" i="19"/>
  <c r="AH99" i="19"/>
  <c r="AG99" i="19"/>
  <c r="AF99" i="19"/>
  <c r="AE99" i="19"/>
  <c r="AD99" i="19"/>
  <c r="AC99" i="19"/>
  <c r="AB99" i="19"/>
  <c r="AA99" i="19"/>
  <c r="Z99" i="19"/>
  <c r="Y99" i="19"/>
  <c r="X99" i="19"/>
  <c r="W99" i="19"/>
  <c r="V99" i="19"/>
  <c r="U99" i="19"/>
  <c r="T99" i="19"/>
  <c r="S99" i="19"/>
  <c r="R99" i="19"/>
  <c r="Q99" i="19"/>
  <c r="P99" i="19"/>
  <c r="O99" i="19"/>
  <c r="N99" i="19"/>
  <c r="M99" i="19"/>
  <c r="L99" i="19"/>
  <c r="K99" i="19"/>
  <c r="J99" i="19"/>
  <c r="I99" i="19"/>
  <c r="H99" i="19"/>
  <c r="G99" i="19"/>
  <c r="F99" i="19"/>
  <c r="E99" i="19"/>
  <c r="D99" i="19"/>
  <c r="BE96" i="19"/>
  <c r="BD96" i="19"/>
  <c r="BC96" i="19"/>
  <c r="BB96" i="19"/>
  <c r="BA96" i="19"/>
  <c r="AZ96" i="19"/>
  <c r="AY96" i="19"/>
  <c r="AX96" i="19"/>
  <c r="AW96" i="19"/>
  <c r="AV96" i="19"/>
  <c r="AU96" i="19"/>
  <c r="AT96" i="19"/>
  <c r="AS96" i="19"/>
  <c r="AR96" i="19"/>
  <c r="AQ96" i="19"/>
  <c r="AP96" i="19"/>
  <c r="AO96" i="19"/>
  <c r="AN96" i="19"/>
  <c r="AM96" i="19"/>
  <c r="AL96" i="19"/>
  <c r="AK96" i="19"/>
  <c r="AJ96" i="19"/>
  <c r="AI96" i="19"/>
  <c r="AH96" i="19"/>
  <c r="AG96" i="19"/>
  <c r="AF96" i="19"/>
  <c r="AE96" i="19"/>
  <c r="AD96" i="19"/>
  <c r="AC96" i="19"/>
  <c r="AB96" i="19"/>
  <c r="AA96" i="19"/>
  <c r="Z96" i="19"/>
  <c r="Y96" i="19"/>
  <c r="X96" i="19"/>
  <c r="W96" i="19"/>
  <c r="V96" i="19"/>
  <c r="U96" i="19"/>
  <c r="T96" i="19"/>
  <c r="S96" i="19"/>
  <c r="R96" i="19"/>
  <c r="Q96" i="19"/>
  <c r="P96" i="19"/>
  <c r="O96" i="19"/>
  <c r="N96" i="19"/>
  <c r="M96" i="19"/>
  <c r="L96" i="19"/>
  <c r="K96" i="19"/>
  <c r="J96" i="19"/>
  <c r="I96" i="19"/>
  <c r="H96" i="19"/>
  <c r="G96" i="19"/>
  <c r="F96" i="19"/>
  <c r="E96" i="19"/>
  <c r="D96" i="19"/>
  <c r="BE95" i="19"/>
  <c r="BD95" i="19"/>
  <c r="BC95" i="19"/>
  <c r="BB95" i="19"/>
  <c r="BA95" i="19"/>
  <c r="AZ95" i="19"/>
  <c r="AY95" i="19"/>
  <c r="AX95" i="19"/>
  <c r="AW95" i="19"/>
  <c r="AV95" i="19"/>
  <c r="AU95" i="19"/>
  <c r="AT95" i="19"/>
  <c r="AS95" i="19"/>
  <c r="AR95" i="19"/>
  <c r="AQ95" i="19"/>
  <c r="AP95" i="19"/>
  <c r="AO95" i="19"/>
  <c r="AN95" i="19"/>
  <c r="AM95" i="19"/>
  <c r="AL95" i="19"/>
  <c r="AK95" i="19"/>
  <c r="AJ95" i="19"/>
  <c r="AI95" i="19"/>
  <c r="AH95" i="19"/>
  <c r="AG95" i="19"/>
  <c r="AF95" i="19"/>
  <c r="AE95" i="19"/>
  <c r="AD95" i="19"/>
  <c r="AC95" i="19"/>
  <c r="AB95" i="19"/>
  <c r="AA95" i="19"/>
  <c r="Z95" i="19"/>
  <c r="Y95" i="19"/>
  <c r="X95" i="19"/>
  <c r="W95" i="19"/>
  <c r="V95" i="19"/>
  <c r="U95" i="19"/>
  <c r="T95" i="19"/>
  <c r="S95" i="19"/>
  <c r="R95" i="19"/>
  <c r="Q95" i="19"/>
  <c r="P95" i="19"/>
  <c r="O95" i="19"/>
  <c r="N95" i="19"/>
  <c r="M95" i="19"/>
  <c r="L95" i="19"/>
  <c r="K95" i="19"/>
  <c r="J95" i="19"/>
  <c r="I95" i="19"/>
  <c r="H95" i="19"/>
  <c r="G95" i="19"/>
  <c r="F95" i="19"/>
  <c r="E95" i="19"/>
  <c r="D95" i="19"/>
  <c r="BE94" i="19"/>
  <c r="BD94" i="19"/>
  <c r="BC94" i="19"/>
  <c r="BB94" i="19"/>
  <c r="BA94" i="19"/>
  <c r="AZ94" i="19"/>
  <c r="AY94" i="19"/>
  <c r="AX94" i="19"/>
  <c r="AW94" i="19"/>
  <c r="AV94" i="19"/>
  <c r="AU94" i="19"/>
  <c r="AT94" i="19"/>
  <c r="AS94" i="19"/>
  <c r="AR94" i="19"/>
  <c r="AQ94" i="19"/>
  <c r="AP94" i="19"/>
  <c r="AO94" i="19"/>
  <c r="AN94" i="19"/>
  <c r="AM94" i="19"/>
  <c r="AL94" i="19"/>
  <c r="AK94" i="19"/>
  <c r="AJ94" i="19"/>
  <c r="AI94" i="19"/>
  <c r="AH94" i="19"/>
  <c r="AG94" i="19"/>
  <c r="AF94" i="19"/>
  <c r="AE94" i="19"/>
  <c r="AD94" i="19"/>
  <c r="AC94" i="19"/>
  <c r="AB94" i="19"/>
  <c r="AA94" i="19"/>
  <c r="Z94" i="19"/>
  <c r="Y94" i="19"/>
  <c r="X94" i="19"/>
  <c r="W94" i="19"/>
  <c r="V94" i="19"/>
  <c r="U94" i="19"/>
  <c r="T94" i="19"/>
  <c r="S94" i="19"/>
  <c r="R94" i="19"/>
  <c r="Q94" i="19"/>
  <c r="P94" i="19"/>
  <c r="O94" i="19"/>
  <c r="N94" i="19"/>
  <c r="M94" i="19"/>
  <c r="L94" i="19"/>
  <c r="K94" i="19"/>
  <c r="J94" i="19"/>
  <c r="I94" i="19"/>
  <c r="H94" i="19"/>
  <c r="G94" i="19"/>
  <c r="F94" i="19"/>
  <c r="E94" i="19"/>
  <c r="D94" i="19"/>
  <c r="BE93" i="19"/>
  <c r="BD93" i="19"/>
  <c r="BC93" i="19"/>
  <c r="BB93" i="19"/>
  <c r="BA93" i="19"/>
  <c r="AZ93" i="19"/>
  <c r="AY93" i="19"/>
  <c r="AX93" i="19"/>
  <c r="AW93" i="19"/>
  <c r="AV93" i="19"/>
  <c r="AU93" i="19"/>
  <c r="AT93" i="19"/>
  <c r="AS93" i="19"/>
  <c r="AR93" i="19"/>
  <c r="AQ93" i="19"/>
  <c r="AP93" i="19"/>
  <c r="AO93" i="19"/>
  <c r="AN93" i="19"/>
  <c r="AM93" i="19"/>
  <c r="AL93" i="19"/>
  <c r="AK93" i="19"/>
  <c r="AJ93" i="19"/>
  <c r="AI93" i="19"/>
  <c r="AH93" i="19"/>
  <c r="AG93" i="19"/>
  <c r="AF93" i="19"/>
  <c r="AE93" i="19"/>
  <c r="AD93" i="19"/>
  <c r="AC93" i="19"/>
  <c r="AB93" i="19"/>
  <c r="AA93" i="19"/>
  <c r="Z93" i="19"/>
  <c r="Y93" i="19"/>
  <c r="X93" i="19"/>
  <c r="W93" i="19"/>
  <c r="V93" i="19"/>
  <c r="U93" i="19"/>
  <c r="T93" i="19"/>
  <c r="S93" i="19"/>
  <c r="R93" i="19"/>
  <c r="Q93" i="19"/>
  <c r="P93" i="19"/>
  <c r="O93" i="19"/>
  <c r="N93" i="19"/>
  <c r="M93" i="19"/>
  <c r="L93" i="19"/>
  <c r="K93" i="19"/>
  <c r="J93" i="19"/>
  <c r="I93" i="19"/>
  <c r="H93" i="19"/>
  <c r="G93" i="19"/>
  <c r="F93" i="19"/>
  <c r="E93" i="19"/>
  <c r="D93" i="19"/>
  <c r="BE92" i="19"/>
  <c r="BD92" i="19"/>
  <c r="BC92" i="19"/>
  <c r="BB92" i="19"/>
  <c r="BA92" i="19"/>
  <c r="AZ92" i="19"/>
  <c r="AY92" i="19"/>
  <c r="AX92" i="19"/>
  <c r="AW92" i="19"/>
  <c r="AV92" i="19"/>
  <c r="AU92" i="19"/>
  <c r="AT92" i="19"/>
  <c r="AS92" i="19"/>
  <c r="AR92" i="19"/>
  <c r="AQ92" i="19"/>
  <c r="AP92" i="19"/>
  <c r="AO92" i="19"/>
  <c r="AN92" i="19"/>
  <c r="AM92" i="19"/>
  <c r="AL92" i="19"/>
  <c r="AK92" i="19"/>
  <c r="AJ92" i="19"/>
  <c r="AI92" i="19"/>
  <c r="AH92" i="19"/>
  <c r="AG92" i="19"/>
  <c r="AF92" i="19"/>
  <c r="AE92" i="19"/>
  <c r="AD92" i="19"/>
  <c r="AC92" i="19"/>
  <c r="AB92" i="19"/>
  <c r="AA92" i="19"/>
  <c r="Z92" i="19"/>
  <c r="Y92" i="19"/>
  <c r="X92" i="19"/>
  <c r="W92" i="19"/>
  <c r="V92" i="19"/>
  <c r="U92" i="19"/>
  <c r="T92" i="19"/>
  <c r="S92" i="19"/>
  <c r="R92" i="19"/>
  <c r="Q92" i="19"/>
  <c r="P92" i="19"/>
  <c r="O92" i="19"/>
  <c r="N92" i="19"/>
  <c r="M92" i="19"/>
  <c r="L92" i="19"/>
  <c r="K92" i="19"/>
  <c r="J92" i="19"/>
  <c r="I92" i="19"/>
  <c r="H92" i="19"/>
  <c r="G92" i="19"/>
  <c r="F92" i="19"/>
  <c r="E92" i="19"/>
  <c r="D92" i="19"/>
  <c r="C106" i="19"/>
  <c r="C102" i="19"/>
  <c r="C99" i="19"/>
  <c r="C96" i="19"/>
  <c r="C95" i="19"/>
  <c r="C94" i="19"/>
  <c r="C93" i="19"/>
  <c r="M91" i="19"/>
  <c r="N91" i="19" s="1"/>
  <c r="O91" i="19" s="1"/>
  <c r="P91" i="19" s="1"/>
  <c r="Q91" i="19" s="1"/>
  <c r="R91" i="19" s="1"/>
  <c r="S91" i="19" s="1"/>
  <c r="T91" i="19" s="1"/>
  <c r="U91" i="19" s="1"/>
  <c r="V91" i="19" s="1"/>
  <c r="W91" i="19" s="1"/>
  <c r="X91" i="19" s="1"/>
  <c r="Y91" i="19" s="1"/>
  <c r="Z91" i="19" s="1"/>
  <c r="AA91" i="19" s="1"/>
  <c r="AB91" i="19" s="1"/>
  <c r="AC91" i="19" s="1"/>
  <c r="AD91" i="19" s="1"/>
  <c r="AE91" i="19" s="1"/>
  <c r="AF91" i="19" s="1"/>
  <c r="AG91" i="19" s="1"/>
  <c r="AH91" i="19" s="1"/>
  <c r="AI91" i="19" s="1"/>
  <c r="AJ91" i="19" s="1"/>
  <c r="AK91" i="19" s="1"/>
  <c r="AL91" i="19" s="1"/>
  <c r="AM91" i="19" s="1"/>
  <c r="AN91" i="19" s="1"/>
  <c r="AO91" i="19" s="1"/>
  <c r="AP91" i="19" s="1"/>
  <c r="AQ91" i="19" s="1"/>
  <c r="AR91" i="19" s="1"/>
  <c r="AS91" i="19" s="1"/>
  <c r="AT91" i="19" s="1"/>
  <c r="AU91" i="19" s="1"/>
  <c r="AV91" i="19" s="1"/>
  <c r="AW91" i="19" s="1"/>
  <c r="AX91" i="19" s="1"/>
  <c r="AY91" i="19" s="1"/>
  <c r="AZ91" i="19" s="1"/>
  <c r="BA91" i="19" s="1"/>
  <c r="BB91" i="19" s="1"/>
  <c r="BC91" i="19" s="1"/>
  <c r="BD91" i="19" s="1"/>
  <c r="BE91" i="19" s="1"/>
  <c r="C92" i="19"/>
  <c r="BE74" i="19"/>
  <c r="C81" i="19"/>
  <c r="D81" i="19" s="1"/>
  <c r="E81" i="19" s="1"/>
  <c r="F81" i="19" s="1"/>
  <c r="G81" i="19" s="1"/>
  <c r="H81" i="19" s="1"/>
  <c r="I81" i="19" s="1"/>
  <c r="J81" i="19" s="1"/>
  <c r="K81" i="19" s="1"/>
  <c r="L81" i="19" s="1"/>
  <c r="M81" i="19" s="1"/>
  <c r="N81" i="19" s="1"/>
  <c r="O81" i="19" s="1"/>
  <c r="P81" i="19" s="1"/>
  <c r="Q81" i="19" s="1"/>
  <c r="R81" i="19" s="1"/>
  <c r="S81" i="19" s="1"/>
  <c r="T81" i="19" s="1"/>
  <c r="U81" i="19" s="1"/>
  <c r="V81" i="19" s="1"/>
  <c r="W81" i="19" s="1"/>
  <c r="X81" i="19" s="1"/>
  <c r="Y81" i="19" s="1"/>
  <c r="Z81" i="19" s="1"/>
  <c r="AA81" i="19" s="1"/>
  <c r="AB81" i="19" s="1"/>
  <c r="AC81" i="19" s="1"/>
  <c r="AD81" i="19" s="1"/>
  <c r="AE81" i="19" s="1"/>
  <c r="AF81" i="19" s="1"/>
  <c r="AG81" i="19" s="1"/>
  <c r="AH81" i="19" s="1"/>
  <c r="AI81" i="19" s="1"/>
  <c r="AJ81" i="19" s="1"/>
  <c r="AK81" i="19" s="1"/>
  <c r="AL81" i="19" s="1"/>
  <c r="AM81" i="19" s="1"/>
  <c r="AN81" i="19" s="1"/>
  <c r="AO81" i="19" s="1"/>
  <c r="AP81" i="19" s="1"/>
  <c r="AQ81" i="19" s="1"/>
  <c r="AR81" i="19" s="1"/>
  <c r="AS81" i="19" s="1"/>
  <c r="AT81" i="19" s="1"/>
  <c r="AU81" i="19" s="1"/>
  <c r="AV81" i="19" s="1"/>
  <c r="AW81" i="19" s="1"/>
  <c r="AX81" i="19" s="1"/>
  <c r="AY81" i="19" s="1"/>
  <c r="AZ81" i="19" s="1"/>
  <c r="BA81" i="19" s="1"/>
  <c r="BB81" i="19" s="1"/>
  <c r="BC81" i="19" s="1"/>
  <c r="BD81" i="19" s="1"/>
  <c r="BE81" i="19" s="1"/>
  <c r="M65" i="19"/>
  <c r="N65" i="19" s="1"/>
  <c r="O65" i="19" s="1"/>
  <c r="P65" i="19" s="1"/>
  <c r="Q65" i="19" s="1"/>
  <c r="R65" i="19" s="1"/>
  <c r="S65" i="19" s="1"/>
  <c r="T65" i="19" s="1"/>
  <c r="U65" i="19" s="1"/>
  <c r="V65" i="19" s="1"/>
  <c r="W65" i="19" s="1"/>
  <c r="X65" i="19" s="1"/>
  <c r="Y65" i="19" s="1"/>
  <c r="Z65" i="19" s="1"/>
  <c r="AA65" i="19" s="1"/>
  <c r="AB65" i="19" s="1"/>
  <c r="AC65" i="19" s="1"/>
  <c r="AD65" i="19" s="1"/>
  <c r="AE65" i="19" s="1"/>
  <c r="AF65" i="19" s="1"/>
  <c r="AG65" i="19" s="1"/>
  <c r="AH65" i="19" s="1"/>
  <c r="AI65" i="19" s="1"/>
  <c r="AJ65" i="19" s="1"/>
  <c r="AK65" i="19" s="1"/>
  <c r="AL65" i="19" s="1"/>
  <c r="AM65" i="19" s="1"/>
  <c r="AN65" i="19" s="1"/>
  <c r="AO65" i="19" s="1"/>
  <c r="AP65" i="19" s="1"/>
  <c r="AQ65" i="19" s="1"/>
  <c r="AR65" i="19" s="1"/>
  <c r="AS65" i="19" s="1"/>
  <c r="AT65" i="19" s="1"/>
  <c r="AU65" i="19" s="1"/>
  <c r="AV65" i="19" s="1"/>
  <c r="AW65" i="19" s="1"/>
  <c r="AX65" i="19" s="1"/>
  <c r="AY65" i="19" s="1"/>
  <c r="AZ65" i="19" s="1"/>
  <c r="BA65" i="19" s="1"/>
  <c r="BB65" i="19" s="1"/>
  <c r="BC65" i="19" s="1"/>
  <c r="BD65" i="19" s="1"/>
  <c r="BE65" i="19" s="1"/>
  <c r="O76" i="18"/>
  <c r="P76" i="18" s="1"/>
  <c r="Q76" i="18" s="1"/>
  <c r="R76" i="18" s="1"/>
  <c r="S76" i="18" s="1"/>
  <c r="T76" i="18" s="1"/>
  <c r="U76" i="18" s="1"/>
  <c r="V76" i="18" s="1"/>
  <c r="W76" i="18" s="1"/>
  <c r="X76" i="18" s="1"/>
  <c r="Y76" i="18" s="1"/>
  <c r="Z76" i="18" s="1"/>
  <c r="AA76" i="18" s="1"/>
  <c r="AB76" i="18" s="1"/>
  <c r="AC76" i="18" s="1"/>
  <c r="AD76" i="18" s="1"/>
  <c r="AE76" i="18" s="1"/>
  <c r="AF76" i="18" s="1"/>
  <c r="AG76" i="18" s="1"/>
  <c r="AH76" i="18" s="1"/>
  <c r="AI76" i="18" s="1"/>
  <c r="AJ76" i="18" s="1"/>
  <c r="AK76" i="18" s="1"/>
  <c r="AL76" i="18" s="1"/>
  <c r="AM76" i="18" s="1"/>
  <c r="AN76" i="18" s="1"/>
  <c r="AO76" i="18" s="1"/>
  <c r="AP76" i="18" s="1"/>
  <c r="AQ76" i="18" s="1"/>
  <c r="AR76" i="18" s="1"/>
  <c r="AS76" i="18" s="1"/>
  <c r="AT76" i="18" s="1"/>
  <c r="AU76" i="18" s="1"/>
  <c r="AV76" i="18" s="1"/>
  <c r="AW76" i="18" s="1"/>
  <c r="AX76" i="18" s="1"/>
  <c r="AY76" i="18" s="1"/>
  <c r="AZ76" i="18" s="1"/>
  <c r="BA76" i="18" s="1"/>
  <c r="BB76" i="18" s="1"/>
  <c r="BC76" i="18" s="1"/>
  <c r="BD76" i="18" s="1"/>
  <c r="BE76" i="18" s="1"/>
  <c r="BF76" i="18" s="1"/>
  <c r="BG76" i="18" s="1"/>
  <c r="BH59" i="10"/>
  <c r="BH94" i="7" s="1"/>
  <c r="BH58" i="10"/>
  <c r="BH93" i="7" s="1"/>
  <c r="BH57" i="10"/>
  <c r="BH92" i="7" s="1"/>
  <c r="O54" i="10"/>
  <c r="P54" i="10"/>
  <c r="Q54" i="10" s="1"/>
  <c r="R54" i="10" s="1"/>
  <c r="S54" i="10" s="1"/>
  <c r="T54" i="10" s="1"/>
  <c r="U54" i="10" s="1"/>
  <c r="V54" i="10" s="1"/>
  <c r="W54" i="10" s="1"/>
  <c r="X54" i="10" s="1"/>
  <c r="Y54" i="10" s="1"/>
  <c r="Z54" i="10" s="1"/>
  <c r="AA54" i="10" s="1"/>
  <c r="AB54" i="10" s="1"/>
  <c r="AC54" i="10" s="1"/>
  <c r="AD54" i="10" s="1"/>
  <c r="AE54" i="10" s="1"/>
  <c r="AF54" i="10" s="1"/>
  <c r="AG54" i="10" s="1"/>
  <c r="AH54" i="10" s="1"/>
  <c r="AI54" i="10" s="1"/>
  <c r="AJ54" i="10" s="1"/>
  <c r="AK54" i="10" s="1"/>
  <c r="AL54" i="10" s="1"/>
  <c r="AM54" i="10" s="1"/>
  <c r="AN54" i="10" s="1"/>
  <c r="AO54" i="10" s="1"/>
  <c r="AP54" i="10" s="1"/>
  <c r="AQ54" i="10" s="1"/>
  <c r="AR54" i="10" s="1"/>
  <c r="AS54" i="10" s="1"/>
  <c r="AT54" i="10" s="1"/>
  <c r="AU54" i="10" s="1"/>
  <c r="AV54" i="10" s="1"/>
  <c r="AW54" i="10" s="1"/>
  <c r="AX54" i="10" s="1"/>
  <c r="AY54" i="10" s="1"/>
  <c r="AZ54" i="10" s="1"/>
  <c r="BA54" i="10" s="1"/>
  <c r="BB54" i="10" s="1"/>
  <c r="BC54" i="10" s="1"/>
  <c r="BD54" i="10" s="1"/>
  <c r="BE54" i="10" s="1"/>
  <c r="BF54" i="10" s="1"/>
  <c r="BG54" i="10" s="1"/>
  <c r="BH54" i="10" s="1"/>
  <c r="P44" i="16"/>
  <c r="Q44" i="16" s="1"/>
  <c r="R44" i="16" s="1"/>
  <c r="S44" i="16" s="1"/>
  <c r="T44" i="16" s="1"/>
  <c r="U44" i="16" s="1"/>
  <c r="V44" i="16" s="1"/>
  <c r="W44" i="16" s="1"/>
  <c r="X44" i="16" s="1"/>
  <c r="Y44" i="16" s="1"/>
  <c r="Z44" i="16" s="1"/>
  <c r="AA44" i="16" s="1"/>
  <c r="AB44" i="16" s="1"/>
  <c r="AC44" i="16" s="1"/>
  <c r="AD44" i="16" s="1"/>
  <c r="AE44" i="16" s="1"/>
  <c r="AF44" i="16" s="1"/>
  <c r="AG44" i="16" s="1"/>
  <c r="AH44" i="16" s="1"/>
  <c r="AI44" i="16" s="1"/>
  <c r="AJ44" i="16" s="1"/>
  <c r="AK44" i="16" s="1"/>
  <c r="AL44" i="16" s="1"/>
  <c r="AM44" i="16" s="1"/>
  <c r="AN44" i="16" s="1"/>
  <c r="AO44" i="16" s="1"/>
  <c r="AP44" i="16" s="1"/>
  <c r="AQ44" i="16" s="1"/>
  <c r="AR44" i="16" s="1"/>
  <c r="AS44" i="16" s="1"/>
  <c r="AT44" i="16" s="1"/>
  <c r="AU44" i="16" s="1"/>
  <c r="AV44" i="16" s="1"/>
  <c r="AW44" i="16" s="1"/>
  <c r="AX44" i="16" s="1"/>
  <c r="AY44" i="16" s="1"/>
  <c r="AZ44" i="16" s="1"/>
  <c r="BA44" i="16" s="1"/>
  <c r="BB44" i="16" s="1"/>
  <c r="BC44" i="16" s="1"/>
  <c r="BD44" i="16" s="1"/>
  <c r="BE44" i="16" s="1"/>
  <c r="BF44" i="16" s="1"/>
  <c r="BG44" i="16" s="1"/>
  <c r="BH44" i="16" s="1"/>
  <c r="O58" i="6"/>
  <c r="E141" i="3"/>
  <c r="N84" i="3"/>
  <c r="BH91" i="2"/>
  <c r="D31" i="1"/>
  <c r="D30" i="1"/>
  <c r="D29" i="1"/>
  <c r="E29" i="1" s="1"/>
  <c r="F29" i="1" s="1"/>
  <c r="G29" i="1" s="1"/>
  <c r="H29" i="1" s="1"/>
  <c r="I29" i="1" s="1"/>
  <c r="J29" i="1" s="1"/>
  <c r="K29" i="1" s="1"/>
  <c r="L29" i="1" s="1"/>
  <c r="M29" i="1" s="1"/>
  <c r="N29" i="1" s="1"/>
  <c r="O29" i="1" s="1"/>
  <c r="P29" i="1" s="1"/>
  <c r="Q29" i="1" s="1"/>
  <c r="R29" i="1" s="1"/>
  <c r="S29" i="1" s="1"/>
  <c r="T29" i="1" s="1"/>
  <c r="U29" i="1" s="1"/>
  <c r="V29" i="1" s="1"/>
  <c r="W29" i="1" s="1"/>
  <c r="X29" i="1" s="1"/>
  <c r="Y29" i="1" s="1"/>
  <c r="Z29" i="1" s="1"/>
  <c r="AA29" i="1" s="1"/>
  <c r="AB29" i="1" s="1"/>
  <c r="AC29" i="1" s="1"/>
  <c r="AD29" i="1" s="1"/>
  <c r="AE29" i="1" s="1"/>
  <c r="AF29" i="1" s="1"/>
  <c r="AG29" i="1" s="1"/>
  <c r="AH29" i="1" s="1"/>
  <c r="AI29" i="1" s="1"/>
  <c r="AJ29" i="1" s="1"/>
  <c r="AK29" i="1" s="1"/>
  <c r="AL29" i="1" s="1"/>
  <c r="AM29" i="1" s="1"/>
  <c r="AN29" i="1" s="1"/>
  <c r="AO29" i="1" s="1"/>
  <c r="AP29" i="1" s="1"/>
  <c r="AQ29" i="1" s="1"/>
  <c r="AR29" i="1" s="1"/>
  <c r="AS29" i="1" s="1"/>
  <c r="AT29" i="1" s="1"/>
  <c r="AU29" i="1" s="1"/>
  <c r="AV29" i="1" s="1"/>
  <c r="AW29" i="1" s="1"/>
  <c r="AX29" i="1" s="1"/>
  <c r="AY29" i="1" s="1"/>
  <c r="AZ29" i="1" s="1"/>
  <c r="BA29" i="1" s="1"/>
  <c r="BB29" i="1" s="1"/>
  <c r="BC29" i="1" s="1"/>
  <c r="BD29" i="1" s="1"/>
  <c r="BE29" i="1" s="1"/>
  <c r="BF29" i="1" s="1"/>
  <c r="BG29" i="1" s="1"/>
  <c r="L24" i="23"/>
  <c r="M24" i="23"/>
  <c r="N24" i="23"/>
  <c r="O24" i="23"/>
  <c r="P24" i="23"/>
  <c r="K22" i="23"/>
  <c r="K23" i="23"/>
  <c r="K24" i="23"/>
  <c r="J24" i="23"/>
  <c r="J23" i="23"/>
  <c r="J22" i="23"/>
  <c r="E53" i="1"/>
  <c r="F53" i="1" s="1"/>
  <c r="G53" i="1" s="1"/>
  <c r="H53" i="1" s="1"/>
  <c r="I53" i="1" s="1"/>
  <c r="J53" i="1" s="1"/>
  <c r="K53" i="1" s="1"/>
  <c r="L53" i="1" s="1"/>
  <c r="M53" i="1" s="1"/>
  <c r="N53" i="1" s="1"/>
  <c r="O53" i="1" s="1"/>
  <c r="P53" i="1" s="1"/>
  <c r="Q53" i="1" s="1"/>
  <c r="R53" i="1" s="1"/>
  <c r="S53" i="1" s="1"/>
  <c r="T53" i="1" s="1"/>
  <c r="U53" i="1" s="1"/>
  <c r="V53" i="1" s="1"/>
  <c r="W53" i="1" s="1"/>
  <c r="X53" i="1" s="1"/>
  <c r="Y53" i="1" s="1"/>
  <c r="Z53" i="1" s="1"/>
  <c r="AA53" i="1" s="1"/>
  <c r="AB53" i="1" s="1"/>
  <c r="AC53" i="1" s="1"/>
  <c r="AD53" i="1" s="1"/>
  <c r="AE53" i="1" s="1"/>
  <c r="AF53" i="1" s="1"/>
  <c r="AG53" i="1" s="1"/>
  <c r="AH53" i="1" s="1"/>
  <c r="AI53" i="1" s="1"/>
  <c r="AJ53" i="1" s="1"/>
  <c r="AK53" i="1" s="1"/>
  <c r="AL53" i="1" s="1"/>
  <c r="AM53" i="1" s="1"/>
  <c r="AN53" i="1" s="1"/>
  <c r="AO53" i="1" s="1"/>
  <c r="AP53" i="1" s="1"/>
  <c r="AQ53" i="1" s="1"/>
  <c r="AR53" i="1" s="1"/>
  <c r="AS53" i="1" s="1"/>
  <c r="AT53" i="1" s="1"/>
  <c r="AU53" i="1" s="1"/>
  <c r="AV53" i="1" s="1"/>
  <c r="AW53" i="1" s="1"/>
  <c r="AX53" i="1" s="1"/>
  <c r="AY53" i="1" s="1"/>
  <c r="AZ53" i="1" s="1"/>
  <c r="BA53" i="1" s="1"/>
  <c r="BB53" i="1" s="1"/>
  <c r="BC53" i="1" s="1"/>
  <c r="BD53" i="1" s="1"/>
  <c r="BE53" i="1" s="1"/>
  <c r="BF53" i="1" s="1"/>
  <c r="BG53" i="1" s="1"/>
  <c r="E52" i="1"/>
  <c r="F52" i="1" s="1"/>
  <c r="G52" i="1" s="1"/>
  <c r="H52" i="1" s="1"/>
  <c r="I52" i="1" s="1"/>
  <c r="J52" i="1" s="1"/>
  <c r="K52" i="1" s="1"/>
  <c r="L52" i="1" s="1"/>
  <c r="M52" i="1" s="1"/>
  <c r="N52" i="1" s="1"/>
  <c r="O52" i="1" s="1"/>
  <c r="P52" i="1" s="1"/>
  <c r="Q52" i="1" s="1"/>
  <c r="R52" i="1" s="1"/>
  <c r="S52" i="1" s="1"/>
  <c r="T52" i="1" s="1"/>
  <c r="U52" i="1" s="1"/>
  <c r="V52" i="1" s="1"/>
  <c r="W52" i="1" s="1"/>
  <c r="X52" i="1" s="1"/>
  <c r="Y52" i="1" s="1"/>
  <c r="Z52" i="1" s="1"/>
  <c r="AA52" i="1" s="1"/>
  <c r="AB52" i="1" s="1"/>
  <c r="AC52" i="1" s="1"/>
  <c r="AD52" i="1" s="1"/>
  <c r="AE52" i="1" s="1"/>
  <c r="AF52" i="1" s="1"/>
  <c r="AG52" i="1" s="1"/>
  <c r="AH52" i="1" s="1"/>
  <c r="AI52" i="1" s="1"/>
  <c r="AJ52" i="1" s="1"/>
  <c r="AK52" i="1" s="1"/>
  <c r="AL52" i="1" s="1"/>
  <c r="AM52" i="1" s="1"/>
  <c r="AN52" i="1" s="1"/>
  <c r="AO52" i="1" s="1"/>
  <c r="AP52" i="1" s="1"/>
  <c r="AQ52" i="1" s="1"/>
  <c r="AR52" i="1" s="1"/>
  <c r="AS52" i="1" s="1"/>
  <c r="AT52" i="1" s="1"/>
  <c r="AU52" i="1" s="1"/>
  <c r="AV52" i="1" s="1"/>
  <c r="AW52" i="1" s="1"/>
  <c r="AX52" i="1" s="1"/>
  <c r="AY52" i="1" s="1"/>
  <c r="AZ52" i="1" s="1"/>
  <c r="BA52" i="1" s="1"/>
  <c r="BB52" i="1" s="1"/>
  <c r="BC52" i="1" s="1"/>
  <c r="BD52" i="1" s="1"/>
  <c r="BE52" i="1" s="1"/>
  <c r="BF52" i="1" s="1"/>
  <c r="BG52" i="1" s="1"/>
  <c r="O10" i="2"/>
  <c r="P10" i="2" s="1"/>
  <c r="Q10" i="2" s="1"/>
  <c r="R10" i="2" s="1"/>
  <c r="S10" i="2" s="1"/>
  <c r="T10" i="2" s="1"/>
  <c r="U10" i="2" s="1"/>
  <c r="V10" i="2" s="1"/>
  <c r="W10" i="2" s="1"/>
  <c r="X10" i="2" s="1"/>
  <c r="Y10" i="2" s="1"/>
  <c r="Z10" i="2" s="1"/>
  <c r="AA10" i="2" s="1"/>
  <c r="AB10" i="2" s="1"/>
  <c r="AC10" i="2" s="1"/>
  <c r="AD10" i="2" s="1"/>
  <c r="AE10" i="2" s="1"/>
  <c r="AF10" i="2" s="1"/>
  <c r="AG10" i="2" s="1"/>
  <c r="AH10" i="2" s="1"/>
  <c r="AI10" i="2" s="1"/>
  <c r="AJ10" i="2" s="1"/>
  <c r="AK10" i="2" s="1"/>
  <c r="AL10" i="2" s="1"/>
  <c r="AM10" i="2" s="1"/>
  <c r="AN10" i="2" s="1"/>
  <c r="AO10" i="2" s="1"/>
  <c r="AP10" i="2" s="1"/>
  <c r="AQ10" i="2" s="1"/>
  <c r="AR10" i="2" s="1"/>
  <c r="AS10" i="2" s="1"/>
  <c r="AT10" i="2" s="1"/>
  <c r="AU10" i="2" s="1"/>
  <c r="AV10" i="2" s="1"/>
  <c r="AW10" i="2" s="1"/>
  <c r="AX10" i="2" s="1"/>
  <c r="AY10" i="2" s="1"/>
  <c r="AZ10" i="2" s="1"/>
  <c r="BA10" i="2" s="1"/>
  <c r="BB10" i="2" s="1"/>
  <c r="BC10" i="2" s="1"/>
  <c r="BD10" i="2" s="1"/>
  <c r="BE10" i="2" s="1"/>
  <c r="BF10" i="2" s="1"/>
  <c r="BG10" i="2" s="1"/>
  <c r="BE21" i="19"/>
  <c r="BE47" i="19"/>
  <c r="M38" i="19"/>
  <c r="N38" i="19" s="1"/>
  <c r="O38" i="19" s="1"/>
  <c r="P38" i="19" s="1"/>
  <c r="Q38" i="19" s="1"/>
  <c r="R38" i="19" s="1"/>
  <c r="S38" i="19" s="1"/>
  <c r="T38" i="19" s="1"/>
  <c r="U38" i="19" s="1"/>
  <c r="V38" i="19" s="1"/>
  <c r="W38" i="19" s="1"/>
  <c r="X38" i="19" s="1"/>
  <c r="Y38" i="19" s="1"/>
  <c r="Z38" i="19" s="1"/>
  <c r="AA38" i="19" s="1"/>
  <c r="AB38" i="19" s="1"/>
  <c r="AC38" i="19" s="1"/>
  <c r="AD38" i="19" s="1"/>
  <c r="AE38" i="19" s="1"/>
  <c r="AF38" i="19" s="1"/>
  <c r="AG38" i="19" s="1"/>
  <c r="AH38" i="19" s="1"/>
  <c r="AI38" i="19" s="1"/>
  <c r="AJ38" i="19" s="1"/>
  <c r="AK38" i="19" s="1"/>
  <c r="AL38" i="19" s="1"/>
  <c r="AM38" i="19" s="1"/>
  <c r="AN38" i="19" s="1"/>
  <c r="AO38" i="19" s="1"/>
  <c r="AP38" i="19" s="1"/>
  <c r="AQ38" i="19" s="1"/>
  <c r="AR38" i="19" s="1"/>
  <c r="AS38" i="19" s="1"/>
  <c r="AT38" i="19" s="1"/>
  <c r="AU38" i="19" s="1"/>
  <c r="AV38" i="19" s="1"/>
  <c r="AW38" i="19" s="1"/>
  <c r="AX38" i="19" s="1"/>
  <c r="AY38" i="19" s="1"/>
  <c r="AZ38" i="19" s="1"/>
  <c r="BA38" i="19" s="1"/>
  <c r="BB38" i="19" s="1"/>
  <c r="BC38" i="19" s="1"/>
  <c r="BD38" i="19" s="1"/>
  <c r="BE38" i="19" s="1"/>
  <c r="M12" i="19"/>
  <c r="N12" i="19" s="1"/>
  <c r="O12" i="19" s="1"/>
  <c r="P12" i="19" s="1"/>
  <c r="Q12" i="19" s="1"/>
  <c r="R12" i="19" s="1"/>
  <c r="S12" i="19" s="1"/>
  <c r="T12" i="19" s="1"/>
  <c r="U12" i="19" s="1"/>
  <c r="V12" i="19" s="1"/>
  <c r="W12" i="19" s="1"/>
  <c r="X12" i="19" s="1"/>
  <c r="Y12" i="19" s="1"/>
  <c r="Z12" i="19" s="1"/>
  <c r="AA12" i="19" s="1"/>
  <c r="AB12" i="19" s="1"/>
  <c r="AC12" i="19" s="1"/>
  <c r="AD12" i="19" s="1"/>
  <c r="AE12" i="19" s="1"/>
  <c r="AF12" i="19" s="1"/>
  <c r="AG12" i="19" s="1"/>
  <c r="AH12" i="19" s="1"/>
  <c r="AI12" i="19" s="1"/>
  <c r="AJ12" i="19" s="1"/>
  <c r="AK12" i="19" s="1"/>
  <c r="AL12" i="19" s="1"/>
  <c r="AM12" i="19" s="1"/>
  <c r="AN12" i="19" s="1"/>
  <c r="AO12" i="19" s="1"/>
  <c r="AP12" i="19" s="1"/>
  <c r="AQ12" i="19" s="1"/>
  <c r="AR12" i="19" s="1"/>
  <c r="AS12" i="19" s="1"/>
  <c r="AT12" i="19" s="1"/>
  <c r="AU12" i="19" s="1"/>
  <c r="AV12" i="19" s="1"/>
  <c r="AW12" i="19" s="1"/>
  <c r="AX12" i="19" s="1"/>
  <c r="AY12" i="19" s="1"/>
  <c r="AZ12" i="19" s="1"/>
  <c r="BA12" i="19" s="1"/>
  <c r="BB12" i="19" s="1"/>
  <c r="BC12" i="19" s="1"/>
  <c r="BD12" i="19" s="1"/>
  <c r="BE12" i="19" s="1"/>
  <c r="Q59" i="18"/>
  <c r="R59" i="18"/>
  <c r="S59" i="18"/>
  <c r="T59" i="18"/>
  <c r="U59" i="18"/>
  <c r="V59" i="18"/>
  <c r="W59" i="18"/>
  <c r="X59" i="18"/>
  <c r="Y59" i="18"/>
  <c r="Z59" i="18"/>
  <c r="AA59" i="18"/>
  <c r="AB59" i="18"/>
  <c r="AC59" i="18"/>
  <c r="AD59" i="18"/>
  <c r="AE59" i="18"/>
  <c r="AF59" i="18"/>
  <c r="AG59" i="18"/>
  <c r="AH59" i="18"/>
  <c r="AI59" i="18"/>
  <c r="AJ59" i="18"/>
  <c r="AK59" i="18"/>
  <c r="AL59" i="18"/>
  <c r="AM59" i="18"/>
  <c r="AN59" i="18"/>
  <c r="AO59" i="18"/>
  <c r="AP59" i="18"/>
  <c r="AQ59" i="18"/>
  <c r="AR59" i="18"/>
  <c r="AS59" i="18"/>
  <c r="AT59" i="18"/>
  <c r="AU59" i="18"/>
  <c r="AV59" i="18"/>
  <c r="AW59" i="18"/>
  <c r="AX59" i="18"/>
  <c r="AY59" i="18"/>
  <c r="AZ59" i="18"/>
  <c r="BA59" i="18"/>
  <c r="BB59" i="18"/>
  <c r="BC59" i="18"/>
  <c r="BD59" i="18"/>
  <c r="BE59" i="18"/>
  <c r="BF59" i="18"/>
  <c r="BG59" i="18"/>
  <c r="P59" i="18"/>
  <c r="O47" i="18"/>
  <c r="P47" i="18" s="1"/>
  <c r="Q47" i="18" s="1"/>
  <c r="R47" i="18" s="1"/>
  <c r="S47" i="18" s="1"/>
  <c r="T47" i="18" s="1"/>
  <c r="U47" i="18" s="1"/>
  <c r="V47" i="18" s="1"/>
  <c r="W47" i="18" s="1"/>
  <c r="X47" i="18" s="1"/>
  <c r="Y47" i="18" s="1"/>
  <c r="Z47" i="18" s="1"/>
  <c r="AA47" i="18" s="1"/>
  <c r="AB47" i="18" s="1"/>
  <c r="AC47" i="18" s="1"/>
  <c r="AD47" i="18" s="1"/>
  <c r="AE47" i="18" s="1"/>
  <c r="AF47" i="18" s="1"/>
  <c r="AG47" i="18" s="1"/>
  <c r="AH47" i="18" s="1"/>
  <c r="AI47" i="18" s="1"/>
  <c r="AJ47" i="18" s="1"/>
  <c r="AK47" i="18" s="1"/>
  <c r="AL47" i="18" s="1"/>
  <c r="AM47" i="18" s="1"/>
  <c r="AN47" i="18" s="1"/>
  <c r="AO47" i="18" s="1"/>
  <c r="AP47" i="18" s="1"/>
  <c r="AQ47" i="18" s="1"/>
  <c r="AR47" i="18" s="1"/>
  <c r="AS47" i="18" s="1"/>
  <c r="AT47" i="18" s="1"/>
  <c r="AU47" i="18" s="1"/>
  <c r="AV47" i="18" s="1"/>
  <c r="AW47" i="18" s="1"/>
  <c r="AX47" i="18" s="1"/>
  <c r="AY47" i="18" s="1"/>
  <c r="AZ47" i="18" s="1"/>
  <c r="BA47" i="18" s="1"/>
  <c r="BB47" i="18" s="1"/>
  <c r="BC47" i="18" s="1"/>
  <c r="BD47" i="18" s="1"/>
  <c r="BE47" i="18" s="1"/>
  <c r="BF47" i="18" s="1"/>
  <c r="BG47" i="18" s="1"/>
  <c r="O15" i="18"/>
  <c r="P15" i="18" s="1"/>
  <c r="Q15" i="18" s="1"/>
  <c r="R15" i="18" s="1"/>
  <c r="S15" i="18" s="1"/>
  <c r="T15" i="18" s="1"/>
  <c r="U15" i="18" s="1"/>
  <c r="V15" i="18" s="1"/>
  <c r="W15" i="18" s="1"/>
  <c r="X15" i="18" s="1"/>
  <c r="Y15" i="18" s="1"/>
  <c r="Z15" i="18" s="1"/>
  <c r="AA15" i="18" s="1"/>
  <c r="AB15" i="18" s="1"/>
  <c r="AC15" i="18" s="1"/>
  <c r="AD15" i="18" s="1"/>
  <c r="AE15" i="18" s="1"/>
  <c r="AF15" i="18" s="1"/>
  <c r="AG15" i="18" s="1"/>
  <c r="AH15" i="18" s="1"/>
  <c r="AI15" i="18" s="1"/>
  <c r="AJ15" i="18" s="1"/>
  <c r="AK15" i="18" s="1"/>
  <c r="AL15" i="18" s="1"/>
  <c r="AM15" i="18" s="1"/>
  <c r="AN15" i="18" s="1"/>
  <c r="AO15" i="18" s="1"/>
  <c r="AP15" i="18" s="1"/>
  <c r="AQ15" i="18" s="1"/>
  <c r="AR15" i="18" s="1"/>
  <c r="AS15" i="18" s="1"/>
  <c r="AT15" i="18" s="1"/>
  <c r="AU15" i="18" s="1"/>
  <c r="AV15" i="18" s="1"/>
  <c r="AW15" i="18" s="1"/>
  <c r="AX15" i="18" s="1"/>
  <c r="AY15" i="18" s="1"/>
  <c r="AZ15" i="18" s="1"/>
  <c r="BA15" i="18" s="1"/>
  <c r="BB15" i="18" s="1"/>
  <c r="BC15" i="18" s="1"/>
  <c r="BD15" i="18" s="1"/>
  <c r="BE15" i="18" s="1"/>
  <c r="BF15" i="18" s="1"/>
  <c r="BG15" i="18" s="1"/>
  <c r="O12" i="7"/>
  <c r="P12" i="7" s="1"/>
  <c r="Q12" i="7" s="1"/>
  <c r="R12" i="7" s="1"/>
  <c r="S12" i="7" s="1"/>
  <c r="T12" i="7" s="1"/>
  <c r="U12" i="7" s="1"/>
  <c r="V12" i="7" s="1"/>
  <c r="W12" i="7" s="1"/>
  <c r="X12" i="7" s="1"/>
  <c r="Y12" i="7" s="1"/>
  <c r="Z12" i="7" s="1"/>
  <c r="AA12" i="7" s="1"/>
  <c r="AB12" i="7" s="1"/>
  <c r="AC12" i="7" s="1"/>
  <c r="AD12" i="7" s="1"/>
  <c r="AE12" i="7" s="1"/>
  <c r="AF12" i="7" s="1"/>
  <c r="AG12" i="7" s="1"/>
  <c r="AH12" i="7" s="1"/>
  <c r="AI12" i="7" s="1"/>
  <c r="AJ12" i="7" s="1"/>
  <c r="AK12" i="7" s="1"/>
  <c r="AL12" i="7" s="1"/>
  <c r="AM12" i="7" s="1"/>
  <c r="AN12" i="7" s="1"/>
  <c r="AO12" i="7" s="1"/>
  <c r="AP12" i="7" s="1"/>
  <c r="AQ12" i="7" s="1"/>
  <c r="AR12" i="7" s="1"/>
  <c r="AS12" i="7" s="1"/>
  <c r="AT12" i="7" s="1"/>
  <c r="AU12" i="7" s="1"/>
  <c r="AV12" i="7" s="1"/>
  <c r="AW12" i="7" s="1"/>
  <c r="AX12" i="7" s="1"/>
  <c r="AY12" i="7" s="1"/>
  <c r="AZ12" i="7" s="1"/>
  <c r="BA12" i="7" s="1"/>
  <c r="BB12" i="7" s="1"/>
  <c r="BC12" i="7" s="1"/>
  <c r="BD12" i="7" s="1"/>
  <c r="BE12" i="7" s="1"/>
  <c r="BF12" i="7" s="1"/>
  <c r="BG12" i="7" s="1"/>
  <c r="BH12" i="7" s="1"/>
  <c r="BH15" i="10"/>
  <c r="BH73" i="10" s="1"/>
  <c r="BH16" i="10"/>
  <c r="BH74" i="10" s="1"/>
  <c r="BG38" i="10"/>
  <c r="BG61" i="7" s="1"/>
  <c r="BH38" i="10"/>
  <c r="BH61" i="7" s="1"/>
  <c r="BG39" i="10"/>
  <c r="BG62" i="7" s="1"/>
  <c r="BH39" i="10"/>
  <c r="BH62" i="7" s="1"/>
  <c r="BG40" i="10"/>
  <c r="BG63" i="7" s="1"/>
  <c r="BH40" i="10"/>
  <c r="BH63" i="7" s="1"/>
  <c r="O12" i="10"/>
  <c r="P12" i="10" s="1"/>
  <c r="Q12" i="10" s="1"/>
  <c r="R12" i="10" s="1"/>
  <c r="S12" i="10" s="1"/>
  <c r="T12" i="10" s="1"/>
  <c r="U12" i="10" s="1"/>
  <c r="V12" i="10" s="1"/>
  <c r="W12" i="10" s="1"/>
  <c r="X12" i="10" s="1"/>
  <c r="Y12" i="10" s="1"/>
  <c r="Z12" i="10" s="1"/>
  <c r="AA12" i="10" s="1"/>
  <c r="AB12" i="10" s="1"/>
  <c r="AC12" i="10" s="1"/>
  <c r="AD12" i="10" s="1"/>
  <c r="AE12" i="10" s="1"/>
  <c r="AF12" i="10" s="1"/>
  <c r="AG12" i="10" s="1"/>
  <c r="AH12" i="10" s="1"/>
  <c r="AI12" i="10" s="1"/>
  <c r="AJ12" i="10" s="1"/>
  <c r="AK12" i="10" s="1"/>
  <c r="AL12" i="10" s="1"/>
  <c r="AM12" i="10" s="1"/>
  <c r="AN12" i="10" s="1"/>
  <c r="AO12" i="10" s="1"/>
  <c r="AP12" i="10" s="1"/>
  <c r="AQ12" i="10" s="1"/>
  <c r="AR12" i="10" s="1"/>
  <c r="AS12" i="10" s="1"/>
  <c r="AT12" i="10" s="1"/>
  <c r="AU12" i="10" s="1"/>
  <c r="AV12" i="10" s="1"/>
  <c r="AW12" i="10" s="1"/>
  <c r="AX12" i="10" s="1"/>
  <c r="AY12" i="10" s="1"/>
  <c r="AZ12" i="10" s="1"/>
  <c r="BA12" i="10" s="1"/>
  <c r="BB12" i="10" s="1"/>
  <c r="BC12" i="10" s="1"/>
  <c r="BD12" i="10" s="1"/>
  <c r="BE12" i="10" s="1"/>
  <c r="BF12" i="10" s="1"/>
  <c r="BG12" i="10" s="1"/>
  <c r="BH12" i="10" s="1"/>
  <c r="P9" i="16"/>
  <c r="Q9" i="16" s="1"/>
  <c r="R9" i="16" s="1"/>
  <c r="S9" i="16" s="1"/>
  <c r="T9" i="16" s="1"/>
  <c r="U9" i="16" s="1"/>
  <c r="V9" i="16" s="1"/>
  <c r="W9" i="16" s="1"/>
  <c r="X9" i="16" s="1"/>
  <c r="Y9" i="16" s="1"/>
  <c r="Z9" i="16" s="1"/>
  <c r="AA9" i="16" s="1"/>
  <c r="AB9" i="16" s="1"/>
  <c r="AC9" i="16" s="1"/>
  <c r="AD9" i="16" s="1"/>
  <c r="AE9" i="16" s="1"/>
  <c r="AF9" i="16" s="1"/>
  <c r="AG9" i="16" s="1"/>
  <c r="AH9" i="16" s="1"/>
  <c r="AI9" i="16" s="1"/>
  <c r="AJ9" i="16" s="1"/>
  <c r="AK9" i="16" s="1"/>
  <c r="AL9" i="16" s="1"/>
  <c r="AM9" i="16" s="1"/>
  <c r="AN9" i="16" s="1"/>
  <c r="AO9" i="16" s="1"/>
  <c r="AP9" i="16" s="1"/>
  <c r="AQ9" i="16" s="1"/>
  <c r="AR9" i="16" s="1"/>
  <c r="AS9" i="16" s="1"/>
  <c r="AT9" i="16" s="1"/>
  <c r="AU9" i="16" s="1"/>
  <c r="AV9" i="16" s="1"/>
  <c r="AW9" i="16" s="1"/>
  <c r="AX9" i="16" s="1"/>
  <c r="AY9" i="16" s="1"/>
  <c r="AZ9" i="16" s="1"/>
  <c r="BA9" i="16" s="1"/>
  <c r="BB9" i="16" s="1"/>
  <c r="BC9" i="16" s="1"/>
  <c r="BD9" i="16" s="1"/>
  <c r="BE9" i="16" s="1"/>
  <c r="BF9" i="16" s="1"/>
  <c r="BG9" i="16" s="1"/>
  <c r="BH9" i="16" s="1"/>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7"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P47" i="6"/>
  <c r="P48" i="6"/>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H43" i="1"/>
  <c r="G43" i="1"/>
  <c r="F43" i="1"/>
  <c r="E43" i="1"/>
  <c r="O13" i="6"/>
  <c r="P13" i="6" s="1"/>
  <c r="BG39" i="5"/>
  <c r="O13" i="5"/>
  <c r="P13" i="5" s="1"/>
  <c r="Q13" i="5" s="1"/>
  <c r="R13" i="5" s="1"/>
  <c r="S13" i="5" s="1"/>
  <c r="T13" i="5" s="1"/>
  <c r="U13" i="5" s="1"/>
  <c r="V13" i="5" s="1"/>
  <c r="W13" i="5" s="1"/>
  <c r="X13" i="5" s="1"/>
  <c r="Y13" i="5" s="1"/>
  <c r="Z13" i="5" s="1"/>
  <c r="AA13" i="5" s="1"/>
  <c r="AB13" i="5" s="1"/>
  <c r="AC13" i="5" s="1"/>
  <c r="AD13" i="5" s="1"/>
  <c r="AE13" i="5" s="1"/>
  <c r="AF13" i="5" s="1"/>
  <c r="AG13" i="5" s="1"/>
  <c r="AH13" i="5" s="1"/>
  <c r="AI13" i="5" s="1"/>
  <c r="AJ13" i="5" s="1"/>
  <c r="AK13" i="5" s="1"/>
  <c r="AL13" i="5" s="1"/>
  <c r="AM13" i="5" s="1"/>
  <c r="AN13" i="5" s="1"/>
  <c r="AO13" i="5" s="1"/>
  <c r="AP13" i="5" s="1"/>
  <c r="AQ13" i="5" s="1"/>
  <c r="AR13" i="5" s="1"/>
  <c r="AS13" i="5" s="1"/>
  <c r="AT13" i="5" s="1"/>
  <c r="AU13" i="5" s="1"/>
  <c r="AV13" i="5" s="1"/>
  <c r="AW13" i="5" s="1"/>
  <c r="AX13" i="5" s="1"/>
  <c r="AY13" i="5" s="1"/>
  <c r="AZ13" i="5" s="1"/>
  <c r="BA13" i="5" s="1"/>
  <c r="BB13" i="5" s="1"/>
  <c r="BC13" i="5" s="1"/>
  <c r="BD13" i="5" s="1"/>
  <c r="BE13" i="5" s="1"/>
  <c r="BF13" i="5" s="1"/>
  <c r="BG13" i="5" s="1"/>
  <c r="E38" i="1"/>
  <c r="BG28" i="3"/>
  <c r="BG134" i="3" s="1"/>
  <c r="BF28" i="3"/>
  <c r="BF134" i="3" s="1"/>
  <c r="BE28" i="3"/>
  <c r="BE134" i="3" s="1"/>
  <c r="BD28" i="3"/>
  <c r="BD134" i="3" s="1"/>
  <c r="BC28" i="3"/>
  <c r="BC134" i="3" s="1"/>
  <c r="BB28" i="3"/>
  <c r="BB134" i="3" s="1"/>
  <c r="BA28" i="3"/>
  <c r="BA134" i="3" s="1"/>
  <c r="AZ28" i="3"/>
  <c r="AZ134" i="3" s="1"/>
  <c r="AY28" i="3"/>
  <c r="AY134" i="3" s="1"/>
  <c r="AX28" i="3"/>
  <c r="AX134" i="3" s="1"/>
  <c r="AW28" i="3"/>
  <c r="AW134" i="3" s="1"/>
  <c r="AV28" i="3"/>
  <c r="AV134" i="3" s="1"/>
  <c r="AU28" i="3"/>
  <c r="AU134" i="3" s="1"/>
  <c r="AT28" i="3"/>
  <c r="AT134" i="3" s="1"/>
  <c r="AS28" i="3"/>
  <c r="AS134" i="3" s="1"/>
  <c r="AR28" i="3"/>
  <c r="AR134" i="3" s="1"/>
  <c r="AQ28" i="3"/>
  <c r="AQ134" i="3" s="1"/>
  <c r="AP28" i="3"/>
  <c r="AP134" i="3" s="1"/>
  <c r="AO28" i="3"/>
  <c r="AO134" i="3" s="1"/>
  <c r="AN28" i="3"/>
  <c r="AN134" i="3" s="1"/>
  <c r="AM28" i="3"/>
  <c r="AM134" i="3" s="1"/>
  <c r="AL28" i="3"/>
  <c r="AL134" i="3" s="1"/>
  <c r="AK28" i="3"/>
  <c r="AK134" i="3" s="1"/>
  <c r="AJ28" i="3"/>
  <c r="AJ134" i="3" s="1"/>
  <c r="AI28" i="3"/>
  <c r="AI134" i="3" s="1"/>
  <c r="AH28" i="3"/>
  <c r="AH134" i="3" s="1"/>
  <c r="AG28" i="3"/>
  <c r="AG134" i="3" s="1"/>
  <c r="AF28" i="3"/>
  <c r="AF134" i="3" s="1"/>
  <c r="AE28" i="3"/>
  <c r="AE134" i="3" s="1"/>
  <c r="AD28" i="3"/>
  <c r="AD134" i="3" s="1"/>
  <c r="AC28" i="3"/>
  <c r="AC134" i="3" s="1"/>
  <c r="AB28" i="3"/>
  <c r="AB134" i="3" s="1"/>
  <c r="AA28" i="3"/>
  <c r="AA134" i="3" s="1"/>
  <c r="Z28" i="3"/>
  <c r="Z134" i="3" s="1"/>
  <c r="Y28" i="3"/>
  <c r="Y134" i="3" s="1"/>
  <c r="X28" i="3"/>
  <c r="X134" i="3" s="1"/>
  <c r="W28" i="3"/>
  <c r="W134" i="3" s="1"/>
  <c r="V28" i="3"/>
  <c r="V134" i="3" s="1"/>
  <c r="U28" i="3"/>
  <c r="U134" i="3" s="1"/>
  <c r="T28" i="3"/>
  <c r="T134" i="3" s="1"/>
  <c r="S28" i="3"/>
  <c r="S134" i="3" s="1"/>
  <c r="R28" i="3"/>
  <c r="R134" i="3" s="1"/>
  <c r="Q28" i="3"/>
  <c r="Q134" i="3" s="1"/>
  <c r="P28" i="3"/>
  <c r="P134" i="3" s="1"/>
  <c r="O28" i="3"/>
  <c r="O134" i="3" s="1"/>
  <c r="N51" i="3"/>
  <c r="O51" i="3" s="1"/>
  <c r="P51" i="3" s="1"/>
  <c r="Q51" i="3" s="1"/>
  <c r="R51" i="3" s="1"/>
  <c r="S51" i="3" s="1"/>
  <c r="T51" i="3" s="1"/>
  <c r="U51" i="3" s="1"/>
  <c r="V51" i="3" s="1"/>
  <c r="W51" i="3" s="1"/>
  <c r="X51" i="3" s="1"/>
  <c r="Y51" i="3" s="1"/>
  <c r="Z51" i="3" s="1"/>
  <c r="AA51" i="3" s="1"/>
  <c r="AB51" i="3" s="1"/>
  <c r="AC51" i="3" s="1"/>
  <c r="AD51" i="3" s="1"/>
  <c r="AE51" i="3" s="1"/>
  <c r="AF51" i="3" s="1"/>
  <c r="AG51" i="3" s="1"/>
  <c r="AH51" i="3" s="1"/>
  <c r="AI51" i="3" s="1"/>
  <c r="AJ51" i="3" s="1"/>
  <c r="AK51" i="3" s="1"/>
  <c r="AL51" i="3" s="1"/>
  <c r="AM51" i="3" s="1"/>
  <c r="AN51" i="3" s="1"/>
  <c r="AO51" i="3" s="1"/>
  <c r="AP51" i="3" s="1"/>
  <c r="AQ51" i="3" s="1"/>
  <c r="AR51" i="3" s="1"/>
  <c r="AS51" i="3" s="1"/>
  <c r="AT51" i="3" s="1"/>
  <c r="AU51" i="3" s="1"/>
  <c r="AV51" i="3" s="1"/>
  <c r="AW51" i="3" s="1"/>
  <c r="AX51" i="3" s="1"/>
  <c r="AY51" i="3" s="1"/>
  <c r="AZ51" i="3" s="1"/>
  <c r="BA51" i="3" s="1"/>
  <c r="BB51" i="3" s="1"/>
  <c r="BC51" i="3" s="1"/>
  <c r="BD51" i="3" s="1"/>
  <c r="BE51" i="3" s="1"/>
  <c r="BF51" i="3" s="1"/>
  <c r="BG51" i="3" s="1"/>
  <c r="N12" i="3"/>
  <c r="O12" i="3" s="1"/>
  <c r="P12" i="3" s="1"/>
  <c r="Q12" i="3" s="1"/>
  <c r="R12" i="3" s="1"/>
  <c r="S12" i="3" s="1"/>
  <c r="T12" i="3" s="1"/>
  <c r="U12" i="3" s="1"/>
  <c r="V12" i="3" s="1"/>
  <c r="W12" i="3" s="1"/>
  <c r="X12" i="3" s="1"/>
  <c r="Y12" i="3" s="1"/>
  <c r="Z12" i="3" s="1"/>
  <c r="AA12" i="3" s="1"/>
  <c r="AB12" i="3" s="1"/>
  <c r="AC12" i="3" s="1"/>
  <c r="AD12" i="3" s="1"/>
  <c r="AE12" i="3" s="1"/>
  <c r="AF12" i="3" s="1"/>
  <c r="AG12" i="3" s="1"/>
  <c r="AH12" i="3" s="1"/>
  <c r="AI12" i="3" s="1"/>
  <c r="AJ12" i="3" s="1"/>
  <c r="AK12" i="3" s="1"/>
  <c r="AL12" i="3" s="1"/>
  <c r="AM12" i="3" s="1"/>
  <c r="AN12" i="3" s="1"/>
  <c r="AO12" i="3" s="1"/>
  <c r="AP12" i="3" s="1"/>
  <c r="AQ12" i="3" s="1"/>
  <c r="AR12" i="3" s="1"/>
  <c r="AS12" i="3" s="1"/>
  <c r="AT12" i="3" s="1"/>
  <c r="AU12" i="3" s="1"/>
  <c r="AV12" i="3" s="1"/>
  <c r="AW12" i="3" s="1"/>
  <c r="AX12" i="3" s="1"/>
  <c r="AY12" i="3" s="1"/>
  <c r="AZ12" i="3" s="1"/>
  <c r="BA12" i="3" s="1"/>
  <c r="BB12" i="3" s="1"/>
  <c r="BC12" i="3" s="1"/>
  <c r="BD12" i="3" s="1"/>
  <c r="BE12" i="3" s="1"/>
  <c r="BF12" i="3" s="1"/>
  <c r="BG12" i="3" s="1"/>
  <c r="E30" i="1"/>
  <c r="BG36" i="2"/>
  <c r="BG71" i="2"/>
  <c r="N17" i="1"/>
  <c r="O17" i="1"/>
  <c r="P17" i="1"/>
  <c r="Q17" i="1"/>
  <c r="R17" i="1"/>
  <c r="S17" i="1"/>
  <c r="T17" i="1"/>
  <c r="U17" i="1"/>
  <c r="V17" i="1"/>
  <c r="W17" i="1"/>
  <c r="X17" i="1"/>
  <c r="Y17" i="1"/>
  <c r="Z17" i="1"/>
  <c r="AA17" i="1"/>
  <c r="AB17" i="1"/>
  <c r="AC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BF17" i="1"/>
  <c r="BG17" i="1"/>
  <c r="E27" i="1"/>
  <c r="F27" i="1" s="1"/>
  <c r="E23" i="1"/>
  <c r="F23" i="1" s="1"/>
  <c r="G23" i="1" s="1"/>
  <c r="A5" i="2"/>
  <c r="A5" i="3"/>
  <c r="A5" i="5"/>
  <c r="A5" i="6"/>
  <c r="A5" i="16"/>
  <c r="A5" i="10"/>
  <c r="A5" i="7"/>
  <c r="A5" i="18"/>
  <c r="A5" i="19"/>
  <c r="A5" i="1"/>
  <c r="C54" i="19"/>
  <c r="C28" i="19"/>
  <c r="C108" i="19" s="1"/>
  <c r="F59" i="18"/>
  <c r="G59" i="18"/>
  <c r="H59" i="18"/>
  <c r="I59" i="18"/>
  <c r="J59" i="18"/>
  <c r="K59" i="18"/>
  <c r="L59" i="18"/>
  <c r="M59" i="18"/>
  <c r="N59" i="18"/>
  <c r="O59" i="18"/>
  <c r="D49" i="2"/>
  <c r="E58" i="2" s="1"/>
  <c r="D14" i="2"/>
  <c r="D87" i="2" s="1"/>
  <c r="I47" i="6"/>
  <c r="O48" i="6"/>
  <c r="N48" i="6"/>
  <c r="K48" i="6"/>
  <c r="L48" i="6"/>
  <c r="G48" i="6"/>
  <c r="F48" i="6"/>
  <c r="H48" i="6"/>
  <c r="F47" i="6"/>
  <c r="H47" i="6"/>
  <c r="M48" i="6"/>
  <c r="I48" i="6"/>
  <c r="G47" i="6"/>
  <c r="L47" i="6"/>
  <c r="N47" i="6"/>
  <c r="O47" i="6"/>
  <c r="M47" i="6"/>
  <c r="K47" i="6"/>
  <c r="D34" i="1"/>
  <c r="E34" i="1" s="1"/>
  <c r="F17" i="1"/>
  <c r="F32" i="16"/>
  <c r="K17" i="1"/>
  <c r="M17" i="1"/>
  <c r="L17" i="1"/>
  <c r="I17" i="1"/>
  <c r="J17" i="1"/>
  <c r="H17" i="1"/>
  <c r="G17" i="1"/>
  <c r="E17" i="1"/>
  <c r="G28" i="3"/>
  <c r="G134" i="3" s="1"/>
  <c r="H28" i="3"/>
  <c r="H134" i="3" s="1"/>
  <c r="I28" i="3"/>
  <c r="I134" i="3" s="1"/>
  <c r="J28" i="3"/>
  <c r="J134" i="3" s="1"/>
  <c r="K28" i="3"/>
  <c r="K134" i="3" s="1"/>
  <c r="L28" i="3"/>
  <c r="L134" i="3" s="1"/>
  <c r="M28" i="3"/>
  <c r="M134" i="3" s="1"/>
  <c r="N28" i="3"/>
  <c r="N134" i="3" s="1"/>
  <c r="F28" i="3"/>
  <c r="F134" i="3" s="1"/>
  <c r="J47" i="6"/>
  <c r="F49" i="6"/>
  <c r="G49" i="6"/>
  <c r="H49" i="6"/>
  <c r="I49" i="6"/>
  <c r="J49" i="6"/>
  <c r="K49" i="6"/>
  <c r="L49" i="6"/>
  <c r="M49" i="6"/>
  <c r="N49" i="6"/>
  <c r="J48" i="6"/>
  <c r="BG65" i="7" l="1"/>
  <c r="BH57" i="7"/>
  <c r="BH65" i="7"/>
  <c r="BG57" i="7"/>
  <c r="D28" i="19"/>
  <c r="D108" i="19" s="1"/>
  <c r="D36" i="1"/>
  <c r="BH86" i="7"/>
  <c r="BH88" i="7"/>
  <c r="BH85" i="7"/>
  <c r="BH96" i="7"/>
  <c r="BH143" i="7" s="1"/>
  <c r="BH87" i="7"/>
  <c r="O49" i="6"/>
  <c r="O84" i="3"/>
  <c r="BG142" i="2"/>
  <c r="E41" i="2"/>
  <c r="E107" i="2" s="1"/>
  <c r="F66" i="3"/>
  <c r="E22" i="2"/>
  <c r="E95" i="2" s="1"/>
  <c r="E42" i="2"/>
  <c r="E23" i="2"/>
  <c r="E129" i="2" s="1"/>
  <c r="E17" i="2"/>
  <c r="E26" i="2" s="1"/>
  <c r="BG42" i="10"/>
  <c r="E52" i="2"/>
  <c r="E65" i="2" s="1"/>
  <c r="E76" i="2"/>
  <c r="BE49" i="19"/>
  <c r="BE80" i="19"/>
  <c r="BE82" i="19" s="1"/>
  <c r="E14" i="2"/>
  <c r="F30" i="1"/>
  <c r="BH42" i="10"/>
  <c r="BH26" i="7"/>
  <c r="BH140" i="7" s="1"/>
  <c r="G27" i="1"/>
  <c r="BE100" i="19"/>
  <c r="BE103" i="19" s="1"/>
  <c r="E27" i="2"/>
  <c r="E133" i="2" s="1"/>
  <c r="H23" i="1"/>
  <c r="P49" i="6"/>
  <c r="Q13" i="6"/>
  <c r="E49" i="2"/>
  <c r="E57" i="2"/>
  <c r="E17" i="3"/>
  <c r="E122" i="3" s="1"/>
  <c r="E31" i="1"/>
  <c r="G22" i="23"/>
  <c r="BH61" i="10"/>
  <c r="BH76" i="10" s="1"/>
  <c r="F34" i="1"/>
  <c r="E36" i="1"/>
  <c r="D54" i="19"/>
  <c r="P58" i="6"/>
  <c r="F38" i="1"/>
  <c r="BE23" i="19"/>
  <c r="BH25" i="7"/>
  <c r="A16" i="23" l="1"/>
  <c r="F24" i="3"/>
  <c r="A13" i="23"/>
  <c r="A26" i="23" s="1"/>
  <c r="A15" i="23"/>
  <c r="E15" i="23" s="1"/>
  <c r="E31" i="2"/>
  <c r="E137" i="2" s="1"/>
  <c r="E29" i="2"/>
  <c r="A17" i="23"/>
  <c r="G17" i="23" s="1"/>
  <c r="E18" i="2"/>
  <c r="E124" i="2" s="1"/>
  <c r="A14" i="23"/>
  <c r="E30" i="2"/>
  <c r="E136" i="2" s="1"/>
  <c r="E28" i="19"/>
  <c r="F28" i="19" s="1"/>
  <c r="E135" i="2"/>
  <c r="F96" i="3"/>
  <c r="E123" i="2"/>
  <c r="E90" i="2"/>
  <c r="E97" i="2" s="1"/>
  <c r="P84" i="3"/>
  <c r="F21" i="5"/>
  <c r="E132" i="2"/>
  <c r="F26" i="3"/>
  <c r="F64" i="3" s="1"/>
  <c r="E128" i="2"/>
  <c r="E43" i="2"/>
  <c r="E109" i="2" s="1"/>
  <c r="E62" i="2"/>
  <c r="BE53" i="19"/>
  <c r="F24" i="18"/>
  <c r="F120" i="18" s="1"/>
  <c r="F27" i="3"/>
  <c r="F133" i="3" s="1"/>
  <c r="E96" i="2"/>
  <c r="E35" i="2"/>
  <c r="E108" i="2"/>
  <c r="E77" i="2"/>
  <c r="E148" i="2"/>
  <c r="F23" i="2"/>
  <c r="F129" i="2" s="1"/>
  <c r="E87" i="2"/>
  <c r="F14" i="2"/>
  <c r="G41" i="2" s="1"/>
  <c r="F22" i="2"/>
  <c r="F128" i="2" s="1"/>
  <c r="F42" i="2"/>
  <c r="F41" i="2"/>
  <c r="F17" i="2"/>
  <c r="F90" i="2" s="1"/>
  <c r="G94" i="3" s="1"/>
  <c r="E61" i="2"/>
  <c r="E53" i="2"/>
  <c r="E64" i="2"/>
  <c r="E66" i="2"/>
  <c r="A23" i="23"/>
  <c r="E16" i="23"/>
  <c r="H27" i="1"/>
  <c r="E54" i="19"/>
  <c r="Q49" i="6"/>
  <c r="R13" i="6"/>
  <c r="I23" i="1"/>
  <c r="A25" i="23"/>
  <c r="E14" i="23"/>
  <c r="BE27" i="19"/>
  <c r="E108" i="19"/>
  <c r="G34" i="1"/>
  <c r="F36" i="1"/>
  <c r="F58" i="2"/>
  <c r="F76" i="2"/>
  <c r="F52" i="2"/>
  <c r="F49" i="2"/>
  <c r="F57" i="2"/>
  <c r="E17" i="23"/>
  <c r="H17" i="23"/>
  <c r="A22" i="23"/>
  <c r="Q58" i="6"/>
  <c r="F29" i="3"/>
  <c r="F135" i="3" s="1"/>
  <c r="E32" i="2"/>
  <c r="F14" i="16"/>
  <c r="F30" i="3"/>
  <c r="F136" i="3" s="1"/>
  <c r="G30" i="1"/>
  <c r="E55" i="3"/>
  <c r="G38" i="1"/>
  <c r="F31" i="1"/>
  <c r="F17" i="3"/>
  <c r="F56" i="18"/>
  <c r="F62" i="3"/>
  <c r="G66" i="3"/>
  <c r="E13" i="23" l="1"/>
  <c r="F25" i="18"/>
  <c r="F121" i="18" s="1"/>
  <c r="A24" i="23"/>
  <c r="E98" i="2"/>
  <c r="E99" i="2" s="1"/>
  <c r="E91" i="2"/>
  <c r="E102" i="2" s="1"/>
  <c r="F56" i="5"/>
  <c r="F57" i="5" s="1"/>
  <c r="F68" i="16"/>
  <c r="F22" i="5"/>
  <c r="F84" i="5" s="1"/>
  <c r="F83" i="5"/>
  <c r="F97" i="3"/>
  <c r="F80" i="18" s="1"/>
  <c r="F15" i="16"/>
  <c r="F69" i="16" s="1"/>
  <c r="F94" i="3"/>
  <c r="F130" i="3" s="1"/>
  <c r="F85" i="18"/>
  <c r="F86" i="18"/>
  <c r="F90" i="18" s="1"/>
  <c r="F99" i="3"/>
  <c r="Q84" i="3"/>
  <c r="G16" i="23"/>
  <c r="F123" i="2"/>
  <c r="E138" i="2"/>
  <c r="F132" i="3"/>
  <c r="E70" i="2"/>
  <c r="F42" i="5"/>
  <c r="F43" i="5" s="1"/>
  <c r="E67" i="2"/>
  <c r="H16" i="23"/>
  <c r="E149" i="2"/>
  <c r="F65" i="3"/>
  <c r="F19" i="18"/>
  <c r="F115" i="18" s="1"/>
  <c r="E78" i="2"/>
  <c r="F27" i="2"/>
  <c r="F133" i="2" s="1"/>
  <c r="F18" i="2"/>
  <c r="F124" i="2" s="1"/>
  <c r="F29" i="2"/>
  <c r="F30" i="2"/>
  <c r="F26" i="2"/>
  <c r="F98" i="2" s="1"/>
  <c r="F31" i="2"/>
  <c r="G24" i="3"/>
  <c r="G130" i="3" s="1"/>
  <c r="G14" i="2"/>
  <c r="H41" i="2" s="1"/>
  <c r="G23" i="2"/>
  <c r="G129" i="2" s="1"/>
  <c r="F87" i="2"/>
  <c r="G42" i="2"/>
  <c r="G43" i="2" s="1"/>
  <c r="G22" i="2"/>
  <c r="G128" i="2" s="1"/>
  <c r="G17" i="2"/>
  <c r="F57" i="18"/>
  <c r="F61" i="18" s="1"/>
  <c r="F107" i="2"/>
  <c r="F148" i="2" s="1"/>
  <c r="F43" i="2"/>
  <c r="G21" i="5"/>
  <c r="E150" i="2"/>
  <c r="F108" i="2"/>
  <c r="F77" i="2"/>
  <c r="G27" i="3"/>
  <c r="G133" i="3" s="1"/>
  <c r="F96" i="2"/>
  <c r="G97" i="3" s="1"/>
  <c r="G26" i="3"/>
  <c r="G24" i="18"/>
  <c r="G120" i="18" s="1"/>
  <c r="F95" i="2"/>
  <c r="G17" i="3"/>
  <c r="G31" i="1"/>
  <c r="F62" i="2"/>
  <c r="F65" i="2"/>
  <c r="F64" i="2"/>
  <c r="F66" i="2"/>
  <c r="F61" i="2"/>
  <c r="F53" i="2"/>
  <c r="G107" i="2"/>
  <c r="G148" i="2" s="1"/>
  <c r="F108" i="19"/>
  <c r="G28" i="19"/>
  <c r="F54" i="19"/>
  <c r="F33" i="16"/>
  <c r="J23" i="1"/>
  <c r="F68" i="3"/>
  <c r="H38" i="1"/>
  <c r="F20" i="18"/>
  <c r="F116" i="18" s="1"/>
  <c r="F67" i="3"/>
  <c r="G56" i="18"/>
  <c r="H34" i="1"/>
  <c r="G36" i="1"/>
  <c r="BE107" i="19"/>
  <c r="S13" i="6"/>
  <c r="R49" i="6"/>
  <c r="F55" i="3"/>
  <c r="H30" i="1"/>
  <c r="R58" i="6"/>
  <c r="G57" i="2"/>
  <c r="G49" i="2"/>
  <c r="G52" i="2"/>
  <c r="G58" i="2"/>
  <c r="G76" i="2"/>
  <c r="H66" i="3"/>
  <c r="I27" i="1"/>
  <c r="F29" i="18" l="1"/>
  <c r="F126" i="18" s="1"/>
  <c r="F97" i="2"/>
  <c r="G99" i="3" s="1"/>
  <c r="G81" i="18" s="1"/>
  <c r="G96" i="3"/>
  <c r="G80" i="18" s="1"/>
  <c r="G85" i="18"/>
  <c r="F98" i="3"/>
  <c r="F49" i="16"/>
  <c r="F50" i="16" s="1"/>
  <c r="G49" i="16"/>
  <c r="G98" i="3"/>
  <c r="F140" i="3"/>
  <c r="F81" i="18"/>
  <c r="F135" i="2"/>
  <c r="G132" i="3"/>
  <c r="G123" i="2"/>
  <c r="G90" i="2"/>
  <c r="H94" i="3" s="1"/>
  <c r="E103" i="2"/>
  <c r="E143" i="2" s="1"/>
  <c r="E141" i="2" s="1"/>
  <c r="R84" i="3"/>
  <c r="F132" i="2"/>
  <c r="F137" i="2"/>
  <c r="F136" i="2"/>
  <c r="F67" i="2"/>
  <c r="G42" i="5"/>
  <c r="G43" i="5" s="1"/>
  <c r="F78" i="2"/>
  <c r="H21" i="5"/>
  <c r="H22" i="5" s="1"/>
  <c r="F32" i="2"/>
  <c r="F51" i="18"/>
  <c r="F109" i="2"/>
  <c r="G62" i="3"/>
  <c r="G25" i="18"/>
  <c r="G121" i="18" s="1"/>
  <c r="G29" i="3"/>
  <c r="G135" i="3" s="1"/>
  <c r="G19" i="18"/>
  <c r="G115" i="18" s="1"/>
  <c r="G64" i="3"/>
  <c r="G56" i="5"/>
  <c r="G57" i="5" s="1"/>
  <c r="G15" i="23"/>
  <c r="G31" i="2"/>
  <c r="G26" i="2"/>
  <c r="G30" i="2"/>
  <c r="G27" i="2"/>
  <c r="G29" i="2"/>
  <c r="G97" i="2" s="1"/>
  <c r="H24" i="3"/>
  <c r="G18" i="2"/>
  <c r="G124" i="2" s="1"/>
  <c r="G96" i="2"/>
  <c r="H97" i="3" s="1"/>
  <c r="H27" i="3"/>
  <c r="H133" i="3" s="1"/>
  <c r="G65" i="3"/>
  <c r="G95" i="2"/>
  <c r="H24" i="18"/>
  <c r="H120" i="18" s="1"/>
  <c r="H26" i="3"/>
  <c r="H17" i="2"/>
  <c r="H22" i="2"/>
  <c r="H128" i="2" s="1"/>
  <c r="G87" i="2"/>
  <c r="H15" i="23"/>
  <c r="H14" i="2"/>
  <c r="I41" i="2" s="1"/>
  <c r="H23" i="2"/>
  <c r="H129" i="2" s="1"/>
  <c r="H42" i="2"/>
  <c r="G14" i="16"/>
  <c r="G68" i="16" s="1"/>
  <c r="G30" i="3"/>
  <c r="G136" i="3" s="1"/>
  <c r="F149" i="2"/>
  <c r="G22" i="5"/>
  <c r="G77" i="2"/>
  <c r="G108" i="2"/>
  <c r="F91" i="2"/>
  <c r="H56" i="18"/>
  <c r="G53" i="2"/>
  <c r="G61" i="2"/>
  <c r="G65" i="2"/>
  <c r="G62" i="2"/>
  <c r="G66" i="2"/>
  <c r="G64" i="2"/>
  <c r="G57" i="18"/>
  <c r="J27" i="1"/>
  <c r="H58" i="2"/>
  <c r="H49" i="2"/>
  <c r="H76" i="2"/>
  <c r="H57" i="2"/>
  <c r="I66" i="3"/>
  <c r="H52" i="2"/>
  <c r="I30" i="1"/>
  <c r="T13" i="6"/>
  <c r="S49" i="6"/>
  <c r="I38" i="1"/>
  <c r="H31" i="1"/>
  <c r="H17" i="3"/>
  <c r="H107" i="2"/>
  <c r="F34" i="16"/>
  <c r="G109" i="2"/>
  <c r="S58" i="6"/>
  <c r="I34" i="1"/>
  <c r="H36" i="1"/>
  <c r="F52" i="18"/>
  <c r="K23" i="1"/>
  <c r="G54" i="19"/>
  <c r="G108" i="19"/>
  <c r="H28" i="19"/>
  <c r="G55" i="3"/>
  <c r="F99" i="2" l="1"/>
  <c r="G86" i="18"/>
  <c r="H86" i="18"/>
  <c r="H99" i="3"/>
  <c r="H81" i="18" s="1"/>
  <c r="H96" i="3"/>
  <c r="H80" i="18" s="1"/>
  <c r="H85" i="18"/>
  <c r="C49" i="16"/>
  <c r="G98" i="2"/>
  <c r="G99" i="2" s="1"/>
  <c r="C50" i="16"/>
  <c r="G135" i="2"/>
  <c r="H123" i="2"/>
  <c r="H90" i="2"/>
  <c r="I94" i="3" s="1"/>
  <c r="H132" i="3"/>
  <c r="H130" i="3"/>
  <c r="G140" i="3"/>
  <c r="S84" i="3"/>
  <c r="F138" i="2"/>
  <c r="G132" i="2"/>
  <c r="G133" i="2"/>
  <c r="G136" i="2"/>
  <c r="G137" i="2"/>
  <c r="I21" i="5"/>
  <c r="I22" i="5" s="1"/>
  <c r="H43" i="2"/>
  <c r="H109" i="2" s="1"/>
  <c r="H42" i="5"/>
  <c r="H43" i="5" s="1"/>
  <c r="G78" i="2"/>
  <c r="G32" i="2"/>
  <c r="G149" i="2"/>
  <c r="G84" i="5"/>
  <c r="G83" i="5"/>
  <c r="G150" i="2"/>
  <c r="G33" i="16"/>
  <c r="G20" i="18"/>
  <c r="G116" i="18" s="1"/>
  <c r="G67" i="3"/>
  <c r="H108" i="2"/>
  <c r="H77" i="2"/>
  <c r="H64" i="3"/>
  <c r="H19" i="18"/>
  <c r="H115" i="18" s="1"/>
  <c r="G91" i="2"/>
  <c r="F150" i="2"/>
  <c r="H96" i="2"/>
  <c r="I97" i="3" s="1"/>
  <c r="I27" i="3"/>
  <c r="I133" i="3" s="1"/>
  <c r="H95" i="2"/>
  <c r="I26" i="3"/>
  <c r="I24" i="18"/>
  <c r="I120" i="18" s="1"/>
  <c r="H62" i="3"/>
  <c r="H14" i="16"/>
  <c r="H68" i="16" s="1"/>
  <c r="H30" i="3"/>
  <c r="H136" i="3" s="1"/>
  <c r="G51" i="18"/>
  <c r="G68" i="3"/>
  <c r="H14" i="23"/>
  <c r="I22" i="2"/>
  <c r="I128" i="2" s="1"/>
  <c r="I14" i="2"/>
  <c r="J41" i="2" s="1"/>
  <c r="I23" i="2"/>
  <c r="I129" i="2" s="1"/>
  <c r="I17" i="2"/>
  <c r="H87" i="2"/>
  <c r="I42" i="2"/>
  <c r="G14" i="23"/>
  <c r="H29" i="2"/>
  <c r="H30" i="2"/>
  <c r="H136" i="2" s="1"/>
  <c r="H26" i="2"/>
  <c r="H27" i="2"/>
  <c r="H133" i="2" s="1"/>
  <c r="H31" i="2"/>
  <c r="H137" i="2" s="1"/>
  <c r="H18" i="2"/>
  <c r="H124" i="2" s="1"/>
  <c r="I24" i="3"/>
  <c r="H56" i="5"/>
  <c r="H65" i="3"/>
  <c r="H29" i="3"/>
  <c r="H135" i="3" s="1"/>
  <c r="H25" i="18"/>
  <c r="H121" i="18" s="1"/>
  <c r="K27" i="1"/>
  <c r="J34" i="1"/>
  <c r="I36" i="1"/>
  <c r="H55" i="3"/>
  <c r="H57" i="18"/>
  <c r="I107" i="2"/>
  <c r="I56" i="18"/>
  <c r="H108" i="19"/>
  <c r="I28" i="19"/>
  <c r="H148" i="2"/>
  <c r="I31" i="1"/>
  <c r="I17" i="3"/>
  <c r="J38" i="1"/>
  <c r="U13" i="6"/>
  <c r="T49" i="6"/>
  <c r="H53" i="2"/>
  <c r="H62" i="2"/>
  <c r="H61" i="2"/>
  <c r="H65" i="2"/>
  <c r="H64" i="2"/>
  <c r="H66" i="2"/>
  <c r="I58" i="2"/>
  <c r="I76" i="2"/>
  <c r="I52" i="2"/>
  <c r="I57" i="2"/>
  <c r="I49" i="2"/>
  <c r="J66" i="3"/>
  <c r="G67" i="2"/>
  <c r="H54" i="19"/>
  <c r="L23" i="1"/>
  <c r="T58" i="6"/>
  <c r="J30" i="1"/>
  <c r="H98" i="2" l="1"/>
  <c r="I98" i="3" s="1"/>
  <c r="H98" i="3"/>
  <c r="H49" i="16"/>
  <c r="H135" i="2"/>
  <c r="H97" i="2"/>
  <c r="I96" i="3"/>
  <c r="I80" i="18" s="1"/>
  <c r="I85" i="18"/>
  <c r="I123" i="2"/>
  <c r="I90" i="2"/>
  <c r="J94" i="3" s="1"/>
  <c r="I130" i="3"/>
  <c r="H140" i="3"/>
  <c r="T84" i="3"/>
  <c r="H132" i="2"/>
  <c r="H138" i="2" s="1"/>
  <c r="G138" i="2"/>
  <c r="J21" i="5"/>
  <c r="J22" i="5" s="1"/>
  <c r="I42" i="5"/>
  <c r="I43" i="5" s="1"/>
  <c r="H78" i="2"/>
  <c r="H67" i="3"/>
  <c r="H20" i="18"/>
  <c r="H116" i="18" s="1"/>
  <c r="H91" i="2"/>
  <c r="J17" i="2"/>
  <c r="I87" i="2"/>
  <c r="J42" i="2"/>
  <c r="H13" i="23"/>
  <c r="J22" i="2"/>
  <c r="J128" i="2" s="1"/>
  <c r="J14" i="2"/>
  <c r="K41" i="2" s="1"/>
  <c r="J23" i="2"/>
  <c r="J129" i="2" s="1"/>
  <c r="I56" i="5"/>
  <c r="H68" i="3"/>
  <c r="H149" i="2"/>
  <c r="I29" i="3"/>
  <c r="I135" i="3" s="1"/>
  <c r="I25" i="18"/>
  <c r="I121" i="18" s="1"/>
  <c r="I95" i="2"/>
  <c r="J24" i="18"/>
  <c r="J120" i="18" s="1"/>
  <c r="J26" i="3"/>
  <c r="H150" i="2"/>
  <c r="I62" i="3"/>
  <c r="I14" i="16"/>
  <c r="I68" i="16" s="1"/>
  <c r="I30" i="3"/>
  <c r="I136" i="3" s="1"/>
  <c r="I31" i="2"/>
  <c r="I29" i="2"/>
  <c r="I27" i="2"/>
  <c r="J24" i="3"/>
  <c r="I26" i="2"/>
  <c r="I18" i="2"/>
  <c r="I124" i="2" s="1"/>
  <c r="I30" i="2"/>
  <c r="G13" i="23"/>
  <c r="H32" i="2"/>
  <c r="H51" i="18"/>
  <c r="H57" i="5"/>
  <c r="H84" i="5" s="1"/>
  <c r="H83" i="5"/>
  <c r="I108" i="2"/>
  <c r="I77" i="2"/>
  <c r="J42" i="5" s="1"/>
  <c r="J43" i="5" s="1"/>
  <c r="H33" i="16"/>
  <c r="I65" i="3"/>
  <c r="H67" i="2"/>
  <c r="I43" i="2"/>
  <c r="I109" i="2" s="1"/>
  <c r="J27" i="3"/>
  <c r="J133" i="3" s="1"/>
  <c r="I96" i="2"/>
  <c r="J97" i="3" s="1"/>
  <c r="I19" i="18"/>
  <c r="I115" i="18" s="1"/>
  <c r="I64" i="3"/>
  <c r="G52" i="18"/>
  <c r="J17" i="3"/>
  <c r="J31" i="1"/>
  <c r="I108" i="19"/>
  <c r="J28" i="19"/>
  <c r="J107" i="2"/>
  <c r="J43" i="2"/>
  <c r="L27" i="1"/>
  <c r="I55" i="3"/>
  <c r="I53" i="2"/>
  <c r="I65" i="2"/>
  <c r="I61" i="2"/>
  <c r="I62" i="2"/>
  <c r="I64" i="2"/>
  <c r="I66" i="2"/>
  <c r="I57" i="18"/>
  <c r="U49" i="6"/>
  <c r="V13" i="6"/>
  <c r="K38" i="1"/>
  <c r="J36" i="1"/>
  <c r="K34" i="1"/>
  <c r="J56" i="18"/>
  <c r="K30" i="1"/>
  <c r="U58" i="6"/>
  <c r="M23" i="1"/>
  <c r="I54" i="19"/>
  <c r="J49" i="2"/>
  <c r="J52" i="2"/>
  <c r="J58" i="2"/>
  <c r="J76" i="2"/>
  <c r="J57" i="2"/>
  <c r="K66" i="3"/>
  <c r="I148" i="2"/>
  <c r="I132" i="3" l="1"/>
  <c r="I49" i="16"/>
  <c r="I135" i="2"/>
  <c r="I97" i="2"/>
  <c r="J85" i="18"/>
  <c r="J96" i="3"/>
  <c r="J80" i="18" s="1"/>
  <c r="I99" i="3"/>
  <c r="I81" i="18" s="1"/>
  <c r="I86" i="18"/>
  <c r="I98" i="2"/>
  <c r="H99" i="2"/>
  <c r="J130" i="3"/>
  <c r="J123" i="2"/>
  <c r="J90" i="2"/>
  <c r="K94" i="3" s="1"/>
  <c r="I140" i="3"/>
  <c r="U84" i="3"/>
  <c r="I132" i="2"/>
  <c r="I136" i="2"/>
  <c r="I133" i="2"/>
  <c r="I137" i="2"/>
  <c r="J56" i="5"/>
  <c r="J57" i="5" s="1"/>
  <c r="J84" i="5" s="1"/>
  <c r="I78" i="2"/>
  <c r="I67" i="2"/>
  <c r="I51" i="18"/>
  <c r="J62" i="3"/>
  <c r="J95" i="2"/>
  <c r="K26" i="3"/>
  <c r="K24" i="18"/>
  <c r="K120" i="18" s="1"/>
  <c r="J31" i="2"/>
  <c r="J27" i="2"/>
  <c r="J133" i="2" s="1"/>
  <c r="J26" i="2"/>
  <c r="J30" i="2"/>
  <c r="J29" i="2"/>
  <c r="J18" i="2"/>
  <c r="J124" i="2" s="1"/>
  <c r="K24" i="3"/>
  <c r="H52" i="18"/>
  <c r="I149" i="2"/>
  <c r="J19" i="18"/>
  <c r="J115" i="18" s="1"/>
  <c r="J64" i="3"/>
  <c r="I57" i="5"/>
  <c r="I84" i="5" s="1"/>
  <c r="I83" i="5"/>
  <c r="I150" i="2"/>
  <c r="J65" i="3"/>
  <c r="J25" i="18"/>
  <c r="J121" i="18" s="1"/>
  <c r="J29" i="3"/>
  <c r="J135" i="3" s="1"/>
  <c r="I68" i="3"/>
  <c r="J96" i="2"/>
  <c r="K97" i="3" s="1"/>
  <c r="K27" i="3"/>
  <c r="K133" i="3" s="1"/>
  <c r="J108" i="2"/>
  <c r="J77" i="2"/>
  <c r="J14" i="16"/>
  <c r="J68" i="16" s="1"/>
  <c r="J30" i="3"/>
  <c r="J136" i="3" s="1"/>
  <c r="I32" i="2"/>
  <c r="I91" i="2"/>
  <c r="I33" i="16"/>
  <c r="I20" i="18"/>
  <c r="I116" i="18" s="1"/>
  <c r="I67" i="3"/>
  <c r="K22" i="2"/>
  <c r="K128" i="2" s="1"/>
  <c r="J87" i="2"/>
  <c r="K14" i="2"/>
  <c r="K17" i="2"/>
  <c r="K23" i="2"/>
  <c r="K129" i="2" s="1"/>
  <c r="K42" i="2"/>
  <c r="K43" i="2" s="1"/>
  <c r="K21" i="5"/>
  <c r="K22" i="5" s="1"/>
  <c r="K31" i="1"/>
  <c r="K17" i="3"/>
  <c r="K76" i="2"/>
  <c r="K49" i="2"/>
  <c r="K52" i="2"/>
  <c r="K57" i="2"/>
  <c r="K58" i="2"/>
  <c r="L66" i="3"/>
  <c r="L30" i="1"/>
  <c r="M27" i="1"/>
  <c r="J108" i="19"/>
  <c r="K28" i="19"/>
  <c r="N23" i="1"/>
  <c r="K56" i="18"/>
  <c r="J54" i="19"/>
  <c r="L38" i="1"/>
  <c r="W13" i="6"/>
  <c r="V49" i="6"/>
  <c r="J57" i="18"/>
  <c r="J109" i="2"/>
  <c r="K107" i="2"/>
  <c r="J62" i="2"/>
  <c r="J65" i="2"/>
  <c r="J61" i="2"/>
  <c r="J53" i="2"/>
  <c r="J64" i="2"/>
  <c r="J66" i="2"/>
  <c r="V58" i="6"/>
  <c r="K36" i="1"/>
  <c r="L34" i="1"/>
  <c r="J148" i="2"/>
  <c r="J55" i="3"/>
  <c r="J98" i="2" l="1"/>
  <c r="K96" i="3"/>
  <c r="K132" i="3" s="1"/>
  <c r="K85" i="18"/>
  <c r="J132" i="3"/>
  <c r="J49" i="16"/>
  <c r="J98" i="3"/>
  <c r="J99" i="3"/>
  <c r="J81" i="18" s="1"/>
  <c r="J86" i="18"/>
  <c r="J135" i="2"/>
  <c r="J97" i="2"/>
  <c r="J99" i="2" s="1"/>
  <c r="I99" i="2"/>
  <c r="J33" i="16"/>
  <c r="K123" i="2"/>
  <c r="K90" i="2"/>
  <c r="L94" i="3" s="1"/>
  <c r="L41" i="2"/>
  <c r="L107" i="2" s="1"/>
  <c r="K130" i="3"/>
  <c r="V84" i="3"/>
  <c r="J132" i="2"/>
  <c r="I138" i="2"/>
  <c r="J137" i="2"/>
  <c r="J136" i="2"/>
  <c r="J83" i="5"/>
  <c r="K42" i="5"/>
  <c r="K43" i="5" s="1"/>
  <c r="J78" i="2"/>
  <c r="J150" i="2"/>
  <c r="K27" i="2"/>
  <c r="K18" i="2"/>
  <c r="K124" i="2" s="1"/>
  <c r="K31" i="2"/>
  <c r="K26" i="2"/>
  <c r="K30" i="2"/>
  <c r="L24" i="3"/>
  <c r="K29" i="2"/>
  <c r="J149" i="2"/>
  <c r="L42" i="2"/>
  <c r="K87" i="2"/>
  <c r="L23" i="2"/>
  <c r="L129" i="2" s="1"/>
  <c r="L14" i="2"/>
  <c r="L22" i="2"/>
  <c r="L128" i="2" s="1"/>
  <c r="L17" i="2"/>
  <c r="K65" i="3"/>
  <c r="J20" i="18"/>
  <c r="J116" i="18" s="1"/>
  <c r="J67" i="3"/>
  <c r="J91" i="2"/>
  <c r="K64" i="3"/>
  <c r="K19" i="18"/>
  <c r="K115" i="18" s="1"/>
  <c r="J68" i="3"/>
  <c r="K14" i="16"/>
  <c r="K68" i="16" s="1"/>
  <c r="J32" i="2"/>
  <c r="K30" i="3"/>
  <c r="K136" i="3" s="1"/>
  <c r="L21" i="5"/>
  <c r="L22" i="5" s="1"/>
  <c r="K77" i="2"/>
  <c r="K78" i="2" s="1"/>
  <c r="K108" i="2"/>
  <c r="I52" i="18"/>
  <c r="K25" i="18"/>
  <c r="K121" i="18" s="1"/>
  <c r="K29" i="3"/>
  <c r="K135" i="3" s="1"/>
  <c r="J51" i="18"/>
  <c r="K56" i="5"/>
  <c r="K96" i="2"/>
  <c r="L97" i="3" s="1"/>
  <c r="L27" i="3"/>
  <c r="L133" i="3" s="1"/>
  <c r="K95" i="2"/>
  <c r="L26" i="3"/>
  <c r="L24" i="18"/>
  <c r="L120" i="18" s="1"/>
  <c r="K62" i="3"/>
  <c r="L36" i="1"/>
  <c r="M34" i="1"/>
  <c r="K148" i="2"/>
  <c r="J67" i="2"/>
  <c r="N27" i="1"/>
  <c r="M30" i="1"/>
  <c r="L56" i="18"/>
  <c r="L17" i="3"/>
  <c r="L31" i="1"/>
  <c r="X13" i="6"/>
  <c r="W49" i="6"/>
  <c r="O23" i="1"/>
  <c r="W58" i="6"/>
  <c r="K57" i="18"/>
  <c r="M38" i="1"/>
  <c r="K108" i="19"/>
  <c r="L28" i="19"/>
  <c r="K62" i="2"/>
  <c r="K65" i="2"/>
  <c r="K61" i="2"/>
  <c r="K53" i="2"/>
  <c r="K64" i="2"/>
  <c r="K66" i="2"/>
  <c r="K109" i="2"/>
  <c r="K54" i="19"/>
  <c r="L76" i="2"/>
  <c r="L49" i="2"/>
  <c r="L57" i="2"/>
  <c r="L52" i="2"/>
  <c r="L58" i="2"/>
  <c r="M66" i="3"/>
  <c r="K55" i="3"/>
  <c r="J140" i="3" l="1"/>
  <c r="K98" i="2"/>
  <c r="L98" i="3" s="1"/>
  <c r="L96" i="3"/>
  <c r="L80" i="18" s="1"/>
  <c r="L85" i="18"/>
  <c r="K80" i="18"/>
  <c r="K135" i="2"/>
  <c r="K97" i="2"/>
  <c r="K99" i="2" s="1"/>
  <c r="K86" i="18"/>
  <c r="K99" i="3"/>
  <c r="K81" i="18" s="1"/>
  <c r="K49" i="16"/>
  <c r="K98" i="3"/>
  <c r="L43" i="2"/>
  <c r="L109" i="2" s="1"/>
  <c r="L123" i="2"/>
  <c r="L90" i="2"/>
  <c r="M94" i="3" s="1"/>
  <c r="L130" i="3"/>
  <c r="L132" i="3"/>
  <c r="M41" i="2"/>
  <c r="M107" i="2" s="1"/>
  <c r="W84" i="3"/>
  <c r="K132" i="2"/>
  <c r="J138" i="2"/>
  <c r="K136" i="2"/>
  <c r="K133" i="2"/>
  <c r="K137" i="2"/>
  <c r="M21" i="5"/>
  <c r="M22" i="5" s="1"/>
  <c r="L42" i="5"/>
  <c r="L43" i="5" s="1"/>
  <c r="L56" i="5"/>
  <c r="L57" i="5" s="1"/>
  <c r="L84" i="5" s="1"/>
  <c r="K150" i="2"/>
  <c r="L65" i="3"/>
  <c r="M22" i="2"/>
  <c r="M128" i="2" s="1"/>
  <c r="M42" i="2"/>
  <c r="L87" i="2"/>
  <c r="M17" i="2"/>
  <c r="M23" i="2"/>
  <c r="M129" i="2" s="1"/>
  <c r="M14" i="2"/>
  <c r="L62" i="3"/>
  <c r="L64" i="3"/>
  <c r="L19" i="18"/>
  <c r="L115" i="18" s="1"/>
  <c r="K68" i="3"/>
  <c r="L96" i="2"/>
  <c r="M97" i="3" s="1"/>
  <c r="M27" i="3"/>
  <c r="M133" i="3" s="1"/>
  <c r="K57" i="5"/>
  <c r="K84" i="5" s="1"/>
  <c r="K83" i="5"/>
  <c r="K20" i="18"/>
  <c r="K116" i="18" s="1"/>
  <c r="K67" i="3"/>
  <c r="L31" i="2"/>
  <c r="L30" i="2"/>
  <c r="L29" i="2"/>
  <c r="L18" i="2"/>
  <c r="L124" i="2" s="1"/>
  <c r="L27" i="2"/>
  <c r="L133" i="2" s="1"/>
  <c r="L26" i="2"/>
  <c r="M24" i="3"/>
  <c r="K91" i="2"/>
  <c r="L14" i="16"/>
  <c r="L68" i="16" s="1"/>
  <c r="L30" i="3"/>
  <c r="L136" i="3" s="1"/>
  <c r="K32" i="2"/>
  <c r="K67" i="2"/>
  <c r="L148" i="2"/>
  <c r="K149" i="2"/>
  <c r="K33" i="16"/>
  <c r="K51" i="18"/>
  <c r="J52" i="18"/>
  <c r="M26" i="3"/>
  <c r="L95" i="2"/>
  <c r="M24" i="18"/>
  <c r="M120" i="18" s="1"/>
  <c r="L108" i="2"/>
  <c r="L77" i="2"/>
  <c r="L29" i="3"/>
  <c r="L135" i="3" s="1"/>
  <c r="L25" i="18"/>
  <c r="L121" i="18" s="1"/>
  <c r="O27" i="1"/>
  <c r="L57" i="18"/>
  <c r="M76" i="2"/>
  <c r="M57" i="2"/>
  <c r="M49" i="2"/>
  <c r="M58" i="2"/>
  <c r="M52" i="2"/>
  <c r="N66" i="3"/>
  <c r="N38" i="1"/>
  <c r="P23" i="1"/>
  <c r="M17" i="3"/>
  <c r="M31" i="1"/>
  <c r="N30" i="1"/>
  <c r="M56" i="18"/>
  <c r="L108" i="19"/>
  <c r="M28" i="19"/>
  <c r="X58" i="6"/>
  <c r="Y13" i="6"/>
  <c r="X49" i="6"/>
  <c r="N34" i="1"/>
  <c r="M36" i="1"/>
  <c r="L62" i="2"/>
  <c r="L61" i="2"/>
  <c r="L65" i="2"/>
  <c r="L53" i="2"/>
  <c r="L64" i="2"/>
  <c r="L66" i="2"/>
  <c r="L54" i="19"/>
  <c r="L55" i="3"/>
  <c r="L49" i="16" l="1"/>
  <c r="K140" i="3"/>
  <c r="M96" i="3"/>
  <c r="M80" i="18" s="1"/>
  <c r="M85" i="18"/>
  <c r="L135" i="2"/>
  <c r="L97" i="2"/>
  <c r="L86" i="18"/>
  <c r="L99" i="3"/>
  <c r="L81" i="18" s="1"/>
  <c r="L98" i="2"/>
  <c r="M130" i="3"/>
  <c r="M132" i="3"/>
  <c r="M123" i="2"/>
  <c r="M90" i="2"/>
  <c r="N94" i="3" s="1"/>
  <c r="M43" i="2"/>
  <c r="X84" i="3"/>
  <c r="L132" i="2"/>
  <c r="L137" i="2"/>
  <c r="K138" i="2"/>
  <c r="L136" i="2"/>
  <c r="M42" i="5"/>
  <c r="M43" i="5" s="1"/>
  <c r="L83" i="5"/>
  <c r="L32" i="2"/>
  <c r="M30" i="3"/>
  <c r="M136" i="3" s="1"/>
  <c r="M14" i="16"/>
  <c r="M68" i="16" s="1"/>
  <c r="K52" i="18"/>
  <c r="M87" i="2"/>
  <c r="N23" i="2"/>
  <c r="N129" i="2" s="1"/>
  <c r="N42" i="2"/>
  <c r="N22" i="2"/>
  <c r="N128" i="2" s="1"/>
  <c r="N14" i="2"/>
  <c r="N17" i="2"/>
  <c r="L150" i="2"/>
  <c r="L149" i="2"/>
  <c r="M19" i="18"/>
  <c r="M115" i="18" s="1"/>
  <c r="M64" i="3"/>
  <c r="L33" i="16"/>
  <c r="M56" i="5"/>
  <c r="M96" i="2"/>
  <c r="N97" i="3" s="1"/>
  <c r="N27" i="3"/>
  <c r="N133" i="3" s="1"/>
  <c r="N24" i="18"/>
  <c r="N120" i="18" s="1"/>
  <c r="N26" i="3"/>
  <c r="M95" i="2"/>
  <c r="L78" i="2"/>
  <c r="N41" i="2"/>
  <c r="M148" i="2"/>
  <c r="M62" i="3"/>
  <c r="M65" i="3"/>
  <c r="M31" i="2"/>
  <c r="M26" i="2"/>
  <c r="M18" i="2"/>
  <c r="M124" i="2" s="1"/>
  <c r="N24" i="3"/>
  <c r="M27" i="2"/>
  <c r="M29" i="2"/>
  <c r="M30" i="2"/>
  <c r="M29" i="3"/>
  <c r="M135" i="3" s="1"/>
  <c r="M25" i="18"/>
  <c r="M121" i="18" s="1"/>
  <c r="M108" i="2"/>
  <c r="M77" i="2"/>
  <c r="N42" i="5" s="1"/>
  <c r="N43" i="5" s="1"/>
  <c r="L67" i="3"/>
  <c r="L20" i="18"/>
  <c r="L116" i="18" s="1"/>
  <c r="L68" i="3"/>
  <c r="L91" i="2"/>
  <c r="L51" i="18"/>
  <c r="N21" i="5"/>
  <c r="Y58" i="6"/>
  <c r="N56" i="18"/>
  <c r="M55" i="3"/>
  <c r="M53" i="2"/>
  <c r="M61" i="2"/>
  <c r="M62" i="2"/>
  <c r="M65" i="2"/>
  <c r="M64" i="2"/>
  <c r="M66" i="2"/>
  <c r="Q23" i="1"/>
  <c r="L67" i="2"/>
  <c r="M57" i="18"/>
  <c r="M108" i="19"/>
  <c r="N28" i="19"/>
  <c r="O30" i="1"/>
  <c r="M109" i="2"/>
  <c r="Y49" i="6"/>
  <c r="Z13" i="6"/>
  <c r="M54" i="19"/>
  <c r="O34" i="1"/>
  <c r="N36" i="1"/>
  <c r="N31" i="1"/>
  <c r="N17" i="3"/>
  <c r="O38" i="1"/>
  <c r="N49" i="2"/>
  <c r="N52" i="2"/>
  <c r="N58" i="2"/>
  <c r="N76" i="2"/>
  <c r="N57" i="2"/>
  <c r="O66" i="3"/>
  <c r="P27" i="1"/>
  <c r="M98" i="2" l="1"/>
  <c r="N49" i="16" s="1"/>
  <c r="L140" i="3"/>
  <c r="N98" i="3"/>
  <c r="M135" i="2"/>
  <c r="M97" i="2"/>
  <c r="M99" i="3"/>
  <c r="M81" i="18" s="1"/>
  <c r="M86" i="18"/>
  <c r="N85" i="18"/>
  <c r="N96" i="3"/>
  <c r="N80" i="18" s="1"/>
  <c r="M98" i="3"/>
  <c r="M49" i="16"/>
  <c r="L99" i="2"/>
  <c r="N123" i="2"/>
  <c r="N90" i="2"/>
  <c r="O94" i="3" s="1"/>
  <c r="N130" i="3"/>
  <c r="Y84" i="3"/>
  <c r="M132" i="2"/>
  <c r="L138" i="2"/>
  <c r="M133" i="2"/>
  <c r="M137" i="2"/>
  <c r="M136" i="2"/>
  <c r="N43" i="2"/>
  <c r="N109" i="2" s="1"/>
  <c r="O21" i="5"/>
  <c r="O22" i="5" s="1"/>
  <c r="M78" i="2"/>
  <c r="N107" i="2"/>
  <c r="N148" i="2" s="1"/>
  <c r="O41" i="2"/>
  <c r="M149" i="2"/>
  <c r="M67" i="2"/>
  <c r="M67" i="3"/>
  <c r="M20" i="18"/>
  <c r="M116" i="18" s="1"/>
  <c r="N29" i="3"/>
  <c r="N135" i="3" s="1"/>
  <c r="N25" i="18"/>
  <c r="N121" i="18" s="1"/>
  <c r="M32" i="2"/>
  <c r="N30" i="3"/>
  <c r="N136" i="3" s="1"/>
  <c r="N14" i="16"/>
  <c r="N68" i="16" s="1"/>
  <c r="N64" i="3"/>
  <c r="N19" i="18"/>
  <c r="N115" i="18" s="1"/>
  <c r="N95" i="2"/>
  <c r="O26" i="3"/>
  <c r="O24" i="18"/>
  <c r="O120" i="18" s="1"/>
  <c r="M150" i="2"/>
  <c r="M91" i="2"/>
  <c r="M57" i="5"/>
  <c r="M84" i="5" s="1"/>
  <c r="M83" i="5"/>
  <c r="M51" i="18"/>
  <c r="N77" i="2"/>
  <c r="N108" i="2"/>
  <c r="N62" i="3"/>
  <c r="N65" i="3"/>
  <c r="N27" i="2"/>
  <c r="N133" i="2" s="1"/>
  <c r="N26" i="2"/>
  <c r="O24" i="3"/>
  <c r="N30" i="2"/>
  <c r="N31" i="2"/>
  <c r="N18" i="2"/>
  <c r="N124" i="2" s="1"/>
  <c r="N29" i="2"/>
  <c r="N96" i="2"/>
  <c r="O97" i="3" s="1"/>
  <c r="O27" i="3"/>
  <c r="O133" i="3" s="1"/>
  <c r="M33" i="16"/>
  <c r="N22" i="5"/>
  <c r="L52" i="18"/>
  <c r="N56" i="5"/>
  <c r="N57" i="5" s="1"/>
  <c r="N87" i="2"/>
  <c r="O17" i="2"/>
  <c r="O42" i="2"/>
  <c r="O22" i="2"/>
  <c r="O128" i="2" s="1"/>
  <c r="O23" i="2"/>
  <c r="O129" i="2" s="1"/>
  <c r="O14" i="2"/>
  <c r="M68" i="3"/>
  <c r="N55" i="3"/>
  <c r="P34" i="1"/>
  <c r="O36" i="1"/>
  <c r="N54" i="19"/>
  <c r="R23" i="1"/>
  <c r="O56" i="18"/>
  <c r="N53" i="2"/>
  <c r="N65" i="2"/>
  <c r="N62" i="2"/>
  <c r="N61" i="2"/>
  <c r="N64" i="2"/>
  <c r="N66" i="2"/>
  <c r="O31" i="1"/>
  <c r="O17" i="3"/>
  <c r="P30" i="1"/>
  <c r="N108" i="19"/>
  <c r="O28" i="19"/>
  <c r="O57" i="2"/>
  <c r="O76" i="2"/>
  <c r="O58" i="2"/>
  <c r="O49" i="2"/>
  <c r="O52" i="2"/>
  <c r="P66" i="3"/>
  <c r="P38" i="1"/>
  <c r="N57" i="18"/>
  <c r="Q27" i="1"/>
  <c r="AA13" i="6"/>
  <c r="Z49" i="6"/>
  <c r="Z58" i="6"/>
  <c r="N98" i="2" l="1"/>
  <c r="O49" i="16" s="1"/>
  <c r="M140" i="3"/>
  <c r="N132" i="3"/>
  <c r="N99" i="3"/>
  <c r="N81" i="18" s="1"/>
  <c r="N86" i="18"/>
  <c r="O96" i="3"/>
  <c r="O132" i="3" s="1"/>
  <c r="O85" i="18"/>
  <c r="M99" i="2"/>
  <c r="N135" i="2"/>
  <c r="N97" i="2"/>
  <c r="O130" i="3"/>
  <c r="O123" i="2"/>
  <c r="O90" i="2"/>
  <c r="P94" i="3" s="1"/>
  <c r="Z84" i="3"/>
  <c r="N132" i="2"/>
  <c r="M138" i="2"/>
  <c r="N137" i="2"/>
  <c r="N136" i="2"/>
  <c r="N78" i="2"/>
  <c r="O43" i="2"/>
  <c r="O109" i="2" s="1"/>
  <c r="O107" i="2"/>
  <c r="O148" i="2" s="1"/>
  <c r="O56" i="5"/>
  <c r="O83" i="5" s="1"/>
  <c r="O65" i="3"/>
  <c r="P22" i="2"/>
  <c r="P128" i="2" s="1"/>
  <c r="P14" i="2"/>
  <c r="O87" i="2"/>
  <c r="P17" i="2"/>
  <c r="P42" i="2"/>
  <c r="P23" i="2"/>
  <c r="P129" i="2" s="1"/>
  <c r="O27" i="2"/>
  <c r="O26" i="2"/>
  <c r="O30" i="2"/>
  <c r="O136" i="2" s="1"/>
  <c r="O29" i="2"/>
  <c r="P21" i="5"/>
  <c r="P22" i="5" s="1"/>
  <c r="P24" i="3"/>
  <c r="O18" i="2"/>
  <c r="O124" i="2" s="1"/>
  <c r="O31" i="2"/>
  <c r="O137" i="2" s="1"/>
  <c r="N83" i="5"/>
  <c r="O19" i="18"/>
  <c r="O115" i="18" s="1"/>
  <c r="O64" i="3"/>
  <c r="N51" i="18"/>
  <c r="N33" i="16"/>
  <c r="N67" i="3"/>
  <c r="N20" i="18"/>
  <c r="N116" i="18" s="1"/>
  <c r="N150" i="2"/>
  <c r="N32" i="2"/>
  <c r="O25" i="18"/>
  <c r="O121" i="18" s="1"/>
  <c r="O29" i="3"/>
  <c r="O135" i="3" s="1"/>
  <c r="N149" i="2"/>
  <c r="N68" i="3"/>
  <c r="O95" i="2"/>
  <c r="P24" i="18"/>
  <c r="P120" i="18" s="1"/>
  <c r="P26" i="3"/>
  <c r="N91" i="2"/>
  <c r="O62" i="3"/>
  <c r="M52" i="18"/>
  <c r="O96" i="2"/>
  <c r="P97" i="3" s="1"/>
  <c r="P27" i="3"/>
  <c r="P133" i="3" s="1"/>
  <c r="O42" i="5"/>
  <c r="O43" i="5" s="1"/>
  <c r="P41" i="2"/>
  <c r="P107" i="2" s="1"/>
  <c r="O108" i="2"/>
  <c r="O77" i="2"/>
  <c r="N84" i="5"/>
  <c r="O14" i="16"/>
  <c r="O68" i="16" s="1"/>
  <c r="O30" i="3"/>
  <c r="O136" i="3" s="1"/>
  <c r="O108" i="19"/>
  <c r="P28" i="19"/>
  <c r="P36" i="1"/>
  <c r="Q41" i="2"/>
  <c r="Q34" i="1"/>
  <c r="O55" i="3"/>
  <c r="S23" i="1"/>
  <c r="Q38" i="1"/>
  <c r="O53" i="2"/>
  <c r="O61" i="2"/>
  <c r="O62" i="2"/>
  <c r="O65" i="2"/>
  <c r="O64" i="2"/>
  <c r="O66" i="2"/>
  <c r="Q30" i="1"/>
  <c r="N67" i="2"/>
  <c r="AA58" i="6"/>
  <c r="AB13" i="6"/>
  <c r="AA49" i="6"/>
  <c r="R27" i="1"/>
  <c r="P49" i="2"/>
  <c r="P52" i="2"/>
  <c r="P57" i="2"/>
  <c r="P58" i="2"/>
  <c r="P76" i="2"/>
  <c r="Q66" i="3"/>
  <c r="P56" i="18"/>
  <c r="P31" i="1"/>
  <c r="P17" i="3"/>
  <c r="O57" i="18"/>
  <c r="O54" i="19"/>
  <c r="O98" i="3" l="1"/>
  <c r="O80" i="18"/>
  <c r="P96" i="3"/>
  <c r="P80" i="18" s="1"/>
  <c r="P85" i="18"/>
  <c r="N140" i="3"/>
  <c r="N99" i="2"/>
  <c r="O98" i="2"/>
  <c r="O86" i="18"/>
  <c r="O99" i="3"/>
  <c r="O81" i="18" s="1"/>
  <c r="O135" i="2"/>
  <c r="O97" i="2"/>
  <c r="P123" i="2"/>
  <c r="P90" i="2"/>
  <c r="Q94" i="3" s="1"/>
  <c r="P130" i="3"/>
  <c r="AA84" i="3"/>
  <c r="O132" i="2"/>
  <c r="N138" i="2"/>
  <c r="O133" i="2"/>
  <c r="P42" i="5"/>
  <c r="P43" i="5" s="1"/>
  <c r="O78" i="2"/>
  <c r="Q21" i="5"/>
  <c r="Q22" i="5" s="1"/>
  <c r="O67" i="2"/>
  <c r="P56" i="5"/>
  <c r="P57" i="5" s="1"/>
  <c r="P84" i="5" s="1"/>
  <c r="O57" i="5"/>
  <c r="O84" i="5" s="1"/>
  <c r="P43" i="2"/>
  <c r="P109" i="2" s="1"/>
  <c r="O68" i="3"/>
  <c r="P64" i="3"/>
  <c r="P19" i="18"/>
  <c r="P115" i="18" s="1"/>
  <c r="N52" i="18"/>
  <c r="P62" i="3"/>
  <c r="P77" i="2"/>
  <c r="P78" i="2" s="1"/>
  <c r="P108" i="2"/>
  <c r="Q26" i="3"/>
  <c r="Q24" i="18"/>
  <c r="Q120" i="18" s="1"/>
  <c r="P95" i="2"/>
  <c r="G19" i="3"/>
  <c r="G124" i="3" s="1"/>
  <c r="I19" i="3"/>
  <c r="I124" i="3" s="1"/>
  <c r="L19" i="3"/>
  <c r="L124" i="3" s="1"/>
  <c r="H19" i="3"/>
  <c r="H124" i="3" s="1"/>
  <c r="K19" i="3"/>
  <c r="K124" i="3" s="1"/>
  <c r="M19" i="3"/>
  <c r="M124" i="3" s="1"/>
  <c r="O33" i="16"/>
  <c r="J19" i="3"/>
  <c r="J124" i="3" s="1"/>
  <c r="N19" i="3"/>
  <c r="N124" i="3" s="1"/>
  <c r="O149" i="2"/>
  <c r="P65" i="3"/>
  <c r="O91" i="2"/>
  <c r="P14" i="16"/>
  <c r="P68" i="16" s="1"/>
  <c r="P30" i="3"/>
  <c r="P136" i="3" s="1"/>
  <c r="O32" i="2"/>
  <c r="P31" i="2"/>
  <c r="P137" i="2" s="1"/>
  <c r="P30" i="2"/>
  <c r="P136" i="2" s="1"/>
  <c r="P18" i="2"/>
  <c r="P124" i="2" s="1"/>
  <c r="P29" i="2"/>
  <c r="P27" i="2"/>
  <c r="P26" i="2"/>
  <c r="Q24" i="3"/>
  <c r="O20" i="18"/>
  <c r="O116" i="18" s="1"/>
  <c r="O67" i="3"/>
  <c r="O150" i="2"/>
  <c r="O51" i="18"/>
  <c r="P25" i="18"/>
  <c r="P121" i="18" s="1"/>
  <c r="P29" i="3"/>
  <c r="P135" i="3" s="1"/>
  <c r="Q27" i="3"/>
  <c r="Q133" i="3" s="1"/>
  <c r="P96" i="2"/>
  <c r="Q97" i="3" s="1"/>
  <c r="Q14" i="2"/>
  <c r="R41" i="2" s="1"/>
  <c r="Q17" i="2"/>
  <c r="Q22" i="2"/>
  <c r="Q128" i="2" s="1"/>
  <c r="P87" i="2"/>
  <c r="Q23" i="2"/>
  <c r="Q129" i="2" s="1"/>
  <c r="Q42" i="2"/>
  <c r="Q43" i="2" s="1"/>
  <c r="Q56" i="18"/>
  <c r="P108" i="19"/>
  <c r="Q28" i="19"/>
  <c r="P62" i="2"/>
  <c r="P65" i="2"/>
  <c r="P53" i="2"/>
  <c r="P61" i="2"/>
  <c r="P64" i="2"/>
  <c r="P66" i="2"/>
  <c r="S27" i="1"/>
  <c r="P57" i="18"/>
  <c r="R38" i="1"/>
  <c r="T23" i="1"/>
  <c r="P54" i="19"/>
  <c r="P55" i="3"/>
  <c r="Q58" i="2"/>
  <c r="Q76" i="2"/>
  <c r="Q52" i="2"/>
  <c r="Q49" i="2"/>
  <c r="Q57" i="2"/>
  <c r="R66" i="3"/>
  <c r="AC13" i="6"/>
  <c r="AB49" i="6"/>
  <c r="R30" i="1"/>
  <c r="P148" i="2"/>
  <c r="R34" i="1"/>
  <c r="Q36" i="1"/>
  <c r="Q17" i="3"/>
  <c r="Q31" i="1"/>
  <c r="AB58" i="6"/>
  <c r="Q107" i="2"/>
  <c r="P132" i="3" l="1"/>
  <c r="P98" i="2"/>
  <c r="Q98" i="3" s="1"/>
  <c r="P135" i="2"/>
  <c r="P97" i="2"/>
  <c r="O140" i="3"/>
  <c r="P98" i="3"/>
  <c r="P49" i="16"/>
  <c r="P86" i="18"/>
  <c r="P99" i="3"/>
  <c r="P81" i="18" s="1"/>
  <c r="Q96" i="3"/>
  <c r="Q80" i="18" s="1"/>
  <c r="Q85" i="18"/>
  <c r="O99" i="2"/>
  <c r="Q49" i="16"/>
  <c r="Q130" i="3"/>
  <c r="Q123" i="2"/>
  <c r="Q90" i="2"/>
  <c r="R94" i="3" s="1"/>
  <c r="Q132" i="3"/>
  <c r="AB84" i="3"/>
  <c r="O138" i="2"/>
  <c r="P132" i="2"/>
  <c r="P133" i="2"/>
  <c r="Q42" i="5"/>
  <c r="Q43" i="5" s="1"/>
  <c r="P83" i="5"/>
  <c r="P32" i="2"/>
  <c r="R24" i="18"/>
  <c r="R120" i="18" s="1"/>
  <c r="R26" i="3"/>
  <c r="Q95" i="2"/>
  <c r="Q65" i="3"/>
  <c r="P91" i="2"/>
  <c r="L57" i="3"/>
  <c r="Q19" i="18"/>
  <c r="Q115" i="18" s="1"/>
  <c r="Q64" i="3"/>
  <c r="P51" i="18"/>
  <c r="Q108" i="2"/>
  <c r="Q77" i="2"/>
  <c r="Q30" i="2"/>
  <c r="Q136" i="2" s="1"/>
  <c r="Q29" i="2"/>
  <c r="R21" i="5"/>
  <c r="R22" i="5" s="1"/>
  <c r="Q18" i="2"/>
  <c r="Q124" i="2" s="1"/>
  <c r="R24" i="3"/>
  <c r="Q27" i="2"/>
  <c r="Q26" i="2"/>
  <c r="Q31" i="2"/>
  <c r="Q137" i="2" s="1"/>
  <c r="P20" i="18"/>
  <c r="P116" i="18" s="1"/>
  <c r="P67" i="3"/>
  <c r="Q62" i="3"/>
  <c r="Q29" i="3"/>
  <c r="Q135" i="3" s="1"/>
  <c r="Q25" i="18"/>
  <c r="Q121" i="18" s="1"/>
  <c r="P68" i="3"/>
  <c r="M57" i="3"/>
  <c r="I57" i="3"/>
  <c r="Q96" i="2"/>
  <c r="R97" i="3" s="1"/>
  <c r="R27" i="3"/>
  <c r="R133" i="3" s="1"/>
  <c r="R22" i="2"/>
  <c r="R128" i="2" s="1"/>
  <c r="R42" i="2"/>
  <c r="R43" i="2" s="1"/>
  <c r="R23" i="2"/>
  <c r="R129" i="2" s="1"/>
  <c r="R17" i="2"/>
  <c r="Q87" i="2"/>
  <c r="R14" i="2"/>
  <c r="S41" i="2" s="1"/>
  <c r="O52" i="18"/>
  <c r="Q14" i="16"/>
  <c r="Q68" i="16" s="1"/>
  <c r="Q30" i="3"/>
  <c r="Q136" i="3" s="1"/>
  <c r="O19" i="3"/>
  <c r="O124" i="3" s="1"/>
  <c r="P33" i="16"/>
  <c r="N57" i="3"/>
  <c r="K57" i="3"/>
  <c r="G57" i="3"/>
  <c r="P149" i="2"/>
  <c r="Q148" i="2"/>
  <c r="P150" i="2"/>
  <c r="J57" i="3"/>
  <c r="H57" i="3"/>
  <c r="Q56" i="5"/>
  <c r="R107" i="2"/>
  <c r="R56" i="18"/>
  <c r="S38" i="1"/>
  <c r="R76" i="2"/>
  <c r="R52" i="2"/>
  <c r="R58" i="2"/>
  <c r="R49" i="2"/>
  <c r="R57" i="2"/>
  <c r="S66" i="3"/>
  <c r="AC58" i="6"/>
  <c r="R31" i="1"/>
  <c r="R17" i="3"/>
  <c r="R36" i="1"/>
  <c r="S34" i="1"/>
  <c r="Q61" i="2"/>
  <c r="Q53" i="2"/>
  <c r="Q62" i="2"/>
  <c r="Q65" i="2"/>
  <c r="Q64" i="2"/>
  <c r="Q66" i="2"/>
  <c r="Q54" i="19"/>
  <c r="S30" i="1"/>
  <c r="T27" i="1"/>
  <c r="P67" i="2"/>
  <c r="Q109" i="2"/>
  <c r="Q55" i="3"/>
  <c r="AC49" i="6"/>
  <c r="AD13" i="6"/>
  <c r="U23" i="1"/>
  <c r="Q57" i="18"/>
  <c r="Q108" i="19"/>
  <c r="R28" i="19"/>
  <c r="P99" i="2" l="1"/>
  <c r="Q98" i="2"/>
  <c r="P140" i="3"/>
  <c r="Q135" i="2"/>
  <c r="Q97" i="2"/>
  <c r="Q99" i="3"/>
  <c r="Q81" i="18" s="1"/>
  <c r="Q86" i="18"/>
  <c r="R85" i="18"/>
  <c r="R96" i="3"/>
  <c r="R80" i="18" s="1"/>
  <c r="R49" i="16"/>
  <c r="R98" i="3"/>
  <c r="P138" i="2"/>
  <c r="P19" i="3"/>
  <c r="P124" i="3" s="1"/>
  <c r="R130" i="3"/>
  <c r="R123" i="2"/>
  <c r="R90" i="2"/>
  <c r="S94" i="3" s="1"/>
  <c r="AC84" i="3"/>
  <c r="Q132" i="2"/>
  <c r="Q133" i="2"/>
  <c r="R42" i="5"/>
  <c r="R43" i="5" s="1"/>
  <c r="S21" i="5"/>
  <c r="S22" i="5" s="1"/>
  <c r="Q78" i="2"/>
  <c r="Q57" i="5"/>
  <c r="Q84" i="5" s="1"/>
  <c r="Q83" i="5"/>
  <c r="Q33" i="16"/>
  <c r="R31" i="2"/>
  <c r="R137" i="2" s="1"/>
  <c r="R26" i="2"/>
  <c r="R27" i="2"/>
  <c r="R18" i="2"/>
  <c r="R124" i="2" s="1"/>
  <c r="R30" i="2"/>
  <c r="R29" i="2"/>
  <c r="S24" i="3"/>
  <c r="R65" i="3"/>
  <c r="P52" i="18"/>
  <c r="R14" i="16"/>
  <c r="R68" i="16" s="1"/>
  <c r="R30" i="3"/>
  <c r="R136" i="3" s="1"/>
  <c r="Q51" i="18"/>
  <c r="R64" i="3"/>
  <c r="R19" i="18"/>
  <c r="R115" i="18" s="1"/>
  <c r="R96" i="2"/>
  <c r="S97" i="3" s="1"/>
  <c r="S27" i="3"/>
  <c r="S133" i="3" s="1"/>
  <c r="O57" i="3"/>
  <c r="R87" i="2"/>
  <c r="S23" i="2"/>
  <c r="S129" i="2" s="1"/>
  <c r="S42" i="2"/>
  <c r="S43" i="2" s="1"/>
  <c r="S14" i="2"/>
  <c r="T41" i="2" s="1"/>
  <c r="S17" i="2"/>
  <c r="S22" i="2"/>
  <c r="S128" i="2" s="1"/>
  <c r="R77" i="2"/>
  <c r="S42" i="5" s="1"/>
  <c r="S43" i="5" s="1"/>
  <c r="R108" i="2"/>
  <c r="Q67" i="3"/>
  <c r="Q20" i="18"/>
  <c r="Q116" i="18" s="1"/>
  <c r="R62" i="3"/>
  <c r="R25" i="18"/>
  <c r="R121" i="18" s="1"/>
  <c r="R29" i="3"/>
  <c r="R135" i="3" s="1"/>
  <c r="Q149" i="2"/>
  <c r="Q150" i="2"/>
  <c r="Q67" i="2"/>
  <c r="Q68" i="3"/>
  <c r="S24" i="18"/>
  <c r="S120" i="18" s="1"/>
  <c r="S26" i="3"/>
  <c r="R95" i="2"/>
  <c r="Q91" i="2"/>
  <c r="R56" i="5"/>
  <c r="R57" i="5" s="1"/>
  <c r="R84" i="5" s="1"/>
  <c r="Q32" i="2"/>
  <c r="R108" i="19"/>
  <c r="S28" i="19"/>
  <c r="V23" i="1"/>
  <c r="U27" i="1"/>
  <c r="T30" i="1"/>
  <c r="S36" i="1"/>
  <c r="T34" i="1"/>
  <c r="S17" i="3"/>
  <c r="S31" i="1"/>
  <c r="S56" i="18"/>
  <c r="T38" i="1"/>
  <c r="R148" i="2"/>
  <c r="R57" i="18"/>
  <c r="S49" i="2"/>
  <c r="S58" i="2"/>
  <c r="S76" i="2"/>
  <c r="S52" i="2"/>
  <c r="S57" i="2"/>
  <c r="T66" i="3"/>
  <c r="R54" i="19"/>
  <c r="S107" i="2"/>
  <c r="S148" i="2" s="1"/>
  <c r="AD58" i="6"/>
  <c r="AE13" i="6"/>
  <c r="AD49" i="6"/>
  <c r="R55" i="3"/>
  <c r="R61" i="2"/>
  <c r="R53" i="2"/>
  <c r="R65" i="2"/>
  <c r="R62" i="2"/>
  <c r="R64" i="2"/>
  <c r="R66" i="2"/>
  <c r="R109" i="2"/>
  <c r="R98" i="2" l="1"/>
  <c r="Q140" i="3"/>
  <c r="S96" i="3"/>
  <c r="S80" i="18" s="1"/>
  <c r="S85" i="18"/>
  <c r="R135" i="2"/>
  <c r="R97" i="2"/>
  <c r="R99" i="3"/>
  <c r="R81" i="18" s="1"/>
  <c r="R86" i="18"/>
  <c r="R132" i="3"/>
  <c r="Q99" i="2"/>
  <c r="P57" i="3"/>
  <c r="S49" i="16"/>
  <c r="S98" i="3"/>
  <c r="S123" i="2"/>
  <c r="S90" i="2"/>
  <c r="T94" i="3" s="1"/>
  <c r="S130" i="3"/>
  <c r="AD84" i="3"/>
  <c r="R132" i="2"/>
  <c r="Q138" i="2"/>
  <c r="R133" i="2"/>
  <c r="R136" i="2"/>
  <c r="R78" i="2"/>
  <c r="T21" i="5"/>
  <c r="T22" i="5" s="1"/>
  <c r="R32" i="2"/>
  <c r="S56" i="5"/>
  <c r="R83" i="5"/>
  <c r="T24" i="18"/>
  <c r="T120" i="18" s="1"/>
  <c r="T26" i="3"/>
  <c r="S95" i="2"/>
  <c r="T27" i="3"/>
  <c r="T133" i="3" s="1"/>
  <c r="S96" i="2"/>
  <c r="T97" i="3" s="1"/>
  <c r="S62" i="3"/>
  <c r="R150" i="2"/>
  <c r="S19" i="18"/>
  <c r="S115" i="18" s="1"/>
  <c r="S64" i="3"/>
  <c r="Q52" i="18"/>
  <c r="R149" i="2"/>
  <c r="S18" i="2"/>
  <c r="S124" i="2" s="1"/>
  <c r="S29" i="2"/>
  <c r="T24" i="3"/>
  <c r="S30" i="2"/>
  <c r="S27" i="2"/>
  <c r="S31" i="2"/>
  <c r="S137" i="2" s="1"/>
  <c r="S26" i="2"/>
  <c r="R51" i="18"/>
  <c r="R68" i="3"/>
  <c r="R20" i="18"/>
  <c r="R116" i="18" s="1"/>
  <c r="R67" i="3"/>
  <c r="T14" i="2"/>
  <c r="T42" i="2"/>
  <c r="T43" i="2" s="1"/>
  <c r="T22" i="2"/>
  <c r="T128" i="2" s="1"/>
  <c r="T17" i="2"/>
  <c r="T23" i="2"/>
  <c r="T129" i="2" s="1"/>
  <c r="S87" i="2"/>
  <c r="Q19" i="3"/>
  <c r="Q124" i="3" s="1"/>
  <c r="R33" i="16"/>
  <c r="S25" i="18"/>
  <c r="S121" i="18" s="1"/>
  <c r="S29" i="3"/>
  <c r="S135" i="3" s="1"/>
  <c r="S14" i="16"/>
  <c r="S68" i="16" s="1"/>
  <c r="S30" i="3"/>
  <c r="S136" i="3" s="1"/>
  <c r="S77" i="2"/>
  <c r="S108" i="2"/>
  <c r="S65" i="3"/>
  <c r="R91" i="2"/>
  <c r="S54" i="19"/>
  <c r="T56" i="18"/>
  <c r="S62" i="2"/>
  <c r="S65" i="2"/>
  <c r="S61" i="2"/>
  <c r="S53" i="2"/>
  <c r="S64" i="2"/>
  <c r="S66" i="2"/>
  <c r="T49" i="2"/>
  <c r="T57" i="2"/>
  <c r="T52" i="2"/>
  <c r="T58" i="2"/>
  <c r="T76" i="2"/>
  <c r="U66" i="3"/>
  <c r="R67" i="2"/>
  <c r="U34" i="1"/>
  <c r="T36" i="1"/>
  <c r="S108" i="19"/>
  <c r="T28" i="19"/>
  <c r="AF13" i="6"/>
  <c r="AE49" i="6"/>
  <c r="U38" i="1"/>
  <c r="S55" i="3"/>
  <c r="T107" i="2"/>
  <c r="V27" i="1"/>
  <c r="T17" i="3"/>
  <c r="T31" i="1"/>
  <c r="S57" i="18"/>
  <c r="AE58" i="6"/>
  <c r="S109" i="2"/>
  <c r="U30" i="1"/>
  <c r="W23" i="1"/>
  <c r="R140" i="3" l="1"/>
  <c r="S132" i="3"/>
  <c r="S98" i="2"/>
  <c r="T98" i="3" s="1"/>
  <c r="U41" i="2"/>
  <c r="U107" i="2" s="1"/>
  <c r="T96" i="3"/>
  <c r="T80" i="18" s="1"/>
  <c r="T85" i="18"/>
  <c r="R99" i="2"/>
  <c r="S135" i="2"/>
  <c r="S97" i="2"/>
  <c r="S86" i="18"/>
  <c r="S99" i="3"/>
  <c r="S81" i="18" s="1"/>
  <c r="S99" i="2"/>
  <c r="T49" i="16"/>
  <c r="T130" i="3"/>
  <c r="T123" i="2"/>
  <c r="T90" i="2"/>
  <c r="U94" i="3" s="1"/>
  <c r="AE84" i="3"/>
  <c r="S132" i="2"/>
  <c r="R138" i="2"/>
  <c r="S136" i="2"/>
  <c r="S133" i="2"/>
  <c r="S78" i="2"/>
  <c r="T42" i="5"/>
  <c r="T43" i="5" s="1"/>
  <c r="T56" i="5"/>
  <c r="T83" i="5" s="1"/>
  <c r="S67" i="2"/>
  <c r="S68" i="3"/>
  <c r="Q57" i="3"/>
  <c r="U24" i="18"/>
  <c r="U120" i="18" s="1"/>
  <c r="T95" i="2"/>
  <c r="U26" i="3"/>
  <c r="R52" i="18"/>
  <c r="S32" i="2"/>
  <c r="T62" i="3"/>
  <c r="T108" i="2"/>
  <c r="T77" i="2"/>
  <c r="T25" i="18"/>
  <c r="T121" i="18" s="1"/>
  <c r="T29" i="3"/>
  <c r="T135" i="3" s="1"/>
  <c r="S51" i="18"/>
  <c r="T64" i="3"/>
  <c r="T19" i="18"/>
  <c r="T115" i="18" s="1"/>
  <c r="S150" i="2"/>
  <c r="T148" i="2"/>
  <c r="S149" i="2"/>
  <c r="R19" i="3"/>
  <c r="R124" i="3" s="1"/>
  <c r="S33" i="16"/>
  <c r="T96" i="2"/>
  <c r="U97" i="3" s="1"/>
  <c r="U27" i="3"/>
  <c r="U133" i="3" s="1"/>
  <c r="T87" i="2"/>
  <c r="U42" i="2"/>
  <c r="U17" i="2"/>
  <c r="U14" i="2"/>
  <c r="V41" i="2" s="1"/>
  <c r="U23" i="2"/>
  <c r="U129" i="2" s="1"/>
  <c r="U22" i="2"/>
  <c r="U128" i="2" s="1"/>
  <c r="T14" i="16"/>
  <c r="T68" i="16" s="1"/>
  <c r="T30" i="3"/>
  <c r="T136" i="3" s="1"/>
  <c r="S91" i="2"/>
  <c r="T65" i="3"/>
  <c r="S20" i="18"/>
  <c r="S116" i="18" s="1"/>
  <c r="S67" i="3"/>
  <c r="T29" i="2"/>
  <c r="U21" i="5"/>
  <c r="U22" i="5" s="1"/>
  <c r="T27" i="2"/>
  <c r="T31" i="2"/>
  <c r="U24" i="3"/>
  <c r="T18" i="2"/>
  <c r="T124" i="2" s="1"/>
  <c r="T30" i="2"/>
  <c r="T136" i="2" s="1"/>
  <c r="T26" i="2"/>
  <c r="S57" i="5"/>
  <c r="S84" i="5" s="1"/>
  <c r="S83" i="5"/>
  <c r="V38" i="1"/>
  <c r="T65" i="2"/>
  <c r="T53" i="2"/>
  <c r="T62" i="2"/>
  <c r="T61" i="2"/>
  <c r="T64" i="2"/>
  <c r="T66" i="2"/>
  <c r="V30" i="1"/>
  <c r="W27" i="1"/>
  <c r="U36" i="1"/>
  <c r="V34" i="1"/>
  <c r="U56" i="18"/>
  <c r="T57" i="18"/>
  <c r="T54" i="19"/>
  <c r="AF58" i="6"/>
  <c r="X23" i="1"/>
  <c r="U31" i="1"/>
  <c r="U17" i="3"/>
  <c r="T109" i="2"/>
  <c r="T108" i="19"/>
  <c r="U28" i="19"/>
  <c r="T78" i="2"/>
  <c r="T55" i="3"/>
  <c r="AG13" i="6"/>
  <c r="AF49" i="6"/>
  <c r="U49" i="2"/>
  <c r="U76" i="2"/>
  <c r="U57" i="2"/>
  <c r="U52" i="2"/>
  <c r="U58" i="2"/>
  <c r="V66" i="3"/>
  <c r="U43" i="2" l="1"/>
  <c r="T135" i="2"/>
  <c r="T97" i="2"/>
  <c r="U96" i="3"/>
  <c r="U80" i="18" s="1"/>
  <c r="U85" i="18"/>
  <c r="T132" i="3"/>
  <c r="S140" i="3"/>
  <c r="T86" i="18"/>
  <c r="T99" i="3"/>
  <c r="T81" i="18" s="1"/>
  <c r="T98" i="2"/>
  <c r="U98" i="3" s="1"/>
  <c r="U123" i="2"/>
  <c r="U90" i="2"/>
  <c r="V94" i="3" s="1"/>
  <c r="U130" i="3"/>
  <c r="AF84" i="3"/>
  <c r="S138" i="2"/>
  <c r="T132" i="2"/>
  <c r="T137" i="2"/>
  <c r="T133" i="2"/>
  <c r="U42" i="5"/>
  <c r="U43" i="5" s="1"/>
  <c r="T57" i="5"/>
  <c r="T84" i="5" s="1"/>
  <c r="U30" i="3"/>
  <c r="U136" i="3" s="1"/>
  <c r="U14" i="16"/>
  <c r="U68" i="16" s="1"/>
  <c r="T91" i="2"/>
  <c r="U26" i="2"/>
  <c r="V21" i="5"/>
  <c r="V22" i="5" s="1"/>
  <c r="U30" i="2"/>
  <c r="U136" i="2" s="1"/>
  <c r="U18" i="2"/>
  <c r="U124" i="2" s="1"/>
  <c r="U27" i="2"/>
  <c r="U29" i="2"/>
  <c r="U31" i="2"/>
  <c r="V24" i="3"/>
  <c r="U19" i="18"/>
  <c r="U115" i="18" s="1"/>
  <c r="U64" i="3"/>
  <c r="T68" i="3"/>
  <c r="V26" i="3"/>
  <c r="U95" i="2"/>
  <c r="V24" i="18"/>
  <c r="V120" i="18" s="1"/>
  <c r="U108" i="2"/>
  <c r="U77" i="2"/>
  <c r="V42" i="5" s="1"/>
  <c r="V43" i="5" s="1"/>
  <c r="T51" i="18"/>
  <c r="U56" i="5"/>
  <c r="T150" i="2"/>
  <c r="S52" i="18"/>
  <c r="S19" i="3"/>
  <c r="S124" i="3" s="1"/>
  <c r="T33" i="16"/>
  <c r="U96" i="2"/>
  <c r="V97" i="3" s="1"/>
  <c r="V27" i="3"/>
  <c r="V133" i="3" s="1"/>
  <c r="T20" i="18"/>
  <c r="T116" i="18" s="1"/>
  <c r="T67" i="3"/>
  <c r="T32" i="2"/>
  <c r="U62" i="3"/>
  <c r="U29" i="3"/>
  <c r="U135" i="3" s="1"/>
  <c r="U25" i="18"/>
  <c r="U121" i="18" s="1"/>
  <c r="U87" i="2"/>
  <c r="V42" i="2"/>
  <c r="V43" i="2" s="1"/>
  <c r="V17" i="2"/>
  <c r="V22" i="2"/>
  <c r="V128" i="2" s="1"/>
  <c r="V23" i="2"/>
  <c r="V129" i="2" s="1"/>
  <c r="V14" i="2"/>
  <c r="U65" i="3"/>
  <c r="R57" i="3"/>
  <c r="T149" i="2"/>
  <c r="U108" i="19"/>
  <c r="V28" i="19"/>
  <c r="U148" i="2"/>
  <c r="Y23" i="1"/>
  <c r="U54" i="19"/>
  <c r="X27" i="1"/>
  <c r="U57" i="18"/>
  <c r="V56" i="18"/>
  <c r="U55" i="3"/>
  <c r="V31" i="1"/>
  <c r="V17" i="3"/>
  <c r="V36" i="1"/>
  <c r="W34" i="1"/>
  <c r="U62" i="2"/>
  <c r="U61" i="2"/>
  <c r="U53" i="2"/>
  <c r="U65" i="2"/>
  <c r="U64" i="2"/>
  <c r="U66" i="2"/>
  <c r="V49" i="2"/>
  <c r="V58" i="2"/>
  <c r="V52" i="2"/>
  <c r="V76" i="2"/>
  <c r="V57" i="2"/>
  <c r="W66" i="3"/>
  <c r="AG49" i="6"/>
  <c r="AH13" i="6"/>
  <c r="AG58" i="6"/>
  <c r="T67" i="2"/>
  <c r="V107" i="2"/>
  <c r="V148" i="2" s="1"/>
  <c r="W30" i="1"/>
  <c r="U109" i="2"/>
  <c r="W38" i="1"/>
  <c r="U132" i="3" l="1"/>
  <c r="T140" i="3"/>
  <c r="W41" i="2"/>
  <c r="V85" i="18"/>
  <c r="V96" i="3"/>
  <c r="V80" i="18" s="1"/>
  <c r="T99" i="2"/>
  <c r="U49" i="16"/>
  <c r="U99" i="3"/>
  <c r="U81" i="18" s="1"/>
  <c r="U86" i="18"/>
  <c r="U135" i="2"/>
  <c r="U97" i="2"/>
  <c r="U133" i="2"/>
  <c r="U98" i="2"/>
  <c r="V130" i="3"/>
  <c r="V123" i="2"/>
  <c r="V90" i="2"/>
  <c r="W94" i="3" s="1"/>
  <c r="AG84" i="3"/>
  <c r="U132" i="2"/>
  <c r="T138" i="2"/>
  <c r="U137" i="2"/>
  <c r="U78" i="2"/>
  <c r="V31" i="2"/>
  <c r="V26" i="2"/>
  <c r="V29" i="2"/>
  <c r="V30" i="2"/>
  <c r="V136" i="2" s="1"/>
  <c r="W24" i="3"/>
  <c r="V18" i="2"/>
  <c r="V124" i="2" s="1"/>
  <c r="V27" i="2"/>
  <c r="V65" i="3"/>
  <c r="S57" i="3"/>
  <c r="V56" i="5"/>
  <c r="V29" i="3"/>
  <c r="V135" i="3" s="1"/>
  <c r="V25" i="18"/>
  <c r="V121" i="18" s="1"/>
  <c r="U67" i="2"/>
  <c r="W22" i="2"/>
  <c r="W128" i="2" s="1"/>
  <c r="W23" i="2"/>
  <c r="W129" i="2" s="1"/>
  <c r="V87" i="2"/>
  <c r="W17" i="2"/>
  <c r="W14" i="2"/>
  <c r="X41" i="2" s="1"/>
  <c r="W42" i="2"/>
  <c r="W43" i="2" s="1"/>
  <c r="V108" i="2"/>
  <c r="V77" i="2"/>
  <c r="U20" i="18"/>
  <c r="U116" i="18" s="1"/>
  <c r="U67" i="3"/>
  <c r="U57" i="5"/>
  <c r="U84" i="5" s="1"/>
  <c r="U83" i="5"/>
  <c r="U149" i="2"/>
  <c r="V19" i="18"/>
  <c r="V115" i="18" s="1"/>
  <c r="V64" i="3"/>
  <c r="V62" i="3"/>
  <c r="V14" i="16"/>
  <c r="V68" i="16" s="1"/>
  <c r="V30" i="3"/>
  <c r="V136" i="3" s="1"/>
  <c r="U32" i="2"/>
  <c r="V96" i="2"/>
  <c r="W97" i="3" s="1"/>
  <c r="W27" i="3"/>
  <c r="W133" i="3" s="1"/>
  <c r="U51" i="18"/>
  <c r="U91" i="2"/>
  <c r="U33" i="16"/>
  <c r="T19" i="3"/>
  <c r="T124" i="3" s="1"/>
  <c r="U150" i="2"/>
  <c r="W24" i="18"/>
  <c r="W120" i="18" s="1"/>
  <c r="W26" i="3"/>
  <c r="V95" i="2"/>
  <c r="T52" i="18"/>
  <c r="U68" i="3"/>
  <c r="W21" i="5"/>
  <c r="W22" i="5" s="1"/>
  <c r="X38" i="1"/>
  <c r="W107" i="2"/>
  <c r="W148" i="2" s="1"/>
  <c r="AI13" i="6"/>
  <c r="AH49" i="6"/>
  <c r="W57" i="2"/>
  <c r="W76" i="2"/>
  <c r="W49" i="2"/>
  <c r="W58" i="2"/>
  <c r="W52" i="2"/>
  <c r="X66" i="3"/>
  <c r="W31" i="1"/>
  <c r="W17" i="3"/>
  <c r="W56" i="18"/>
  <c r="Y27" i="1"/>
  <c r="V109" i="2"/>
  <c r="AH58" i="6"/>
  <c r="V62" i="2"/>
  <c r="V61" i="2"/>
  <c r="V53" i="2"/>
  <c r="V65" i="2"/>
  <c r="V64" i="2"/>
  <c r="V66" i="2"/>
  <c r="Z23" i="1"/>
  <c r="V108" i="19"/>
  <c r="W28" i="19"/>
  <c r="V55" i="3"/>
  <c r="X30" i="1"/>
  <c r="V57" i="18"/>
  <c r="X34" i="1"/>
  <c r="W36" i="1"/>
  <c r="V54" i="19"/>
  <c r="W96" i="3" l="1"/>
  <c r="W80" i="18" s="1"/>
  <c r="W85" i="18"/>
  <c r="V99" i="3"/>
  <c r="V81" i="18" s="1"/>
  <c r="V86" i="18"/>
  <c r="V132" i="3"/>
  <c r="V135" i="2"/>
  <c r="V97" i="2"/>
  <c r="U138" i="2"/>
  <c r="U140" i="3"/>
  <c r="V133" i="2"/>
  <c r="V98" i="2"/>
  <c r="V98" i="3"/>
  <c r="V49" i="16"/>
  <c r="U99" i="2"/>
  <c r="W123" i="2"/>
  <c r="W90" i="2"/>
  <c r="X94" i="3" s="1"/>
  <c r="W132" i="3"/>
  <c r="W130" i="3"/>
  <c r="V140" i="3"/>
  <c r="AH84" i="3"/>
  <c r="V132" i="2"/>
  <c r="V137" i="2"/>
  <c r="V32" i="2"/>
  <c r="W56" i="5"/>
  <c r="W57" i="5" s="1"/>
  <c r="W84" i="5" s="1"/>
  <c r="X21" i="5"/>
  <c r="X22" i="5" s="1"/>
  <c r="W42" i="5"/>
  <c r="W43" i="5" s="1"/>
  <c r="V78" i="2"/>
  <c r="W19" i="18"/>
  <c r="W115" i="18" s="1"/>
  <c r="W64" i="3"/>
  <c r="V68" i="3"/>
  <c r="X22" i="2"/>
  <c r="X128" i="2" s="1"/>
  <c r="X14" i="2"/>
  <c r="X42" i="2"/>
  <c r="X43" i="2" s="1"/>
  <c r="X17" i="2"/>
  <c r="W87" i="2"/>
  <c r="X23" i="2"/>
  <c r="X129" i="2" s="1"/>
  <c r="X26" i="3"/>
  <c r="W95" i="2"/>
  <c r="X24" i="18"/>
  <c r="X120" i="18" s="1"/>
  <c r="V150" i="2"/>
  <c r="U19" i="3"/>
  <c r="U124" i="3" s="1"/>
  <c r="V33" i="16"/>
  <c r="V51" i="18"/>
  <c r="W31" i="2"/>
  <c r="X24" i="3"/>
  <c r="W29" i="2"/>
  <c r="W27" i="2"/>
  <c r="W26" i="2"/>
  <c r="W18" i="2"/>
  <c r="W124" i="2" s="1"/>
  <c r="W30" i="2"/>
  <c r="W136" i="2" s="1"/>
  <c r="V20" i="18"/>
  <c r="V116" i="18" s="1"/>
  <c r="V67" i="3"/>
  <c r="V57" i="5"/>
  <c r="V84" i="5" s="1"/>
  <c r="V83" i="5"/>
  <c r="W25" i="18"/>
  <c r="W121" i="18" s="1"/>
  <c r="W29" i="3"/>
  <c r="W135" i="3" s="1"/>
  <c r="W65" i="3"/>
  <c r="U52" i="18"/>
  <c r="V149" i="2"/>
  <c r="W62" i="3"/>
  <c r="W30" i="3"/>
  <c r="W136" i="3" s="1"/>
  <c r="W14" i="16"/>
  <c r="W68" i="16" s="1"/>
  <c r="V67" i="2"/>
  <c r="T57" i="3"/>
  <c r="W108" i="2"/>
  <c r="W77" i="2"/>
  <c r="W96" i="2"/>
  <c r="X97" i="3" s="1"/>
  <c r="X27" i="3"/>
  <c r="X133" i="3" s="1"/>
  <c r="V91" i="2"/>
  <c r="Y30" i="1"/>
  <c r="AI58" i="6"/>
  <c r="W55" i="3"/>
  <c r="X36" i="1"/>
  <c r="Y34" i="1"/>
  <c r="W54" i="19"/>
  <c r="X107" i="2"/>
  <c r="X148" i="2" s="1"/>
  <c r="W108" i="19"/>
  <c r="X28" i="19"/>
  <c r="AA23" i="1"/>
  <c r="X17" i="3"/>
  <c r="X31" i="1"/>
  <c r="W62" i="2"/>
  <c r="W61" i="2"/>
  <c r="W65" i="2"/>
  <c r="W53" i="2"/>
  <c r="W64" i="2"/>
  <c r="W66" i="2"/>
  <c r="W109" i="2"/>
  <c r="Y38" i="1"/>
  <c r="Z27" i="1"/>
  <c r="X56" i="18"/>
  <c r="W57" i="18"/>
  <c r="X76" i="2"/>
  <c r="X52" i="2"/>
  <c r="X57" i="2"/>
  <c r="X49" i="2"/>
  <c r="X58" i="2"/>
  <c r="Y66" i="3"/>
  <c r="AJ13" i="6"/>
  <c r="AI49" i="6"/>
  <c r="W135" i="2" l="1"/>
  <c r="W97" i="2"/>
  <c r="W86" i="18"/>
  <c r="W99" i="3"/>
  <c r="W81" i="18" s="1"/>
  <c r="X96" i="3"/>
  <c r="X80" i="18" s="1"/>
  <c r="X85" i="18"/>
  <c r="W98" i="2"/>
  <c r="W99" i="2" s="1"/>
  <c r="W49" i="16"/>
  <c r="V99" i="2"/>
  <c r="W98" i="3"/>
  <c r="X123" i="2"/>
  <c r="X90" i="2"/>
  <c r="Y94" i="3" s="1"/>
  <c r="X132" i="3"/>
  <c r="X130" i="3"/>
  <c r="AI84" i="3"/>
  <c r="V138" i="2"/>
  <c r="W132" i="2"/>
  <c r="W133" i="2"/>
  <c r="W137" i="2"/>
  <c r="W83" i="5"/>
  <c r="Y21" i="5"/>
  <c r="Y22" i="5" s="1"/>
  <c r="X42" i="5"/>
  <c r="X43" i="5" s="1"/>
  <c r="W78" i="2"/>
  <c r="Y41" i="2"/>
  <c r="Y107" i="2" s="1"/>
  <c r="W33" i="16"/>
  <c r="U57" i="3"/>
  <c r="Y27" i="3"/>
  <c r="Y133" i="3" s="1"/>
  <c r="X96" i="2"/>
  <c r="Y97" i="3" s="1"/>
  <c r="Y42" i="2"/>
  <c r="X87" i="2"/>
  <c r="Y14" i="2"/>
  <c r="Z41" i="2" s="1"/>
  <c r="Y17" i="2"/>
  <c r="Y23" i="2"/>
  <c r="Y129" i="2" s="1"/>
  <c r="Y22" i="2"/>
  <c r="Y128" i="2" s="1"/>
  <c r="W150" i="2"/>
  <c r="W68" i="3"/>
  <c r="W20" i="18"/>
  <c r="W116" i="18" s="1"/>
  <c r="W67" i="3"/>
  <c r="V52" i="18"/>
  <c r="W91" i="2"/>
  <c r="X25" i="18"/>
  <c r="X121" i="18" s="1"/>
  <c r="X29" i="3"/>
  <c r="X135" i="3" s="1"/>
  <c r="X95" i="2"/>
  <c r="Y24" i="18"/>
  <c r="Y120" i="18" s="1"/>
  <c r="Y26" i="3"/>
  <c r="W51" i="18"/>
  <c r="X62" i="3"/>
  <c r="V19" i="3"/>
  <c r="V124" i="3" s="1"/>
  <c r="X29" i="2"/>
  <c r="Y24" i="3"/>
  <c r="X31" i="2"/>
  <c r="X137" i="2" s="1"/>
  <c r="X27" i="2"/>
  <c r="X30" i="2"/>
  <c r="X136" i="2" s="1"/>
  <c r="X26" i="2"/>
  <c r="X18" i="2"/>
  <c r="X124" i="2" s="1"/>
  <c r="X65" i="3"/>
  <c r="W149" i="2"/>
  <c r="X56" i="5"/>
  <c r="X14" i="16"/>
  <c r="X68" i="16" s="1"/>
  <c r="W32" i="2"/>
  <c r="X30" i="3"/>
  <c r="X136" i="3" s="1"/>
  <c r="X64" i="3"/>
  <c r="X19" i="18"/>
  <c r="X115" i="18" s="1"/>
  <c r="X77" i="2"/>
  <c r="X108" i="2"/>
  <c r="X62" i="2"/>
  <c r="X65" i="2"/>
  <c r="X61" i="2"/>
  <c r="X53" i="2"/>
  <c r="X64" i="2"/>
  <c r="X66" i="2"/>
  <c r="AB23" i="1"/>
  <c r="Y36" i="1"/>
  <c r="Z34" i="1"/>
  <c r="X55" i="3"/>
  <c r="X109" i="2"/>
  <c r="AJ58" i="6"/>
  <c r="Z30" i="1"/>
  <c r="Z38" i="1"/>
  <c r="X57" i="18"/>
  <c r="Y56" i="18"/>
  <c r="AK13" i="6"/>
  <c r="AJ49" i="6"/>
  <c r="Y17" i="3"/>
  <c r="Y31" i="1"/>
  <c r="Y58" i="2"/>
  <c r="Y52" i="2"/>
  <c r="Y76" i="2"/>
  <c r="Y49" i="2"/>
  <c r="Y57" i="2"/>
  <c r="Z66" i="3"/>
  <c r="W67" i="2"/>
  <c r="AA27" i="1"/>
  <c r="X108" i="19"/>
  <c r="Y28" i="19"/>
  <c r="X54" i="19"/>
  <c r="W140" i="3" l="1"/>
  <c r="X135" i="2"/>
  <c r="X97" i="2"/>
  <c r="X86" i="18"/>
  <c r="X99" i="3"/>
  <c r="X81" i="18" s="1"/>
  <c r="X98" i="2"/>
  <c r="Y49" i="16" s="1"/>
  <c r="X49" i="16"/>
  <c r="X98" i="3"/>
  <c r="Y96" i="3"/>
  <c r="Y80" i="18" s="1"/>
  <c r="Y85" i="18"/>
  <c r="Y130" i="3"/>
  <c r="Y123" i="2"/>
  <c r="Y90" i="2"/>
  <c r="Z94" i="3" s="1"/>
  <c r="X140" i="3"/>
  <c r="AJ84" i="3"/>
  <c r="X132" i="2"/>
  <c r="W138" i="2"/>
  <c r="X133" i="2"/>
  <c r="Y43" i="2"/>
  <c r="Y109" i="2" s="1"/>
  <c r="X78" i="2"/>
  <c r="Y42" i="5"/>
  <c r="Y43" i="5" s="1"/>
  <c r="X149" i="2"/>
  <c r="Y29" i="3"/>
  <c r="Y135" i="3" s="1"/>
  <c r="Y25" i="18"/>
  <c r="Y121" i="18" s="1"/>
  <c r="Z23" i="2"/>
  <c r="Z129" i="2" s="1"/>
  <c r="Z22" i="2"/>
  <c r="Z128" i="2" s="1"/>
  <c r="Y87" i="2"/>
  <c r="Z14" i="2"/>
  <c r="Z17" i="2"/>
  <c r="Z42" i="2"/>
  <c r="Z43" i="2" s="1"/>
  <c r="X68" i="3"/>
  <c r="X91" i="2"/>
  <c r="V57" i="3"/>
  <c r="Y95" i="2"/>
  <c r="Z26" i="3"/>
  <c r="Z24" i="18"/>
  <c r="Z120" i="18" s="1"/>
  <c r="Y65" i="3"/>
  <c r="X20" i="18"/>
  <c r="X116" i="18" s="1"/>
  <c r="X67" i="3"/>
  <c r="Y56" i="5"/>
  <c r="Z27" i="3"/>
  <c r="Z133" i="3" s="1"/>
  <c r="Y96" i="2"/>
  <c r="Z97" i="3" s="1"/>
  <c r="Y77" i="2"/>
  <c r="Y108" i="2"/>
  <c r="X150" i="2"/>
  <c r="X51" i="18"/>
  <c r="X33" i="16"/>
  <c r="W19" i="3"/>
  <c r="W124" i="3" s="1"/>
  <c r="X57" i="5"/>
  <c r="X84" i="5" s="1"/>
  <c r="X83" i="5"/>
  <c r="Y14" i="16"/>
  <c r="Y68" i="16" s="1"/>
  <c r="X32" i="2"/>
  <c r="Y30" i="3"/>
  <c r="Y136" i="3" s="1"/>
  <c r="Y62" i="3"/>
  <c r="Y64" i="3"/>
  <c r="Y19" i="18"/>
  <c r="Y115" i="18" s="1"/>
  <c r="W52" i="18"/>
  <c r="Y31" i="2"/>
  <c r="Y18" i="2"/>
  <c r="Y124" i="2" s="1"/>
  <c r="Z21" i="5"/>
  <c r="Z22" i="5" s="1"/>
  <c r="Z24" i="3"/>
  <c r="Y30" i="2"/>
  <c r="Y27" i="2"/>
  <c r="Y29" i="2"/>
  <c r="Y26" i="2"/>
  <c r="AB27" i="1"/>
  <c r="Z107" i="2"/>
  <c r="Y55" i="3"/>
  <c r="Y57" i="18"/>
  <c r="Z31" i="1"/>
  <c r="Z17" i="3"/>
  <c r="AK49" i="6"/>
  <c r="AL13" i="6"/>
  <c r="Y108" i="19"/>
  <c r="Z28" i="19"/>
  <c r="Y61" i="2"/>
  <c r="Y53" i="2"/>
  <c r="Y62" i="2"/>
  <c r="Y65" i="2"/>
  <c r="Y64" i="2"/>
  <c r="Y66" i="2"/>
  <c r="Z56" i="18"/>
  <c r="X67" i="2"/>
  <c r="Z36" i="1"/>
  <c r="AA34" i="1"/>
  <c r="AA30" i="1"/>
  <c r="Y148" i="2"/>
  <c r="Y54" i="19"/>
  <c r="Z49" i="2"/>
  <c r="Z76" i="2"/>
  <c r="Z58" i="2"/>
  <c r="Z52" i="2"/>
  <c r="Z57" i="2"/>
  <c r="AA66" i="3"/>
  <c r="AA38" i="1"/>
  <c r="AK58" i="6"/>
  <c r="AC23" i="1"/>
  <c r="X99" i="2" l="1"/>
  <c r="Y98" i="3"/>
  <c r="Y98" i="2"/>
  <c r="X138" i="2"/>
  <c r="Z85" i="18"/>
  <c r="Z96" i="3"/>
  <c r="Z80" i="18" s="1"/>
  <c r="Y99" i="3"/>
  <c r="Y81" i="18" s="1"/>
  <c r="Y86" i="18"/>
  <c r="Y132" i="3"/>
  <c r="Y135" i="2"/>
  <c r="Y97" i="2"/>
  <c r="Y99" i="2" s="1"/>
  <c r="Z98" i="3"/>
  <c r="Z49" i="16"/>
  <c r="Z130" i="3"/>
  <c r="Z123" i="2"/>
  <c r="Z90" i="2"/>
  <c r="AA94" i="3" s="1"/>
  <c r="AK84" i="3"/>
  <c r="Y132" i="2"/>
  <c r="AA21" i="5"/>
  <c r="AA22" i="5" s="1"/>
  <c r="Y133" i="2"/>
  <c r="Y136" i="2"/>
  <c r="Y137" i="2"/>
  <c r="Z42" i="5"/>
  <c r="Z43" i="5" s="1"/>
  <c r="Y67" i="2"/>
  <c r="AA41" i="2"/>
  <c r="AA107" i="2" s="1"/>
  <c r="Y78" i="2"/>
  <c r="Y91" i="2"/>
  <c r="Y68" i="3"/>
  <c r="Z65" i="3"/>
  <c r="X52" i="18"/>
  <c r="Z87" i="2"/>
  <c r="AA23" i="2"/>
  <c r="AA129" i="2" s="1"/>
  <c r="AA17" i="2"/>
  <c r="AA42" i="2"/>
  <c r="AA14" i="2"/>
  <c r="AA22" i="2"/>
  <c r="AA128" i="2" s="1"/>
  <c r="Y32" i="2"/>
  <c r="Z30" i="3"/>
  <c r="Z136" i="3" s="1"/>
  <c r="Z14" i="16"/>
  <c r="Z68" i="16" s="1"/>
  <c r="Y51" i="18"/>
  <c r="Y57" i="5"/>
  <c r="Y84" i="5" s="1"/>
  <c r="Y83" i="5"/>
  <c r="Z19" i="18"/>
  <c r="Z115" i="18" s="1"/>
  <c r="Z64" i="3"/>
  <c r="Z56" i="5"/>
  <c r="Z29" i="3"/>
  <c r="Z135" i="3" s="1"/>
  <c r="Z25" i="18"/>
  <c r="Z121" i="18" s="1"/>
  <c r="Z62" i="3"/>
  <c r="Y33" i="16"/>
  <c r="X19" i="3"/>
  <c r="X124" i="3" s="1"/>
  <c r="W57" i="3"/>
  <c r="Z108" i="2"/>
  <c r="Z77" i="2"/>
  <c r="Z95" i="2"/>
  <c r="AA24" i="18"/>
  <c r="AA120" i="18" s="1"/>
  <c r="AA26" i="3"/>
  <c r="Y150" i="2"/>
  <c r="Z148" i="2"/>
  <c r="Y149" i="2"/>
  <c r="Z31" i="2"/>
  <c r="AA24" i="3"/>
  <c r="Z29" i="2"/>
  <c r="Z30" i="2"/>
  <c r="Z26" i="2"/>
  <c r="Z27" i="2"/>
  <c r="Z18" i="2"/>
  <c r="Z124" i="2" s="1"/>
  <c r="Z96" i="2"/>
  <c r="AA97" i="3" s="1"/>
  <c r="AA27" i="3"/>
  <c r="AA133" i="3" s="1"/>
  <c r="Y67" i="3"/>
  <c r="Y20" i="18"/>
  <c r="Y116" i="18" s="1"/>
  <c r="AD23" i="1"/>
  <c r="AB38" i="1"/>
  <c r="AB34" i="1"/>
  <c r="AA36" i="1"/>
  <c r="AM13" i="6"/>
  <c r="AL49" i="6"/>
  <c r="Z109" i="2"/>
  <c r="AA56" i="18"/>
  <c r="AA58" i="2"/>
  <c r="AA49" i="2"/>
  <c r="AA57" i="2"/>
  <c r="AA76" i="2"/>
  <c r="AA52" i="2"/>
  <c r="AB66" i="3"/>
  <c r="Z57" i="18"/>
  <c r="Z61" i="2"/>
  <c r="Z53" i="2"/>
  <c r="Z62" i="2"/>
  <c r="Z65" i="2"/>
  <c r="Z64" i="2"/>
  <c r="Z66" i="2"/>
  <c r="Z55" i="3"/>
  <c r="AL58" i="6"/>
  <c r="Z54" i="19"/>
  <c r="AB30" i="1"/>
  <c r="Z108" i="19"/>
  <c r="AA28" i="19"/>
  <c r="AA31" i="1"/>
  <c r="AA17" i="3"/>
  <c r="AC27" i="1"/>
  <c r="Y140" i="3" l="1"/>
  <c r="Z132" i="3"/>
  <c r="Z135" i="2"/>
  <c r="Z97" i="2"/>
  <c r="Z99" i="2" s="1"/>
  <c r="AA96" i="3"/>
  <c r="AA80" i="18" s="1"/>
  <c r="AA85" i="18"/>
  <c r="Z98" i="2"/>
  <c r="AA49" i="16" s="1"/>
  <c r="Z99" i="3"/>
  <c r="Z81" i="18" s="1"/>
  <c r="Z86" i="18"/>
  <c r="AA123" i="2"/>
  <c r="AA90" i="2"/>
  <c r="AB94" i="3" s="1"/>
  <c r="AA130" i="3"/>
  <c r="AL84" i="3"/>
  <c r="Z132" i="2"/>
  <c r="Z133" i="2"/>
  <c r="Y138" i="2"/>
  <c r="Z136" i="2"/>
  <c r="Z137" i="2"/>
  <c r="AA43" i="2"/>
  <c r="AA109" i="2" s="1"/>
  <c r="AB41" i="2"/>
  <c r="AB107" i="2" s="1"/>
  <c r="Z150" i="2"/>
  <c r="AA31" i="2"/>
  <c r="AA18" i="2"/>
  <c r="AA124" i="2" s="1"/>
  <c r="AA29" i="2"/>
  <c r="AA26" i="2"/>
  <c r="AB24" i="3"/>
  <c r="AA27" i="2"/>
  <c r="AA30" i="2"/>
  <c r="AA136" i="2" s="1"/>
  <c r="Y52" i="18"/>
  <c r="AA29" i="3"/>
  <c r="AA135" i="3" s="1"/>
  <c r="AA25" i="18"/>
  <c r="AA121" i="18" s="1"/>
  <c r="Z149" i="2"/>
  <c r="X57" i="3"/>
  <c r="Z20" i="18"/>
  <c r="Z116" i="18" s="1"/>
  <c r="Z67" i="3"/>
  <c r="Z68" i="3"/>
  <c r="AB24" i="18"/>
  <c r="AB120" i="18" s="1"/>
  <c r="AA95" i="2"/>
  <c r="AB26" i="3"/>
  <c r="AA96" i="2"/>
  <c r="AB97" i="3" s="1"/>
  <c r="AB27" i="3"/>
  <c r="AB133" i="3" s="1"/>
  <c r="Y19" i="3"/>
  <c r="Y124" i="3" s="1"/>
  <c r="Z33" i="16"/>
  <c r="AA42" i="5"/>
  <c r="AA43" i="5" s="1"/>
  <c r="Z78" i="2"/>
  <c r="AA65" i="3"/>
  <c r="AA30" i="3"/>
  <c r="AA136" i="3" s="1"/>
  <c r="AA14" i="16"/>
  <c r="AA68" i="16" s="1"/>
  <c r="Z32" i="2"/>
  <c r="Z91" i="2"/>
  <c r="Z57" i="5"/>
  <c r="Z84" i="5" s="1"/>
  <c r="Z83" i="5"/>
  <c r="AB42" i="2"/>
  <c r="AA87" i="2"/>
  <c r="AB23" i="2"/>
  <c r="AB129" i="2" s="1"/>
  <c r="AB22" i="2"/>
  <c r="AB128" i="2" s="1"/>
  <c r="AB17" i="2"/>
  <c r="AB14" i="2"/>
  <c r="AA64" i="3"/>
  <c r="AA19" i="18"/>
  <c r="AA115" i="18" s="1"/>
  <c r="AA62" i="3"/>
  <c r="AA56" i="5"/>
  <c r="Z51" i="18"/>
  <c r="AA77" i="2"/>
  <c r="AB42" i="5" s="1"/>
  <c r="AB43" i="5" s="1"/>
  <c r="AA108" i="2"/>
  <c r="AB21" i="5"/>
  <c r="AB22" i="5" s="1"/>
  <c r="AA54" i="19"/>
  <c r="AB56" i="18"/>
  <c r="AB57" i="2"/>
  <c r="AB76" i="2"/>
  <c r="AB52" i="2"/>
  <c r="AB58" i="2"/>
  <c r="AB49" i="2"/>
  <c r="AC66" i="3"/>
  <c r="AB36" i="1"/>
  <c r="AC34" i="1"/>
  <c r="AA55" i="3"/>
  <c r="AA108" i="19"/>
  <c r="AB28" i="19"/>
  <c r="AC30" i="1"/>
  <c r="AA148" i="2"/>
  <c r="AA57" i="18"/>
  <c r="AA62" i="2"/>
  <c r="AA61" i="2"/>
  <c r="AA53" i="2"/>
  <c r="AA65" i="2"/>
  <c r="AA64" i="2"/>
  <c r="AA66" i="2"/>
  <c r="AN13" i="6"/>
  <c r="AM49" i="6"/>
  <c r="AC38" i="1"/>
  <c r="Z67" i="2"/>
  <c r="AD27" i="1"/>
  <c r="AB31" i="1"/>
  <c r="AB17" i="3"/>
  <c r="AM58" i="6"/>
  <c r="AE23" i="1"/>
  <c r="AA98" i="3" l="1"/>
  <c r="AA132" i="3"/>
  <c r="AB96" i="3"/>
  <c r="AB80" i="18" s="1"/>
  <c r="AB85" i="18"/>
  <c r="Z140" i="3"/>
  <c r="AA135" i="2"/>
  <c r="AA97" i="2"/>
  <c r="AA86" i="18"/>
  <c r="AA99" i="3"/>
  <c r="AA81" i="18" s="1"/>
  <c r="AA133" i="2"/>
  <c r="AA98" i="2"/>
  <c r="AB43" i="2"/>
  <c r="AB109" i="2" s="1"/>
  <c r="AB130" i="3"/>
  <c r="AA33" i="16"/>
  <c r="AB123" i="2"/>
  <c r="AB90" i="2"/>
  <c r="AC94" i="3" s="1"/>
  <c r="AA140" i="3"/>
  <c r="AM84" i="3"/>
  <c r="AA132" i="2"/>
  <c r="Z138" i="2"/>
  <c r="AA137" i="2"/>
  <c r="AA78" i="2"/>
  <c r="AA57" i="5"/>
  <c r="AA84" i="5" s="1"/>
  <c r="AA83" i="5"/>
  <c r="AC14" i="2"/>
  <c r="AD41" i="2" s="1"/>
  <c r="AC17" i="2"/>
  <c r="AC23" i="2"/>
  <c r="AC129" i="2" s="1"/>
  <c r="AC42" i="2"/>
  <c r="AB87" i="2"/>
  <c r="AC22" i="2"/>
  <c r="AC128" i="2" s="1"/>
  <c r="Z19" i="3"/>
  <c r="Z124" i="3" s="1"/>
  <c r="Z52" i="18"/>
  <c r="AA51" i="18"/>
  <c r="AB31" i="2"/>
  <c r="AB29" i="2"/>
  <c r="AC24" i="3"/>
  <c r="AB30" i="2"/>
  <c r="AB136" i="2" s="1"/>
  <c r="AB27" i="2"/>
  <c r="AB18" i="2"/>
  <c r="AB124" i="2" s="1"/>
  <c r="AB26" i="2"/>
  <c r="AB108" i="2"/>
  <c r="AB77" i="2"/>
  <c r="AA68" i="3"/>
  <c r="Y57" i="3"/>
  <c r="AB65" i="3"/>
  <c r="AB62" i="3"/>
  <c r="AA149" i="2"/>
  <c r="AC26" i="3"/>
  <c r="AC24" i="18"/>
  <c r="AC120" i="18" s="1"/>
  <c r="AB95" i="2"/>
  <c r="AA67" i="3"/>
  <c r="AA20" i="18"/>
  <c r="AA116" i="18" s="1"/>
  <c r="AA91" i="2"/>
  <c r="AA32" i="2"/>
  <c r="AB30" i="3"/>
  <c r="AB136" i="3" s="1"/>
  <c r="AB14" i="16"/>
  <c r="AB68" i="16" s="1"/>
  <c r="AA150" i="2"/>
  <c r="AC41" i="2"/>
  <c r="AB56" i="5"/>
  <c r="AB96" i="2"/>
  <c r="AC97" i="3" s="1"/>
  <c r="AC27" i="3"/>
  <c r="AC133" i="3" s="1"/>
  <c r="AB64" i="3"/>
  <c r="AB19" i="18"/>
  <c r="AB115" i="18" s="1"/>
  <c r="AB25" i="18"/>
  <c r="AB121" i="18" s="1"/>
  <c r="AB29" i="3"/>
  <c r="AB135" i="3" s="1"/>
  <c r="AC21" i="5"/>
  <c r="AC22" i="5" s="1"/>
  <c r="AB55" i="3"/>
  <c r="AC36" i="1"/>
  <c r="AD34" i="1"/>
  <c r="AN58" i="6"/>
  <c r="AC31" i="1"/>
  <c r="AC17" i="3"/>
  <c r="AB148" i="2"/>
  <c r="AB53" i="2"/>
  <c r="AB65" i="2"/>
  <c r="AB62" i="2"/>
  <c r="AB61" i="2"/>
  <c r="AB64" i="2"/>
  <c r="AB66" i="2"/>
  <c r="AE27" i="1"/>
  <c r="AB57" i="18"/>
  <c r="AB108" i="19"/>
  <c r="AC28" i="19"/>
  <c r="AA67" i="2"/>
  <c r="AF23" i="1"/>
  <c r="AD38" i="1"/>
  <c r="AO13" i="6"/>
  <c r="AN49" i="6"/>
  <c r="AD30" i="1"/>
  <c r="AC57" i="2"/>
  <c r="AC58" i="2"/>
  <c r="AC52" i="2"/>
  <c r="AC49" i="2"/>
  <c r="AC76" i="2"/>
  <c r="AD66" i="3"/>
  <c r="AC56" i="18"/>
  <c r="AB54" i="19"/>
  <c r="AC96" i="3" l="1"/>
  <c r="AC80" i="18" s="1"/>
  <c r="AC85" i="18"/>
  <c r="AB86" i="18"/>
  <c r="AB99" i="3"/>
  <c r="AB81" i="18" s="1"/>
  <c r="AB132" i="3"/>
  <c r="AB135" i="2"/>
  <c r="AB97" i="2"/>
  <c r="AB133" i="2"/>
  <c r="AB98" i="2"/>
  <c r="AB98" i="3"/>
  <c r="AA99" i="2"/>
  <c r="AB49" i="16"/>
  <c r="AC123" i="2"/>
  <c r="AC90" i="2"/>
  <c r="AD94" i="3" s="1"/>
  <c r="AC130" i="3"/>
  <c r="AN84" i="3"/>
  <c r="AA138" i="2"/>
  <c r="AB132" i="2"/>
  <c r="AB137" i="2"/>
  <c r="AC42" i="5"/>
  <c r="AC43" i="5" s="1"/>
  <c r="AD21" i="5"/>
  <c r="AD22" i="5" s="1"/>
  <c r="AB32" i="2"/>
  <c r="AB78" i="2"/>
  <c r="AB51" i="18"/>
  <c r="AB68" i="3"/>
  <c r="AC19" i="18"/>
  <c r="AC115" i="18" s="1"/>
  <c r="AC64" i="3"/>
  <c r="AC29" i="3"/>
  <c r="AC135" i="3" s="1"/>
  <c r="AC25" i="18"/>
  <c r="AC121" i="18" s="1"/>
  <c r="AD24" i="18"/>
  <c r="AD120" i="18" s="1"/>
  <c r="AC95" i="2"/>
  <c r="AD26" i="3"/>
  <c r="AC18" i="2"/>
  <c r="AC124" i="2" s="1"/>
  <c r="AC31" i="2"/>
  <c r="AC137" i="2" s="1"/>
  <c r="AC30" i="2"/>
  <c r="AC136" i="2" s="1"/>
  <c r="AC29" i="2"/>
  <c r="AC27" i="2"/>
  <c r="AD24" i="3"/>
  <c r="AC26" i="2"/>
  <c r="AA52" i="18"/>
  <c r="AB91" i="2"/>
  <c r="AD14" i="2"/>
  <c r="AE41" i="2" s="1"/>
  <c r="AD42" i="2"/>
  <c r="AD43" i="2" s="1"/>
  <c r="AD17" i="2"/>
  <c r="AC87" i="2"/>
  <c r="AD22" i="2"/>
  <c r="AD128" i="2" s="1"/>
  <c r="AD23" i="2"/>
  <c r="AD129" i="2" s="1"/>
  <c r="AB150" i="2"/>
  <c r="AC107" i="2"/>
  <c r="AB67" i="2"/>
  <c r="AC65" i="3"/>
  <c r="AC56" i="5"/>
  <c r="AC57" i="5" s="1"/>
  <c r="AC84" i="5" s="1"/>
  <c r="AB149" i="2"/>
  <c r="AC77" i="2"/>
  <c r="AC108" i="2"/>
  <c r="AC43" i="2"/>
  <c r="AC109" i="2" s="1"/>
  <c r="AB67" i="3"/>
  <c r="AB20" i="18"/>
  <c r="AB116" i="18" s="1"/>
  <c r="AB57" i="5"/>
  <c r="AB84" i="5" s="1"/>
  <c r="AB83" i="5"/>
  <c r="AA19" i="3"/>
  <c r="AA124" i="3" s="1"/>
  <c r="AB33" i="16"/>
  <c r="AC14" i="16"/>
  <c r="AC68" i="16" s="1"/>
  <c r="AC30" i="3"/>
  <c r="AC136" i="3" s="1"/>
  <c r="AC62" i="3"/>
  <c r="Z57" i="3"/>
  <c r="AD27" i="3"/>
  <c r="AD133" i="3" s="1"/>
  <c r="AC96" i="2"/>
  <c r="AD97" i="3" s="1"/>
  <c r="AD36" i="1"/>
  <c r="AE34" i="1"/>
  <c r="AC108" i="19"/>
  <c r="AD28" i="19"/>
  <c r="AD107" i="2"/>
  <c r="AD31" i="1"/>
  <c r="AD17" i="3"/>
  <c r="AC54" i="19"/>
  <c r="AD56" i="18"/>
  <c r="AE30" i="1"/>
  <c r="AO49" i="6"/>
  <c r="AP13" i="6"/>
  <c r="AG23" i="1"/>
  <c r="AF27" i="1"/>
  <c r="AC53" i="2"/>
  <c r="AC61" i="2"/>
  <c r="AC65" i="2"/>
  <c r="AC62" i="2"/>
  <c r="AC64" i="2"/>
  <c r="AC66" i="2"/>
  <c r="AC57" i="18"/>
  <c r="AC55" i="3"/>
  <c r="AO58" i="6"/>
  <c r="AD76" i="2"/>
  <c r="AD49" i="2"/>
  <c r="AD52" i="2"/>
  <c r="AD58" i="2"/>
  <c r="AD57" i="2"/>
  <c r="AE66" i="3"/>
  <c r="AE38" i="1"/>
  <c r="AB140" i="3" l="1"/>
  <c r="AD85" i="18"/>
  <c r="AD96" i="3"/>
  <c r="AD80" i="18" s="1"/>
  <c r="AC98" i="2"/>
  <c r="AD98" i="3" s="1"/>
  <c r="AC86" i="18"/>
  <c r="AC99" i="3"/>
  <c r="AC81" i="18" s="1"/>
  <c r="AC135" i="2"/>
  <c r="AC97" i="2"/>
  <c r="AC132" i="3"/>
  <c r="AC98" i="3"/>
  <c r="AB99" i="2"/>
  <c r="AC49" i="16"/>
  <c r="AD123" i="2"/>
  <c r="AD90" i="2"/>
  <c r="AE94" i="3" s="1"/>
  <c r="AD130" i="3"/>
  <c r="AO84" i="3"/>
  <c r="AC132" i="2"/>
  <c r="AB138" i="2"/>
  <c r="AC133" i="2"/>
  <c r="AC78" i="2"/>
  <c r="AD42" i="5"/>
  <c r="AD43" i="5" s="1"/>
  <c r="AE21" i="5"/>
  <c r="AE22" i="5" s="1"/>
  <c r="AC150" i="2"/>
  <c r="AD65" i="3"/>
  <c r="AC68" i="3"/>
  <c r="AC149" i="2"/>
  <c r="AD96" i="2"/>
  <c r="AE97" i="3" s="1"/>
  <c r="AE27" i="3"/>
  <c r="AE133" i="3" s="1"/>
  <c r="AD77" i="2"/>
  <c r="AD78" i="2" s="1"/>
  <c r="AD108" i="2"/>
  <c r="AD29" i="3"/>
  <c r="AD135" i="3" s="1"/>
  <c r="AD25" i="18"/>
  <c r="AD121" i="18" s="1"/>
  <c r="AC33" i="16"/>
  <c r="AD95" i="2"/>
  <c r="AE24" i="18"/>
  <c r="AE120" i="18" s="1"/>
  <c r="AE26" i="3"/>
  <c r="AE17" i="2"/>
  <c r="AE23" i="2"/>
  <c r="AE129" i="2" s="1"/>
  <c r="AE14" i="2"/>
  <c r="AE42" i="2"/>
  <c r="AE43" i="2" s="1"/>
  <c r="AD87" i="2"/>
  <c r="AE22" i="2"/>
  <c r="AE128" i="2" s="1"/>
  <c r="AD30" i="3"/>
  <c r="AD136" i="3" s="1"/>
  <c r="AC32" i="2"/>
  <c r="AD14" i="16"/>
  <c r="AD68" i="16" s="1"/>
  <c r="AD19" i="18"/>
  <c r="AD115" i="18" s="1"/>
  <c r="AD64" i="3"/>
  <c r="AA57" i="3"/>
  <c r="AD62" i="3"/>
  <c r="AC67" i="3"/>
  <c r="AC20" i="18"/>
  <c r="AC116" i="18" s="1"/>
  <c r="AB19" i="3"/>
  <c r="AB124" i="3" s="1"/>
  <c r="AB52" i="18"/>
  <c r="AC83" i="5"/>
  <c r="AD56" i="5"/>
  <c r="AC148" i="2"/>
  <c r="AD26" i="2"/>
  <c r="AD30" i="2"/>
  <c r="AD136" i="2" s="1"/>
  <c r="AD31" i="2"/>
  <c r="AD18" i="2"/>
  <c r="AD124" i="2" s="1"/>
  <c r="AE24" i="3"/>
  <c r="AD29" i="2"/>
  <c r="AD27" i="2"/>
  <c r="AC91" i="2"/>
  <c r="AC51" i="18"/>
  <c r="AE56" i="18"/>
  <c r="AE58" i="2"/>
  <c r="AE49" i="2"/>
  <c r="AE52" i="2"/>
  <c r="AE57" i="2"/>
  <c r="AE76" i="2"/>
  <c r="AF66" i="3"/>
  <c r="AD57" i="18"/>
  <c r="AC67" i="2"/>
  <c r="AD109" i="2"/>
  <c r="AD108" i="19"/>
  <c r="AE28" i="19"/>
  <c r="AP58" i="6"/>
  <c r="AF30" i="1"/>
  <c r="AD54" i="19"/>
  <c r="AD55" i="3"/>
  <c r="AD148" i="2"/>
  <c r="AG27" i="1"/>
  <c r="AQ13" i="6"/>
  <c r="AP49" i="6"/>
  <c r="AE17" i="3"/>
  <c r="AE31" i="1"/>
  <c r="AE107" i="2"/>
  <c r="AF38" i="1"/>
  <c r="AD53" i="2"/>
  <c r="AD65" i="2"/>
  <c r="AD61" i="2"/>
  <c r="AD62" i="2"/>
  <c r="AD64" i="2"/>
  <c r="AD66" i="2"/>
  <c r="AH23" i="1"/>
  <c r="AF34" i="1"/>
  <c r="AE36" i="1"/>
  <c r="AC99" i="2" l="1"/>
  <c r="AD49" i="16"/>
  <c r="AC140" i="3"/>
  <c r="AD98" i="2"/>
  <c r="AE98" i="3" s="1"/>
  <c r="AC138" i="2"/>
  <c r="AD132" i="3"/>
  <c r="AD99" i="3"/>
  <c r="AD81" i="18" s="1"/>
  <c r="AD86" i="18"/>
  <c r="AD135" i="2"/>
  <c r="AD97" i="2"/>
  <c r="AE96" i="3"/>
  <c r="AE80" i="18" s="1"/>
  <c r="AE85" i="18"/>
  <c r="AE49" i="16"/>
  <c r="AD99" i="2"/>
  <c r="AE130" i="3"/>
  <c r="AE123" i="2"/>
  <c r="AE90" i="2"/>
  <c r="AF94" i="3" s="1"/>
  <c r="AP84" i="3"/>
  <c r="AD132" i="2"/>
  <c r="AD133" i="2"/>
  <c r="AD137" i="2"/>
  <c r="AF41" i="2"/>
  <c r="AE42" i="5"/>
  <c r="AE43" i="5" s="1"/>
  <c r="AD149" i="2"/>
  <c r="AD91" i="2"/>
  <c r="AB57" i="3"/>
  <c r="AF42" i="2"/>
  <c r="AF14" i="2"/>
  <c r="AG41" i="2" s="1"/>
  <c r="AF17" i="2"/>
  <c r="AE87" i="2"/>
  <c r="AF23" i="2"/>
  <c r="AF129" i="2" s="1"/>
  <c r="AF22" i="2"/>
  <c r="AF128" i="2" s="1"/>
  <c r="AE95" i="2"/>
  <c r="AF26" i="3"/>
  <c r="AF24" i="18"/>
  <c r="AF120" i="18" s="1"/>
  <c r="AE96" i="2"/>
  <c r="AF97" i="3" s="1"/>
  <c r="AF27" i="3"/>
  <c r="AF133" i="3" s="1"/>
  <c r="AD67" i="3"/>
  <c r="AD20" i="18"/>
  <c r="AD116" i="18" s="1"/>
  <c r="AD150" i="2"/>
  <c r="AE25" i="18"/>
  <c r="AE121" i="18" s="1"/>
  <c r="AE29" i="3"/>
  <c r="AE135" i="3" s="1"/>
  <c r="AD57" i="5"/>
  <c r="AD84" i="5" s="1"/>
  <c r="AD83" i="5"/>
  <c r="AC52" i="18"/>
  <c r="AE56" i="5"/>
  <c r="AD68" i="3"/>
  <c r="AE31" i="2"/>
  <c r="AE137" i="2" s="1"/>
  <c r="AE30" i="2"/>
  <c r="AE136" i="2" s="1"/>
  <c r="AE26" i="2"/>
  <c r="AF21" i="5"/>
  <c r="AF22" i="5" s="1"/>
  <c r="AF24" i="3"/>
  <c r="AE29" i="2"/>
  <c r="AE18" i="2"/>
  <c r="AE124" i="2" s="1"/>
  <c r="AE27" i="2"/>
  <c r="AD67" i="2"/>
  <c r="AE62" i="3"/>
  <c r="AD32" i="2"/>
  <c r="AE14" i="16"/>
  <c r="AE68" i="16" s="1"/>
  <c r="AE30" i="3"/>
  <c r="AE136" i="3" s="1"/>
  <c r="AD51" i="18"/>
  <c r="AC19" i="3"/>
  <c r="AC124" i="3" s="1"/>
  <c r="AD33" i="16"/>
  <c r="AE108" i="2"/>
  <c r="AE77" i="2"/>
  <c r="AE19" i="18"/>
  <c r="AE115" i="18" s="1"/>
  <c r="AE64" i="3"/>
  <c r="AE65" i="3"/>
  <c r="AE109" i="2"/>
  <c r="AF56" i="18"/>
  <c r="AG30" i="1"/>
  <c r="AQ58" i="6"/>
  <c r="AE62" i="2"/>
  <c r="AE65" i="2"/>
  <c r="AE61" i="2"/>
  <c r="AE53" i="2"/>
  <c r="AE64" i="2"/>
  <c r="AE66" i="2"/>
  <c r="AF36" i="1"/>
  <c r="AG34" i="1"/>
  <c r="AI23" i="1"/>
  <c r="AE148" i="2"/>
  <c r="AF17" i="3"/>
  <c r="AF31" i="1"/>
  <c r="AR13" i="6"/>
  <c r="AQ49" i="6"/>
  <c r="AH27" i="1"/>
  <c r="AE108" i="19"/>
  <c r="AF28" i="19"/>
  <c r="AE57" i="18"/>
  <c r="AG38" i="1"/>
  <c r="AE55" i="3"/>
  <c r="AE54" i="19"/>
  <c r="AF76" i="2"/>
  <c r="AF52" i="2"/>
  <c r="AF49" i="2"/>
  <c r="AF58" i="2"/>
  <c r="AF57" i="2"/>
  <c r="AG66" i="3"/>
  <c r="AE132" i="3" l="1"/>
  <c r="AD140" i="3"/>
  <c r="AE135" i="2"/>
  <c r="AE97" i="2"/>
  <c r="AE98" i="2"/>
  <c r="AF98" i="3" s="1"/>
  <c r="AF96" i="3"/>
  <c r="AF80" i="18" s="1"/>
  <c r="AF85" i="18"/>
  <c r="AE86" i="18"/>
  <c r="AE99" i="3"/>
  <c r="AE81" i="18" s="1"/>
  <c r="AE99" i="2"/>
  <c r="AD19" i="3"/>
  <c r="AD124" i="3" s="1"/>
  <c r="AF123" i="2"/>
  <c r="AF90" i="2"/>
  <c r="AG94" i="3" s="1"/>
  <c r="AF130" i="3"/>
  <c r="AQ84" i="3"/>
  <c r="AE132" i="2"/>
  <c r="AD138" i="2"/>
  <c r="AE133" i="2"/>
  <c r="AF43" i="2"/>
  <c r="AG21" i="5"/>
  <c r="AG22" i="5" s="1"/>
  <c r="AF107" i="2"/>
  <c r="AF42" i="5"/>
  <c r="AF43" i="5" s="1"/>
  <c r="AE33" i="16"/>
  <c r="AF62" i="3"/>
  <c r="AF31" i="2"/>
  <c r="AG24" i="3"/>
  <c r="AF26" i="2"/>
  <c r="AF27" i="2"/>
  <c r="AF98" i="2" s="1"/>
  <c r="AF18" i="2"/>
  <c r="AF124" i="2" s="1"/>
  <c r="AF29" i="2"/>
  <c r="AF30" i="2"/>
  <c r="AF136" i="2" s="1"/>
  <c r="AC57" i="3"/>
  <c r="AE20" i="18"/>
  <c r="AE116" i="18" s="1"/>
  <c r="AE67" i="3"/>
  <c r="AD52" i="18"/>
  <c r="AF95" i="2"/>
  <c r="AG24" i="18"/>
  <c r="AG120" i="18" s="1"/>
  <c r="AG26" i="3"/>
  <c r="AG23" i="2"/>
  <c r="AG129" i="2" s="1"/>
  <c r="AG17" i="2"/>
  <c r="AG22" i="2"/>
  <c r="AG128" i="2" s="1"/>
  <c r="AG14" i="2"/>
  <c r="AF87" i="2"/>
  <c r="AG42" i="2"/>
  <c r="AG43" i="2" s="1"/>
  <c r="AE78" i="2"/>
  <c r="AE51" i="18"/>
  <c r="AE149" i="2"/>
  <c r="AE91" i="2"/>
  <c r="AF30" i="3"/>
  <c r="AF136" i="3" s="1"/>
  <c r="AE32" i="2"/>
  <c r="AF14" i="16"/>
  <c r="AF68" i="16" s="1"/>
  <c r="AE57" i="5"/>
  <c r="AE84" i="5" s="1"/>
  <c r="AE83" i="5"/>
  <c r="AF65" i="3"/>
  <c r="AF96" i="2"/>
  <c r="AG97" i="3" s="1"/>
  <c r="AG27" i="3"/>
  <c r="AG133" i="3" s="1"/>
  <c r="AF77" i="2"/>
  <c r="AF78" i="2" s="1"/>
  <c r="AF108" i="2"/>
  <c r="AE150" i="2"/>
  <c r="AE67" i="2"/>
  <c r="AE68" i="3"/>
  <c r="AF29" i="3"/>
  <c r="AF135" i="3" s="1"/>
  <c r="AF25" i="18"/>
  <c r="AF121" i="18" s="1"/>
  <c r="AF56" i="5"/>
  <c r="AF19" i="18"/>
  <c r="AF115" i="18" s="1"/>
  <c r="AF64" i="3"/>
  <c r="AG56" i="18"/>
  <c r="AF65" i="2"/>
  <c r="AF61" i="2"/>
  <c r="AF53" i="2"/>
  <c r="AF62" i="2"/>
  <c r="AF64" i="2"/>
  <c r="AF66" i="2"/>
  <c r="AI27" i="1"/>
  <c r="AF55" i="3"/>
  <c r="AJ23" i="1"/>
  <c r="AF57" i="18"/>
  <c r="AF54" i="19"/>
  <c r="AF108" i="19"/>
  <c r="AG28" i="19"/>
  <c r="AS13" i="6"/>
  <c r="AR49" i="6"/>
  <c r="AR58" i="6"/>
  <c r="AF109" i="2"/>
  <c r="AH38" i="1"/>
  <c r="AG107" i="2"/>
  <c r="AG58" i="2"/>
  <c r="AG57" i="2"/>
  <c r="AG49" i="2"/>
  <c r="AG52" i="2"/>
  <c r="AG76" i="2"/>
  <c r="AH66" i="3"/>
  <c r="AG31" i="1"/>
  <c r="AG17" i="3"/>
  <c r="AG36" i="1"/>
  <c r="AH34" i="1"/>
  <c r="AH30" i="1"/>
  <c r="AF132" i="3" l="1"/>
  <c r="AF49" i="16"/>
  <c r="AE140" i="3"/>
  <c r="AG96" i="3"/>
  <c r="AG80" i="18" s="1"/>
  <c r="AG85" i="18"/>
  <c r="AF86" i="18"/>
  <c r="AF99" i="3"/>
  <c r="AF81" i="18" s="1"/>
  <c r="AH41" i="2"/>
  <c r="AF135" i="2"/>
  <c r="AF97" i="2"/>
  <c r="AF99" i="2" s="1"/>
  <c r="AG98" i="3"/>
  <c r="AG49" i="16"/>
  <c r="AD57" i="3"/>
  <c r="AE138" i="2"/>
  <c r="AG130" i="3"/>
  <c r="AG123" i="2"/>
  <c r="AG90" i="2"/>
  <c r="AH94" i="3" s="1"/>
  <c r="AG132" i="3"/>
  <c r="AR84" i="3"/>
  <c r="AF148" i="2"/>
  <c r="AF132" i="2"/>
  <c r="AF137" i="2"/>
  <c r="AF133" i="2"/>
  <c r="AG42" i="5"/>
  <c r="AG43" i="5" s="1"/>
  <c r="AF20" i="18"/>
  <c r="AF116" i="18" s="1"/>
  <c r="AF67" i="3"/>
  <c r="AH24" i="18"/>
  <c r="AH120" i="18" s="1"/>
  <c r="AH26" i="3"/>
  <c r="AG95" i="2"/>
  <c r="AF150" i="2"/>
  <c r="AF33" i="16"/>
  <c r="AG108" i="2"/>
  <c r="AG77" i="2"/>
  <c r="AG78" i="2" s="1"/>
  <c r="AG31" i="2"/>
  <c r="AG18" i="2"/>
  <c r="AG124" i="2" s="1"/>
  <c r="AG29" i="2"/>
  <c r="AG27" i="2"/>
  <c r="AG30" i="2"/>
  <c r="AG136" i="2" s="1"/>
  <c r="AH24" i="3"/>
  <c r="AG26" i="2"/>
  <c r="AH21" i="5"/>
  <c r="AH22" i="5" s="1"/>
  <c r="AE52" i="18"/>
  <c r="AG29" i="3"/>
  <c r="AG135" i="3" s="1"/>
  <c r="AG25" i="18"/>
  <c r="AG121" i="18" s="1"/>
  <c r="AF32" i="2"/>
  <c r="AG30" i="3"/>
  <c r="AG136" i="3" s="1"/>
  <c r="AG14" i="16"/>
  <c r="AG68" i="16" s="1"/>
  <c r="AF51" i="18"/>
  <c r="AG65" i="3"/>
  <c r="AG56" i="5"/>
  <c r="AG96" i="2"/>
  <c r="AH97" i="3" s="1"/>
  <c r="AH27" i="3"/>
  <c r="AH133" i="3" s="1"/>
  <c r="AG62" i="3"/>
  <c r="AE19" i="3"/>
  <c r="AE124" i="3" s="1"/>
  <c r="AF57" i="5"/>
  <c r="AF84" i="5" s="1"/>
  <c r="AF83" i="5"/>
  <c r="AF149" i="2"/>
  <c r="AF68" i="3"/>
  <c r="AH42" i="2"/>
  <c r="AH43" i="2" s="1"/>
  <c r="AH23" i="2"/>
  <c r="AH129" i="2" s="1"/>
  <c r="AG87" i="2"/>
  <c r="AH17" i="2"/>
  <c r="AH22" i="2"/>
  <c r="AH128" i="2" s="1"/>
  <c r="AH14" i="2"/>
  <c r="AG64" i="3"/>
  <c r="AG19" i="18"/>
  <c r="AG115" i="18" s="1"/>
  <c r="AF91" i="2"/>
  <c r="AI30" i="1"/>
  <c r="AH36" i="1"/>
  <c r="AI34" i="1"/>
  <c r="AG109" i="2"/>
  <c r="AJ27" i="1"/>
  <c r="AH107" i="2"/>
  <c r="AG55" i="3"/>
  <c r="AH56" i="18"/>
  <c r="AI38" i="1"/>
  <c r="AG108" i="19"/>
  <c r="AH28" i="19"/>
  <c r="AG54" i="19"/>
  <c r="AG57" i="18"/>
  <c r="AH17" i="3"/>
  <c r="AH31" i="1"/>
  <c r="AG61" i="2"/>
  <c r="AG65" i="2"/>
  <c r="AG62" i="2"/>
  <c r="AG53" i="2"/>
  <c r="AG64" i="2"/>
  <c r="AG66" i="2"/>
  <c r="AG148" i="2"/>
  <c r="AS58" i="6"/>
  <c r="AK23" i="1"/>
  <c r="AF67" i="2"/>
  <c r="AH57" i="2"/>
  <c r="AH76" i="2"/>
  <c r="AH52" i="2"/>
  <c r="AH49" i="2"/>
  <c r="AH58" i="2"/>
  <c r="AI66" i="3"/>
  <c r="AS49" i="6"/>
  <c r="AT13" i="6"/>
  <c r="AF140" i="3" l="1"/>
  <c r="AG98" i="2"/>
  <c r="AH98" i="3" s="1"/>
  <c r="AH85" i="18"/>
  <c r="AH96" i="3"/>
  <c r="AH80" i="18" s="1"/>
  <c r="AG135" i="2"/>
  <c r="AG97" i="2"/>
  <c r="AG99" i="3"/>
  <c r="AG81" i="18" s="1"/>
  <c r="AG86" i="18"/>
  <c r="AH130" i="3"/>
  <c r="AH123" i="2"/>
  <c r="AH90" i="2"/>
  <c r="AI94" i="3" s="1"/>
  <c r="AS84" i="3"/>
  <c r="AF138" i="2"/>
  <c r="AG137" i="2"/>
  <c r="AG132" i="2"/>
  <c r="AG133" i="2"/>
  <c r="AH42" i="5"/>
  <c r="AH43" i="5" s="1"/>
  <c r="AI21" i="5"/>
  <c r="AI22" i="5" s="1"/>
  <c r="AI41" i="2"/>
  <c r="AI107" i="2" s="1"/>
  <c r="AG150" i="2"/>
  <c r="AG149" i="2"/>
  <c r="AG51" i="18"/>
  <c r="AG91" i="2"/>
  <c r="AH29" i="3"/>
  <c r="AH135" i="3" s="1"/>
  <c r="AH25" i="18"/>
  <c r="AH121" i="18" s="1"/>
  <c r="AI22" i="2"/>
  <c r="AI128" i="2" s="1"/>
  <c r="AH87" i="2"/>
  <c r="AI42" i="2"/>
  <c r="AI14" i="2"/>
  <c r="AJ41" i="2" s="1"/>
  <c r="AI23" i="2"/>
  <c r="AI129" i="2" s="1"/>
  <c r="AI17" i="2"/>
  <c r="AH96" i="2"/>
  <c r="AI97" i="3" s="1"/>
  <c r="AI27" i="3"/>
  <c r="AI133" i="3" s="1"/>
  <c r="AG57" i="5"/>
  <c r="AG84" i="5" s="1"/>
  <c r="AG83" i="5"/>
  <c r="AG33" i="16"/>
  <c r="AF19" i="3"/>
  <c r="AF124" i="3" s="1"/>
  <c r="AH64" i="3"/>
  <c r="AH19" i="18"/>
  <c r="AH115" i="18" s="1"/>
  <c r="AF52" i="18"/>
  <c r="AH95" i="2"/>
  <c r="AI24" i="18"/>
  <c r="AI120" i="18" s="1"/>
  <c r="AI26" i="3"/>
  <c r="AH77" i="2"/>
  <c r="AH108" i="2"/>
  <c r="AH65" i="3"/>
  <c r="AG68" i="3"/>
  <c r="AG20" i="18"/>
  <c r="AG116" i="18" s="1"/>
  <c r="AG67" i="3"/>
  <c r="AH14" i="16"/>
  <c r="AH68" i="16" s="1"/>
  <c r="AH30" i="3"/>
  <c r="AH136" i="3" s="1"/>
  <c r="AG32" i="2"/>
  <c r="AH31" i="2"/>
  <c r="AH137" i="2" s="1"/>
  <c r="AI24" i="3"/>
  <c r="AH30" i="2"/>
  <c r="AH136" i="2" s="1"/>
  <c r="AH27" i="2"/>
  <c r="AH18" i="2"/>
  <c r="AH124" i="2" s="1"/>
  <c r="AH29" i="2"/>
  <c r="AH26" i="2"/>
  <c r="AE57" i="3"/>
  <c r="AH62" i="3"/>
  <c r="AH56" i="5"/>
  <c r="AI56" i="18"/>
  <c r="AT58" i="6"/>
  <c r="AH78" i="2"/>
  <c r="AI31" i="1"/>
  <c r="AI17" i="3"/>
  <c r="AJ30" i="1"/>
  <c r="AH108" i="19"/>
  <c r="AI28" i="19"/>
  <c r="AJ38" i="1"/>
  <c r="AJ34" i="1"/>
  <c r="AI36" i="1"/>
  <c r="AI58" i="2"/>
  <c r="AI76" i="2"/>
  <c r="AI52" i="2"/>
  <c r="AI57" i="2"/>
  <c r="AI49" i="2"/>
  <c r="AJ66" i="3"/>
  <c r="AG67" i="2"/>
  <c r="AH109" i="2"/>
  <c r="AK27" i="1"/>
  <c r="AU13" i="6"/>
  <c r="AT49" i="6"/>
  <c r="AH61" i="2"/>
  <c r="AH53" i="2"/>
  <c r="AH62" i="2"/>
  <c r="AH65" i="2"/>
  <c r="AH64" i="2"/>
  <c r="AH66" i="2"/>
  <c r="AL23" i="1"/>
  <c r="AH57" i="18"/>
  <c r="AH55" i="3"/>
  <c r="AH54" i="19"/>
  <c r="AH148" i="2"/>
  <c r="AH49" i="16" l="1"/>
  <c r="AH132" i="3"/>
  <c r="AG140" i="3"/>
  <c r="AI96" i="3"/>
  <c r="AI132" i="3" s="1"/>
  <c r="AI85" i="18"/>
  <c r="AH98" i="2"/>
  <c r="AI49" i="16" s="1"/>
  <c r="AG99" i="2"/>
  <c r="AH135" i="2"/>
  <c r="AH97" i="2"/>
  <c r="AH99" i="3"/>
  <c r="AH81" i="18" s="1"/>
  <c r="AH86" i="18"/>
  <c r="AI123" i="2"/>
  <c r="AI90" i="2"/>
  <c r="AJ94" i="3" s="1"/>
  <c r="AI130" i="3"/>
  <c r="AT84" i="3"/>
  <c r="AH132" i="2"/>
  <c r="AG138" i="2"/>
  <c r="AH133" i="2"/>
  <c r="AI43" i="2"/>
  <c r="AI109" i="2" s="1"/>
  <c r="AH32" i="2"/>
  <c r="AI42" i="5"/>
  <c r="AI43" i="5" s="1"/>
  <c r="AH149" i="2"/>
  <c r="AH57" i="5"/>
  <c r="AH84" i="5" s="1"/>
  <c r="AH83" i="5"/>
  <c r="AG52" i="18"/>
  <c r="AI65" i="3"/>
  <c r="AJ22" i="2"/>
  <c r="AJ128" i="2" s="1"/>
  <c r="AJ17" i="2"/>
  <c r="AJ42" i="2"/>
  <c r="AJ43" i="2" s="1"/>
  <c r="AI87" i="2"/>
  <c r="AJ23" i="2"/>
  <c r="AJ129" i="2" s="1"/>
  <c r="AJ14" i="2"/>
  <c r="AH20" i="18"/>
  <c r="AH116" i="18" s="1"/>
  <c r="AH67" i="3"/>
  <c r="AI29" i="3"/>
  <c r="AI135" i="3" s="1"/>
  <c r="AI25" i="18"/>
  <c r="AI121" i="18" s="1"/>
  <c r="AH68" i="3"/>
  <c r="AI19" i="18"/>
  <c r="AI115" i="18" s="1"/>
  <c r="AI64" i="3"/>
  <c r="AF57" i="3"/>
  <c r="AI77" i="2"/>
  <c r="AJ42" i="5" s="1"/>
  <c r="AJ43" i="5" s="1"/>
  <c r="AI108" i="2"/>
  <c r="AH150" i="2"/>
  <c r="AH91" i="2"/>
  <c r="AI62" i="3"/>
  <c r="AH33" i="16"/>
  <c r="AG19" i="3"/>
  <c r="AG124" i="3" s="1"/>
  <c r="AI18" i="2"/>
  <c r="AI124" i="2" s="1"/>
  <c r="AI30" i="2"/>
  <c r="AI27" i="2"/>
  <c r="AI29" i="2"/>
  <c r="AI26" i="2"/>
  <c r="AI31" i="2"/>
  <c r="AJ24" i="3"/>
  <c r="AJ21" i="5"/>
  <c r="AJ22" i="5" s="1"/>
  <c r="AI14" i="16"/>
  <c r="AI68" i="16" s="1"/>
  <c r="AI30" i="3"/>
  <c r="AI136" i="3" s="1"/>
  <c r="AH51" i="18"/>
  <c r="AJ27" i="3"/>
  <c r="AJ133" i="3" s="1"/>
  <c r="AI96" i="2"/>
  <c r="AJ97" i="3" s="1"/>
  <c r="AJ24" i="18"/>
  <c r="AJ120" i="18" s="1"/>
  <c r="AJ26" i="3"/>
  <c r="AI95" i="2"/>
  <c r="AI56" i="5"/>
  <c r="AL27" i="1"/>
  <c r="AJ52" i="2"/>
  <c r="AJ57" i="2"/>
  <c r="AJ76" i="2"/>
  <c r="AJ49" i="2"/>
  <c r="AJ58" i="2"/>
  <c r="AK66" i="3"/>
  <c r="AK38" i="1"/>
  <c r="AK30" i="1"/>
  <c r="AJ31" i="1"/>
  <c r="AJ17" i="3"/>
  <c r="AJ56" i="18"/>
  <c r="AJ107" i="2"/>
  <c r="AU58" i="6"/>
  <c r="AJ36" i="1"/>
  <c r="AK34" i="1"/>
  <c r="AI55" i="3"/>
  <c r="AH67" i="2"/>
  <c r="AI54" i="19"/>
  <c r="AV13" i="6"/>
  <c r="AU49" i="6"/>
  <c r="AM23" i="1"/>
  <c r="AI57" i="18"/>
  <c r="AI53" i="2"/>
  <c r="AI61" i="2"/>
  <c r="AI65" i="2"/>
  <c r="AI62" i="2"/>
  <c r="AI64" i="2"/>
  <c r="AI66" i="2"/>
  <c r="AI108" i="19"/>
  <c r="AJ28" i="19"/>
  <c r="AI148" i="2"/>
  <c r="AI98" i="3" l="1"/>
  <c r="AH138" i="2"/>
  <c r="AH99" i="2"/>
  <c r="AI80" i="18"/>
  <c r="AI98" i="2"/>
  <c r="AJ98" i="3" s="1"/>
  <c r="AH140" i="3"/>
  <c r="AI86" i="18"/>
  <c r="AI99" i="3"/>
  <c r="AI81" i="18" s="1"/>
  <c r="AJ96" i="3"/>
  <c r="AJ80" i="18" s="1"/>
  <c r="AJ85" i="18"/>
  <c r="AI135" i="2"/>
  <c r="AI97" i="2"/>
  <c r="AJ49" i="16"/>
  <c r="AJ123" i="2"/>
  <c r="AJ90" i="2"/>
  <c r="AK94" i="3" s="1"/>
  <c r="AJ130" i="3"/>
  <c r="AU84" i="3"/>
  <c r="AI132" i="2"/>
  <c r="AI78" i="2"/>
  <c r="AI133" i="2"/>
  <c r="AI137" i="2"/>
  <c r="AI136" i="2"/>
  <c r="AJ56" i="5"/>
  <c r="AJ83" i="5" s="1"/>
  <c r="AK41" i="2"/>
  <c r="AI150" i="2"/>
  <c r="AJ65" i="3"/>
  <c r="AI68" i="3"/>
  <c r="AI67" i="3"/>
  <c r="AI20" i="18"/>
  <c r="AI116" i="18" s="1"/>
  <c r="AJ77" i="2"/>
  <c r="AJ78" i="2" s="1"/>
  <c r="AJ108" i="2"/>
  <c r="AJ64" i="3"/>
  <c r="AJ19" i="18"/>
  <c r="AJ115" i="18" s="1"/>
  <c r="AI33" i="16"/>
  <c r="AH19" i="3"/>
  <c r="AH124" i="3" s="1"/>
  <c r="AJ14" i="16"/>
  <c r="AJ68" i="16" s="1"/>
  <c r="AI32" i="2"/>
  <c r="AJ30" i="3"/>
  <c r="AJ136" i="3" s="1"/>
  <c r="AI149" i="2"/>
  <c r="AK14" i="2"/>
  <c r="AK42" i="2"/>
  <c r="AK22" i="2"/>
  <c r="AK128" i="2" s="1"/>
  <c r="AK23" i="2"/>
  <c r="AK129" i="2" s="1"/>
  <c r="AJ87" i="2"/>
  <c r="AK17" i="2"/>
  <c r="AJ31" i="2"/>
  <c r="AJ26" i="2"/>
  <c r="AJ18" i="2"/>
  <c r="AJ124" i="2" s="1"/>
  <c r="AJ27" i="2"/>
  <c r="AJ30" i="2"/>
  <c r="AJ136" i="2" s="1"/>
  <c r="AJ29" i="2"/>
  <c r="AK24" i="3"/>
  <c r="AJ62" i="3"/>
  <c r="AH52" i="18"/>
  <c r="AJ96" i="2"/>
  <c r="AK97" i="3" s="1"/>
  <c r="AK27" i="3"/>
  <c r="AK133" i="3" s="1"/>
  <c r="AK24" i="18"/>
  <c r="AK120" i="18" s="1"/>
  <c r="AJ95" i="2"/>
  <c r="AK26" i="3"/>
  <c r="AI57" i="5"/>
  <c r="AI84" i="5" s="1"/>
  <c r="AI83" i="5"/>
  <c r="AI91" i="2"/>
  <c r="AJ25" i="18"/>
  <c r="AJ121" i="18" s="1"/>
  <c r="AJ29" i="3"/>
  <c r="AJ135" i="3" s="1"/>
  <c r="AG57" i="3"/>
  <c r="AI51" i="18"/>
  <c r="AK21" i="5"/>
  <c r="AN23" i="1"/>
  <c r="AK36" i="1"/>
  <c r="AL34" i="1"/>
  <c r="AJ148" i="2"/>
  <c r="AJ55" i="3"/>
  <c r="AK17" i="3"/>
  <c r="AK31" i="1"/>
  <c r="AJ61" i="2"/>
  <c r="AJ53" i="2"/>
  <c r="AJ65" i="2"/>
  <c r="AJ62" i="2"/>
  <c r="AJ64" i="2"/>
  <c r="AJ66" i="2"/>
  <c r="AM27" i="1"/>
  <c r="AW13" i="6"/>
  <c r="AV49" i="6"/>
  <c r="AL38" i="1"/>
  <c r="AK52" i="2"/>
  <c r="AK57" i="2"/>
  <c r="AK76" i="2"/>
  <c r="AK58" i="2"/>
  <c r="AK49" i="2"/>
  <c r="AL66" i="3"/>
  <c r="AJ108" i="19"/>
  <c r="AK28" i="19"/>
  <c r="AJ57" i="18"/>
  <c r="AJ109" i="2"/>
  <c r="AJ54" i="19"/>
  <c r="AV58" i="6"/>
  <c r="AI67" i="2"/>
  <c r="AL30" i="1"/>
  <c r="AK56" i="18"/>
  <c r="AI140" i="3" l="1"/>
  <c r="AI99" i="2"/>
  <c r="AJ132" i="3"/>
  <c r="AK96" i="3"/>
  <c r="AK80" i="18" s="1"/>
  <c r="AK85" i="18"/>
  <c r="AL41" i="2"/>
  <c r="AL107" i="2" s="1"/>
  <c r="AL148" i="2" s="1"/>
  <c r="AJ86" i="18"/>
  <c r="AJ99" i="3"/>
  <c r="AJ81" i="18" s="1"/>
  <c r="AJ135" i="2"/>
  <c r="AJ97" i="2"/>
  <c r="AJ133" i="2"/>
  <c r="AJ98" i="2"/>
  <c r="AK130" i="3"/>
  <c r="AK123" i="2"/>
  <c r="AK90" i="2"/>
  <c r="AL94" i="3" s="1"/>
  <c r="AV84" i="3"/>
  <c r="AK42" i="5"/>
  <c r="AK43" i="5" s="1"/>
  <c r="AJ132" i="2"/>
  <c r="AI138" i="2"/>
  <c r="AJ137" i="2"/>
  <c r="AK43" i="2"/>
  <c r="AK109" i="2" s="1"/>
  <c r="AJ57" i="5"/>
  <c r="AJ84" i="5" s="1"/>
  <c r="AL21" i="5"/>
  <c r="AL22" i="5" s="1"/>
  <c r="AK107" i="2"/>
  <c r="AK56" i="5"/>
  <c r="AK57" i="5" s="1"/>
  <c r="AK22" i="5"/>
  <c r="AK29" i="3"/>
  <c r="AK135" i="3" s="1"/>
  <c r="AK25" i="18"/>
  <c r="AK121" i="18" s="1"/>
  <c r="AK87" i="2"/>
  <c r="AL14" i="2"/>
  <c r="AM41" i="2" s="1"/>
  <c r="AL17" i="2"/>
  <c r="AL22" i="2"/>
  <c r="AL128" i="2" s="1"/>
  <c r="AL23" i="2"/>
  <c r="AL129" i="2" s="1"/>
  <c r="AL42" i="2"/>
  <c r="AI19" i="3"/>
  <c r="AI124" i="3" s="1"/>
  <c r="AJ33" i="16"/>
  <c r="AJ51" i="18"/>
  <c r="AK14" i="16"/>
  <c r="AK68" i="16" s="1"/>
  <c r="AK30" i="3"/>
  <c r="AK136" i="3" s="1"/>
  <c r="AJ32" i="2"/>
  <c r="AK96" i="2"/>
  <c r="AL97" i="3" s="1"/>
  <c r="AL27" i="3"/>
  <c r="AL133" i="3" s="1"/>
  <c r="AJ68" i="3"/>
  <c r="AI52" i="18"/>
  <c r="AJ150" i="2"/>
  <c r="AK19" i="18"/>
  <c r="AK115" i="18" s="1"/>
  <c r="AK64" i="3"/>
  <c r="AK65" i="3"/>
  <c r="AL24" i="18"/>
  <c r="AL120" i="18" s="1"/>
  <c r="AK95" i="2"/>
  <c r="AL26" i="3"/>
  <c r="AH57" i="3"/>
  <c r="AJ67" i="3"/>
  <c r="AJ20" i="18"/>
  <c r="AJ116" i="18" s="1"/>
  <c r="AK62" i="3"/>
  <c r="AJ91" i="2"/>
  <c r="AK31" i="2"/>
  <c r="AL24" i="3"/>
  <c r="AK29" i="2"/>
  <c r="AK30" i="2"/>
  <c r="AK27" i="2"/>
  <c r="AK26" i="2"/>
  <c r="AK18" i="2"/>
  <c r="AK124" i="2" s="1"/>
  <c r="AK108" i="2"/>
  <c r="AK77" i="2"/>
  <c r="AJ149" i="2"/>
  <c r="AL31" i="1"/>
  <c r="AL17" i="3"/>
  <c r="AL36" i="1"/>
  <c r="AM34" i="1"/>
  <c r="AW58" i="6"/>
  <c r="AK54" i="19"/>
  <c r="AL58" i="2"/>
  <c r="AL52" i="2"/>
  <c r="AL57" i="2"/>
  <c r="AL76" i="2"/>
  <c r="AL49" i="2"/>
  <c r="AM66" i="3"/>
  <c r="AL56" i="18"/>
  <c r="AO23" i="1"/>
  <c r="AM30" i="1"/>
  <c r="AK65" i="2"/>
  <c r="AK62" i="2"/>
  <c r="AK53" i="2"/>
  <c r="AK61" i="2"/>
  <c r="AK64" i="2"/>
  <c r="AK66" i="2"/>
  <c r="AK57" i="18"/>
  <c r="AK55" i="3"/>
  <c r="AJ67" i="2"/>
  <c r="AK108" i="19"/>
  <c r="AL28" i="19"/>
  <c r="AM38" i="1"/>
  <c r="AW49" i="6"/>
  <c r="AX13" i="6"/>
  <c r="AN27" i="1"/>
  <c r="AL43" i="2" l="1"/>
  <c r="AJ140" i="3"/>
  <c r="AK132" i="3"/>
  <c r="AK135" i="2"/>
  <c r="AK97" i="2"/>
  <c r="AK98" i="2"/>
  <c r="AL49" i="16" s="1"/>
  <c r="AL85" i="18"/>
  <c r="AL96" i="3"/>
  <c r="AL80" i="18" s="1"/>
  <c r="AJ138" i="2"/>
  <c r="AK86" i="18"/>
  <c r="AK99" i="3"/>
  <c r="AK81" i="18" s="1"/>
  <c r="AK98" i="3"/>
  <c r="AK49" i="16"/>
  <c r="AJ99" i="2"/>
  <c r="AL130" i="3"/>
  <c r="AL123" i="2"/>
  <c r="AL90" i="2"/>
  <c r="AM94" i="3" s="1"/>
  <c r="AK140" i="3"/>
  <c r="AW84" i="3"/>
  <c r="AK148" i="2"/>
  <c r="AK132" i="2"/>
  <c r="AK137" i="2"/>
  <c r="AK136" i="2"/>
  <c r="AK133" i="2"/>
  <c r="AL42" i="5"/>
  <c r="AL43" i="5" s="1"/>
  <c r="AK78" i="2"/>
  <c r="AK84" i="5"/>
  <c r="AK83" i="5"/>
  <c r="AK91" i="2"/>
  <c r="AK33" i="16"/>
  <c r="AJ19" i="3"/>
  <c r="AJ124" i="3" s="1"/>
  <c r="AI57" i="3"/>
  <c r="AL30" i="2"/>
  <c r="AL27" i="2"/>
  <c r="AL26" i="2"/>
  <c r="AL29" i="2"/>
  <c r="AL31" i="2"/>
  <c r="AM21" i="5"/>
  <c r="AM22" i="5" s="1"/>
  <c r="AL18" i="2"/>
  <c r="AL124" i="2" s="1"/>
  <c r="AM24" i="3"/>
  <c r="AK150" i="2"/>
  <c r="AJ52" i="18"/>
  <c r="AK51" i="18"/>
  <c r="AL108" i="2"/>
  <c r="AL77" i="2"/>
  <c r="AM42" i="5" s="1"/>
  <c r="AM43" i="5" s="1"/>
  <c r="AL87" i="2"/>
  <c r="AM42" i="2"/>
  <c r="AM43" i="2" s="1"/>
  <c r="AM14" i="2"/>
  <c r="AN41" i="2" s="1"/>
  <c r="AM17" i="2"/>
  <c r="AM22" i="2"/>
  <c r="AM128" i="2" s="1"/>
  <c r="AM23" i="2"/>
  <c r="AM129" i="2" s="1"/>
  <c r="AL56" i="5"/>
  <c r="AL30" i="3"/>
  <c r="AL136" i="3" s="1"/>
  <c r="AK32" i="2"/>
  <c r="AL14" i="16"/>
  <c r="AL68" i="16" s="1"/>
  <c r="AL25" i="18"/>
  <c r="AL121" i="18" s="1"/>
  <c r="AL29" i="3"/>
  <c r="AL135" i="3" s="1"/>
  <c r="AL19" i="18"/>
  <c r="AL115" i="18" s="1"/>
  <c r="AL64" i="3"/>
  <c r="AL65" i="3"/>
  <c r="AL96" i="2"/>
  <c r="AM97" i="3" s="1"/>
  <c r="AM27" i="3"/>
  <c r="AM133" i="3" s="1"/>
  <c r="AK20" i="18"/>
  <c r="AK116" i="18" s="1"/>
  <c r="AK67" i="3"/>
  <c r="AK67" i="2"/>
  <c r="AK149" i="2"/>
  <c r="AL62" i="3"/>
  <c r="AK68" i="3"/>
  <c r="AM26" i="3"/>
  <c r="AM24" i="18"/>
  <c r="AM120" i="18" s="1"/>
  <c r="AL95" i="2"/>
  <c r="AO27" i="1"/>
  <c r="AM56" i="18"/>
  <c r="AL57" i="18"/>
  <c r="AL65" i="2"/>
  <c r="AL62" i="2"/>
  <c r="AL61" i="2"/>
  <c r="AL53" i="2"/>
  <c r="AL64" i="2"/>
  <c r="AL66" i="2"/>
  <c r="AL54" i="19"/>
  <c r="AL55" i="3"/>
  <c r="AN38" i="1"/>
  <c r="AL108" i="19"/>
  <c r="AM28" i="19"/>
  <c r="AL109" i="2"/>
  <c r="AY13" i="6"/>
  <c r="AX49" i="6"/>
  <c r="AM76" i="2"/>
  <c r="AM52" i="2"/>
  <c r="AM57" i="2"/>
  <c r="AM49" i="2"/>
  <c r="AM58" i="2"/>
  <c r="AN66" i="3"/>
  <c r="AN34" i="1"/>
  <c r="AM36" i="1"/>
  <c r="AN30" i="1"/>
  <c r="AP23" i="1"/>
  <c r="AX58" i="6"/>
  <c r="AM107" i="2"/>
  <c r="AM17" i="3"/>
  <c r="AM31" i="1"/>
  <c r="AK99" i="2" l="1"/>
  <c r="AM96" i="3"/>
  <c r="AM80" i="18" s="1"/>
  <c r="AM85" i="18"/>
  <c r="AL98" i="3"/>
  <c r="AL99" i="3"/>
  <c r="AL81" i="18" s="1"/>
  <c r="AL86" i="18"/>
  <c r="AL135" i="2"/>
  <c r="AL97" i="2"/>
  <c r="AL132" i="3"/>
  <c r="AL133" i="2"/>
  <c r="AL98" i="2"/>
  <c r="AM130" i="3"/>
  <c r="AM123" i="2"/>
  <c r="AM90" i="2"/>
  <c r="AN94" i="3" s="1"/>
  <c r="AM132" i="3"/>
  <c r="AL140" i="3"/>
  <c r="AX84" i="3"/>
  <c r="AL132" i="2"/>
  <c r="AK138" i="2"/>
  <c r="AL137" i="2"/>
  <c r="AL136" i="2"/>
  <c r="AL78" i="2"/>
  <c r="AM56" i="5"/>
  <c r="AM57" i="5" s="1"/>
  <c r="AM84" i="5" s="1"/>
  <c r="AL149" i="2"/>
  <c r="AL51" i="18"/>
  <c r="AL68" i="3"/>
  <c r="AM95" i="2"/>
  <c r="AN24" i="18"/>
  <c r="AN120" i="18" s="1"/>
  <c r="AN26" i="3"/>
  <c r="AM29" i="3"/>
  <c r="AM135" i="3" s="1"/>
  <c r="AM25" i="18"/>
  <c r="AM121" i="18" s="1"/>
  <c r="AL20" i="18"/>
  <c r="AL116" i="18" s="1"/>
  <c r="AL67" i="3"/>
  <c r="AL33" i="16"/>
  <c r="AK19" i="3"/>
  <c r="AK124" i="3" s="1"/>
  <c r="AM27" i="2"/>
  <c r="AM29" i="2"/>
  <c r="AN21" i="5"/>
  <c r="AN22" i="5" s="1"/>
  <c r="AM26" i="2"/>
  <c r="AN24" i="3"/>
  <c r="AM30" i="2"/>
  <c r="AM136" i="2" s="1"/>
  <c r="AM18" i="2"/>
  <c r="AM124" i="2" s="1"/>
  <c r="AM31" i="2"/>
  <c r="AM137" i="2" s="1"/>
  <c r="AL32" i="2"/>
  <c r="AM30" i="3"/>
  <c r="AM136" i="3" s="1"/>
  <c r="AM14" i="16"/>
  <c r="AM68" i="16" s="1"/>
  <c r="AL150" i="2"/>
  <c r="AM19" i="18"/>
  <c r="AM115" i="18" s="1"/>
  <c r="AM64" i="3"/>
  <c r="AN14" i="2"/>
  <c r="AO41" i="2" s="1"/>
  <c r="AM87" i="2"/>
  <c r="AN17" i="2"/>
  <c r="AN23" i="2"/>
  <c r="AN129" i="2" s="1"/>
  <c r="AN42" i="2"/>
  <c r="AN43" i="2" s="1"/>
  <c r="AN22" i="2"/>
  <c r="AN128" i="2" s="1"/>
  <c r="AL91" i="2"/>
  <c r="AK52" i="18"/>
  <c r="AM65" i="3"/>
  <c r="AL57" i="5"/>
  <c r="AL84" i="5" s="1"/>
  <c r="AL83" i="5"/>
  <c r="AM96" i="2"/>
  <c r="AN97" i="3" s="1"/>
  <c r="AN27" i="3"/>
  <c r="AN133" i="3" s="1"/>
  <c r="AM108" i="2"/>
  <c r="AM77" i="2"/>
  <c r="AM78" i="2" s="1"/>
  <c r="AM62" i="3"/>
  <c r="AJ57" i="3"/>
  <c r="AN52" i="2"/>
  <c r="AN57" i="2"/>
  <c r="AN58" i="2"/>
  <c r="AN76" i="2"/>
  <c r="AN49" i="2"/>
  <c r="AO66" i="3"/>
  <c r="AM55" i="3"/>
  <c r="AM109" i="2"/>
  <c r="AN107" i="2"/>
  <c r="AN56" i="18"/>
  <c r="AZ13" i="6"/>
  <c r="AY49" i="6"/>
  <c r="AM57" i="18"/>
  <c r="AL67" i="2"/>
  <c r="AN31" i="1"/>
  <c r="AN17" i="3"/>
  <c r="AM148" i="2"/>
  <c r="AO30" i="1"/>
  <c r="AM65" i="2"/>
  <c r="AM53" i="2"/>
  <c r="AM62" i="2"/>
  <c r="AM61" i="2"/>
  <c r="AM64" i="2"/>
  <c r="AM66" i="2"/>
  <c r="AM108" i="19"/>
  <c r="AN28" i="19"/>
  <c r="AO38" i="1"/>
  <c r="AM54" i="19"/>
  <c r="AP27" i="1"/>
  <c r="AY58" i="6"/>
  <c r="AQ23" i="1"/>
  <c r="AO34" i="1"/>
  <c r="AN36" i="1"/>
  <c r="AM98" i="2" l="1"/>
  <c r="AM86" i="18"/>
  <c r="AM99" i="3"/>
  <c r="AM81" i="18" s="1"/>
  <c r="AM135" i="2"/>
  <c r="AM97" i="2"/>
  <c r="AN96" i="3"/>
  <c r="AN80" i="18" s="1"/>
  <c r="AN85" i="18"/>
  <c r="AN98" i="3"/>
  <c r="AN49" i="16"/>
  <c r="AM49" i="16"/>
  <c r="AM98" i="3"/>
  <c r="AL99" i="2"/>
  <c r="AN123" i="2"/>
  <c r="AN90" i="2"/>
  <c r="AO94" i="3" s="1"/>
  <c r="AN130" i="3"/>
  <c r="AM140" i="3"/>
  <c r="AY84" i="3"/>
  <c r="AM132" i="2"/>
  <c r="AL138" i="2"/>
  <c r="AM133" i="2"/>
  <c r="AN42" i="5"/>
  <c r="AN43" i="5" s="1"/>
  <c r="AN56" i="5"/>
  <c r="AN57" i="5" s="1"/>
  <c r="AN84" i="5" s="1"/>
  <c r="AM83" i="5"/>
  <c r="AM150" i="2"/>
  <c r="AN65" i="3"/>
  <c r="AN31" i="2"/>
  <c r="AN137" i="2" s="1"/>
  <c r="AN29" i="2"/>
  <c r="AN18" i="2"/>
  <c r="AN124" i="2" s="1"/>
  <c r="AO24" i="3"/>
  <c r="AN30" i="2"/>
  <c r="AN136" i="2" s="1"/>
  <c r="AN27" i="2"/>
  <c r="AN26" i="2"/>
  <c r="AN62" i="3"/>
  <c r="AN25" i="18"/>
  <c r="AN121" i="18" s="1"/>
  <c r="AN29" i="3"/>
  <c r="AN135" i="3" s="1"/>
  <c r="AM20" i="18"/>
  <c r="AM116" i="18" s="1"/>
  <c r="AM67" i="3"/>
  <c r="AN19" i="18"/>
  <c r="AN115" i="18" s="1"/>
  <c r="AN64" i="3"/>
  <c r="AO24" i="18"/>
  <c r="AO120" i="18" s="1"/>
  <c r="AO26" i="3"/>
  <c r="AN95" i="2"/>
  <c r="AM51" i="18"/>
  <c r="AO21" i="5"/>
  <c r="AO22" i="5" s="1"/>
  <c r="AN14" i="16"/>
  <c r="AN68" i="16" s="1"/>
  <c r="AN30" i="3"/>
  <c r="AN136" i="3" s="1"/>
  <c r="AL52" i="18"/>
  <c r="AN77" i="2"/>
  <c r="AN108" i="2"/>
  <c r="AO23" i="2"/>
  <c r="AO129" i="2" s="1"/>
  <c r="AO14" i="2"/>
  <c r="AO22" i="2"/>
  <c r="AO128" i="2" s="1"/>
  <c r="AO42" i="2"/>
  <c r="AO43" i="2" s="1"/>
  <c r="AO17" i="2"/>
  <c r="AN87" i="2"/>
  <c r="AL19" i="3"/>
  <c r="AL124" i="3" s="1"/>
  <c r="AM33" i="16"/>
  <c r="AM91" i="2"/>
  <c r="AM149" i="2"/>
  <c r="AO27" i="3"/>
  <c r="AO133" i="3" s="1"/>
  <c r="AN96" i="2"/>
  <c r="AO97" i="3" s="1"/>
  <c r="AM68" i="3"/>
  <c r="AK57" i="3"/>
  <c r="AM32" i="2"/>
  <c r="AN57" i="18"/>
  <c r="AN55" i="3"/>
  <c r="AN61" i="2"/>
  <c r="AN53" i="2"/>
  <c r="AN65" i="2"/>
  <c r="AN62" i="2"/>
  <c r="AN64" i="2"/>
  <c r="AN66" i="2"/>
  <c r="AO36" i="1"/>
  <c r="AP34" i="1"/>
  <c r="AN54" i="19"/>
  <c r="AP30" i="1"/>
  <c r="AO76" i="2"/>
  <c r="AO49" i="2"/>
  <c r="AO57" i="2"/>
  <c r="AO58" i="2"/>
  <c r="AO52" i="2"/>
  <c r="AP66" i="3"/>
  <c r="AO56" i="18"/>
  <c r="AR23" i="1"/>
  <c r="AO17" i="3"/>
  <c r="AO31" i="1"/>
  <c r="BA13" i="6"/>
  <c r="AZ49" i="6"/>
  <c r="AN109" i="2"/>
  <c r="AM67" i="2"/>
  <c r="AQ27" i="1"/>
  <c r="AP38" i="1"/>
  <c r="AN108" i="19"/>
  <c r="AO28" i="19"/>
  <c r="AO107" i="2"/>
  <c r="AZ58" i="6"/>
  <c r="AN148" i="2"/>
  <c r="AN135" i="2" l="1"/>
  <c r="AN97" i="2"/>
  <c r="AN86" i="18"/>
  <c r="AN99" i="3"/>
  <c r="AN81" i="18" s="1"/>
  <c r="AM99" i="2"/>
  <c r="AO96" i="3"/>
  <c r="AO80" i="18" s="1"/>
  <c r="AO85" i="18"/>
  <c r="AN132" i="3"/>
  <c r="AN133" i="2"/>
  <c r="AN98" i="2"/>
  <c r="AO123" i="2"/>
  <c r="AO90" i="2"/>
  <c r="AP94" i="3" s="1"/>
  <c r="AM19" i="3"/>
  <c r="AM124" i="3" s="1"/>
  <c r="AO132" i="3"/>
  <c r="AM138" i="2"/>
  <c r="AO130" i="3"/>
  <c r="AZ84" i="3"/>
  <c r="AN132" i="2"/>
  <c r="AN138" i="2" s="1"/>
  <c r="AN83" i="5"/>
  <c r="AN67" i="2"/>
  <c r="AP41" i="2"/>
  <c r="AP107" i="2" s="1"/>
  <c r="AN149" i="2"/>
  <c r="AO65" i="3"/>
  <c r="AN68" i="3"/>
  <c r="AO64" i="3"/>
  <c r="AO19" i="18"/>
  <c r="AO115" i="18" s="1"/>
  <c r="AL57" i="3"/>
  <c r="AO108" i="2"/>
  <c r="AO77" i="2"/>
  <c r="AP42" i="5" s="1"/>
  <c r="AP43" i="5" s="1"/>
  <c r="AN33" i="16"/>
  <c r="AN51" i="18"/>
  <c r="AN91" i="2"/>
  <c r="AP42" i="2"/>
  <c r="AP14" i="2"/>
  <c r="AQ41" i="2" s="1"/>
  <c r="AP22" i="2"/>
  <c r="AP128" i="2" s="1"/>
  <c r="AP23" i="2"/>
  <c r="AP129" i="2" s="1"/>
  <c r="AO87" i="2"/>
  <c r="AP17" i="2"/>
  <c r="AO29" i="2"/>
  <c r="AP24" i="3"/>
  <c r="AO18" i="2"/>
  <c r="AO124" i="2" s="1"/>
  <c r="AO30" i="2"/>
  <c r="AO136" i="2" s="1"/>
  <c r="AO27" i="2"/>
  <c r="AO26" i="2"/>
  <c r="AO31" i="2"/>
  <c r="AO137" i="2" s="1"/>
  <c r="AP27" i="3"/>
  <c r="AP133" i="3" s="1"/>
  <c r="AO96" i="2"/>
  <c r="AP97" i="3" s="1"/>
  <c r="AO25" i="18"/>
  <c r="AO121" i="18" s="1"/>
  <c r="AO29" i="3"/>
  <c r="AO135" i="3" s="1"/>
  <c r="AO42" i="5"/>
  <c r="AO43" i="5" s="1"/>
  <c r="AN150" i="2"/>
  <c r="AO148" i="2"/>
  <c r="AN78" i="2"/>
  <c r="AP24" i="18"/>
  <c r="AP120" i="18" s="1"/>
  <c r="AP26" i="3"/>
  <c r="AO95" i="2"/>
  <c r="AM52" i="18"/>
  <c r="AN67" i="3"/>
  <c r="AN20" i="18"/>
  <c r="AN116" i="18" s="1"/>
  <c r="AO62" i="3"/>
  <c r="AO56" i="5"/>
  <c r="AO57" i="5" s="1"/>
  <c r="AO84" i="5" s="1"/>
  <c r="AO30" i="3"/>
  <c r="AO136" i="3" s="1"/>
  <c r="AN32" i="2"/>
  <c r="AO14" i="16"/>
  <c r="AO68" i="16" s="1"/>
  <c r="AP21" i="5"/>
  <c r="AP22" i="5" s="1"/>
  <c r="AQ38" i="1"/>
  <c r="AR27" i="1"/>
  <c r="AP49" i="2"/>
  <c r="AP57" i="2"/>
  <c r="AP58" i="2"/>
  <c r="AP76" i="2"/>
  <c r="AP52" i="2"/>
  <c r="AQ66" i="3"/>
  <c r="AQ30" i="1"/>
  <c r="BA49" i="6"/>
  <c r="BB13" i="6"/>
  <c r="AO55" i="3"/>
  <c r="AS23" i="1"/>
  <c r="AO62" i="2"/>
  <c r="AO53" i="2"/>
  <c r="AO65" i="2"/>
  <c r="AO61" i="2"/>
  <c r="AO64" i="2"/>
  <c r="AO66" i="2"/>
  <c r="AP31" i="1"/>
  <c r="AP17" i="3"/>
  <c r="AO54" i="19"/>
  <c r="AO57" i="18"/>
  <c r="BA58" i="6"/>
  <c r="AO109" i="2"/>
  <c r="AO108" i="19"/>
  <c r="AP28" i="19"/>
  <c r="AP56" i="18"/>
  <c r="AP36" i="1"/>
  <c r="AQ34" i="1"/>
  <c r="AO98" i="2" l="1"/>
  <c r="AN140" i="3"/>
  <c r="AP85" i="18"/>
  <c r="AP96" i="3"/>
  <c r="AP80" i="18" s="1"/>
  <c r="AO99" i="3"/>
  <c r="AO81" i="18" s="1"/>
  <c r="AO86" i="18"/>
  <c r="AO135" i="2"/>
  <c r="AO97" i="2"/>
  <c r="AO99" i="2" s="1"/>
  <c r="AO98" i="3"/>
  <c r="AN99" i="2"/>
  <c r="AO49" i="16"/>
  <c r="AP98" i="3"/>
  <c r="AP49" i="16"/>
  <c r="AM57" i="3"/>
  <c r="AP130" i="3"/>
  <c r="AP123" i="2"/>
  <c r="AP90" i="2"/>
  <c r="AQ94" i="3" s="1"/>
  <c r="BA84" i="3"/>
  <c r="AO132" i="2"/>
  <c r="AO133" i="2"/>
  <c r="AO78" i="2"/>
  <c r="AO67" i="2"/>
  <c r="AP43" i="2"/>
  <c r="AP109" i="2" s="1"/>
  <c r="AP56" i="5"/>
  <c r="AP83" i="5" s="1"/>
  <c r="AO68" i="3"/>
  <c r="AO32" i="2"/>
  <c r="AO83" i="5"/>
  <c r="AP108" i="2"/>
  <c r="AP77" i="2"/>
  <c r="AP78" i="2" s="1"/>
  <c r="AO149" i="2"/>
  <c r="AO51" i="18"/>
  <c r="AP62" i="3"/>
  <c r="AP96" i="2"/>
  <c r="AQ97" i="3" s="1"/>
  <c r="AQ27" i="3"/>
  <c r="AQ133" i="3" s="1"/>
  <c r="AO150" i="2"/>
  <c r="AN19" i="3"/>
  <c r="AN124" i="3" s="1"/>
  <c r="AO33" i="16"/>
  <c r="AP64" i="3"/>
  <c r="AP19" i="18"/>
  <c r="AP115" i="18" s="1"/>
  <c r="AP25" i="18"/>
  <c r="AP121" i="18" s="1"/>
  <c r="AP29" i="3"/>
  <c r="AP135" i="3" s="1"/>
  <c r="AP95" i="2"/>
  <c r="AQ26" i="3"/>
  <c r="AQ24" i="18"/>
  <c r="AQ120" i="18" s="1"/>
  <c r="AP14" i="16"/>
  <c r="AP68" i="16" s="1"/>
  <c r="AP30" i="3"/>
  <c r="AP136" i="3" s="1"/>
  <c r="AN52" i="18"/>
  <c r="AO67" i="3"/>
  <c r="AO20" i="18"/>
  <c r="AO116" i="18" s="1"/>
  <c r="AP65" i="3"/>
  <c r="AO91" i="2"/>
  <c r="AP31" i="2"/>
  <c r="AQ24" i="3"/>
  <c r="AP27" i="2"/>
  <c r="AP26" i="2"/>
  <c r="AP18" i="2"/>
  <c r="AP124" i="2" s="1"/>
  <c r="AP30" i="2"/>
  <c r="AP136" i="2" s="1"/>
  <c r="AP29" i="2"/>
  <c r="AQ42" i="2"/>
  <c r="AQ43" i="2" s="1"/>
  <c r="AQ22" i="2"/>
  <c r="AQ128" i="2" s="1"/>
  <c r="AQ17" i="2"/>
  <c r="AQ14" i="2"/>
  <c r="AR41" i="2" s="1"/>
  <c r="AP87" i="2"/>
  <c r="AQ23" i="2"/>
  <c r="AQ129" i="2" s="1"/>
  <c r="AQ21" i="5"/>
  <c r="AR34" i="1"/>
  <c r="AQ36" i="1"/>
  <c r="AP108" i="19"/>
  <c r="AQ28" i="19"/>
  <c r="BB58" i="6"/>
  <c r="AP55" i="3"/>
  <c r="AP57" i="18"/>
  <c r="AT23" i="1"/>
  <c r="BC13" i="6"/>
  <c r="BB49" i="6"/>
  <c r="AR38" i="1"/>
  <c r="AQ107" i="2"/>
  <c r="AQ148" i="2" s="1"/>
  <c r="AP148" i="2"/>
  <c r="AQ17" i="3"/>
  <c r="AQ31" i="1"/>
  <c r="AR30" i="1"/>
  <c r="AP62" i="2"/>
  <c r="AP53" i="2"/>
  <c r="AP61" i="2"/>
  <c r="AP65" i="2"/>
  <c r="AP64" i="2"/>
  <c r="AP66" i="2"/>
  <c r="AQ56" i="18"/>
  <c r="AP54" i="19"/>
  <c r="AQ52" i="2"/>
  <c r="AQ57" i="2"/>
  <c r="AQ76" i="2"/>
  <c r="AQ58" i="2"/>
  <c r="AQ49" i="2"/>
  <c r="AR66" i="3"/>
  <c r="AS27" i="1"/>
  <c r="AO140" i="3" l="1"/>
  <c r="AP98" i="2"/>
  <c r="AQ98" i="3" s="1"/>
  <c r="AP132" i="3"/>
  <c r="AP135" i="2"/>
  <c r="AP97" i="2"/>
  <c r="AQ96" i="3"/>
  <c r="AQ80" i="18" s="1"/>
  <c r="AQ85" i="18"/>
  <c r="AP99" i="3"/>
  <c r="AP81" i="18" s="1"/>
  <c r="AP86" i="18"/>
  <c r="AQ49" i="16"/>
  <c r="AQ130" i="3"/>
  <c r="AQ123" i="2"/>
  <c r="AQ90" i="2"/>
  <c r="AR94" i="3" s="1"/>
  <c r="BB84" i="3"/>
  <c r="AO138" i="2"/>
  <c r="AP132" i="2"/>
  <c r="AP133" i="2"/>
  <c r="AP137" i="2"/>
  <c r="AQ42" i="5"/>
  <c r="AQ43" i="5" s="1"/>
  <c r="AP57" i="5"/>
  <c r="AP84" i="5" s="1"/>
  <c r="AP150" i="2"/>
  <c r="AR26" i="3"/>
  <c r="AQ95" i="2"/>
  <c r="AR24" i="18"/>
  <c r="AR120" i="18" s="1"/>
  <c r="AQ64" i="3"/>
  <c r="AQ19" i="18"/>
  <c r="AQ115" i="18" s="1"/>
  <c r="AP67" i="2"/>
  <c r="AQ108" i="2"/>
  <c r="AQ77" i="2"/>
  <c r="AQ78" i="2" s="1"/>
  <c r="AQ62" i="3"/>
  <c r="AP68" i="3"/>
  <c r="AQ96" i="2"/>
  <c r="AR97" i="3" s="1"/>
  <c r="AR27" i="3"/>
  <c r="AR133" i="3" s="1"/>
  <c r="AR17" i="2"/>
  <c r="AR23" i="2"/>
  <c r="AR129" i="2" s="1"/>
  <c r="AR14" i="2"/>
  <c r="AS41" i="2" s="1"/>
  <c r="AQ87" i="2"/>
  <c r="AR22" i="2"/>
  <c r="AR128" i="2" s="1"/>
  <c r="AR42" i="2"/>
  <c r="AR43" i="2" s="1"/>
  <c r="AQ29" i="3"/>
  <c r="AQ135" i="3" s="1"/>
  <c r="AQ25" i="18"/>
  <c r="AQ121" i="18" s="1"/>
  <c r="AP91" i="2"/>
  <c r="AO19" i="3"/>
  <c r="AO124" i="3" s="1"/>
  <c r="AP33" i="16"/>
  <c r="AP51" i="18"/>
  <c r="AN57" i="3"/>
  <c r="AQ22" i="5"/>
  <c r="AQ31" i="2"/>
  <c r="AQ30" i="2"/>
  <c r="AQ26" i="2"/>
  <c r="AR24" i="3"/>
  <c r="AQ29" i="2"/>
  <c r="AQ18" i="2"/>
  <c r="AQ124" i="2" s="1"/>
  <c r="AQ27" i="2"/>
  <c r="AQ98" i="2" s="1"/>
  <c r="AP32" i="2"/>
  <c r="AQ30" i="3"/>
  <c r="AQ136" i="3" s="1"/>
  <c r="AQ14" i="16"/>
  <c r="AQ68" i="16" s="1"/>
  <c r="AO52" i="18"/>
  <c r="AQ56" i="5"/>
  <c r="AQ57" i="5" s="1"/>
  <c r="AP67" i="3"/>
  <c r="AP20" i="18"/>
  <c r="AP116" i="18" s="1"/>
  <c r="AQ65" i="3"/>
  <c r="AP149" i="2"/>
  <c r="AR21" i="5"/>
  <c r="AR22" i="5" s="1"/>
  <c r="AR31" i="1"/>
  <c r="AR17" i="3"/>
  <c r="AS38" i="1"/>
  <c r="AQ108" i="19"/>
  <c r="AR28" i="19"/>
  <c r="AQ53" i="2"/>
  <c r="AQ62" i="2"/>
  <c r="AQ65" i="2"/>
  <c r="AQ61" i="2"/>
  <c r="AQ64" i="2"/>
  <c r="AQ66" i="2"/>
  <c r="AT27" i="1"/>
  <c r="AR56" i="18"/>
  <c r="AR36" i="1"/>
  <c r="AS34" i="1"/>
  <c r="AR57" i="2"/>
  <c r="AR58" i="2"/>
  <c r="AR76" i="2"/>
  <c r="AR49" i="2"/>
  <c r="AR52" i="2"/>
  <c r="AS66" i="3"/>
  <c r="AQ57" i="18"/>
  <c r="AS30" i="1"/>
  <c r="AQ55" i="3"/>
  <c r="AQ109" i="2"/>
  <c r="BD13" i="6"/>
  <c r="BC49" i="6"/>
  <c r="AU23" i="1"/>
  <c r="BC58" i="6"/>
  <c r="AQ54" i="19"/>
  <c r="AR107" i="2"/>
  <c r="AQ132" i="3" l="1"/>
  <c r="AQ135" i="2"/>
  <c r="AQ97" i="2"/>
  <c r="AP99" i="2"/>
  <c r="AR96" i="3"/>
  <c r="AR80" i="18" s="1"/>
  <c r="AR85" i="18"/>
  <c r="AP140" i="3"/>
  <c r="AQ86" i="18"/>
  <c r="AQ99" i="3"/>
  <c r="AQ81" i="18" s="1"/>
  <c r="AR98" i="3"/>
  <c r="AR49" i="16"/>
  <c r="AQ99" i="2"/>
  <c r="AP138" i="2"/>
  <c r="AR130" i="3"/>
  <c r="AR123" i="2"/>
  <c r="AR90" i="2"/>
  <c r="AS94" i="3" s="1"/>
  <c r="BC84" i="3"/>
  <c r="AQ132" i="2"/>
  <c r="AQ133" i="2"/>
  <c r="AQ136" i="2"/>
  <c r="AQ137" i="2"/>
  <c r="AR42" i="5"/>
  <c r="AR43" i="5" s="1"/>
  <c r="AQ67" i="2"/>
  <c r="AQ83" i="5"/>
  <c r="AQ68" i="3"/>
  <c r="AR62" i="3"/>
  <c r="AR65" i="3"/>
  <c r="AR56" i="5"/>
  <c r="AR57" i="5" s="1"/>
  <c r="AR84" i="5" s="1"/>
  <c r="AR64" i="3"/>
  <c r="AR19" i="18"/>
  <c r="AR115" i="18" s="1"/>
  <c r="AQ150" i="2"/>
  <c r="AQ91" i="2"/>
  <c r="AR30" i="3"/>
  <c r="AR136" i="3" s="1"/>
  <c r="AR14" i="16"/>
  <c r="AR68" i="16" s="1"/>
  <c r="AS22" i="2"/>
  <c r="AS128" i="2" s="1"/>
  <c r="AS14" i="2"/>
  <c r="AT41" i="2" s="1"/>
  <c r="AR87" i="2"/>
  <c r="AS42" i="2"/>
  <c r="AS43" i="2" s="1"/>
  <c r="AS17" i="2"/>
  <c r="AS23" i="2"/>
  <c r="AS129" i="2" s="1"/>
  <c r="AQ149" i="2"/>
  <c r="AQ32" i="2"/>
  <c r="AP52" i="18"/>
  <c r="AQ33" i="16"/>
  <c r="AP19" i="3"/>
  <c r="AP124" i="3" s="1"/>
  <c r="AO57" i="3"/>
  <c r="AR77" i="2"/>
  <c r="AR108" i="2"/>
  <c r="AR96" i="2"/>
  <c r="AS97" i="3" s="1"/>
  <c r="AS27" i="3"/>
  <c r="AS133" i="3" s="1"/>
  <c r="AQ51" i="18"/>
  <c r="AR25" i="18"/>
  <c r="AR121" i="18" s="1"/>
  <c r="AR29" i="3"/>
  <c r="AR135" i="3" s="1"/>
  <c r="AQ84" i="5"/>
  <c r="AQ67" i="3"/>
  <c r="AQ20" i="18"/>
  <c r="AQ116" i="18" s="1"/>
  <c r="AR95" i="2"/>
  <c r="AS26" i="3"/>
  <c r="AS24" i="18"/>
  <c r="AS120" i="18" s="1"/>
  <c r="AR30" i="2"/>
  <c r="AS24" i="3"/>
  <c r="AS21" i="5"/>
  <c r="AS22" i="5" s="1"/>
  <c r="AR26" i="2"/>
  <c r="AR31" i="2"/>
  <c r="AR137" i="2" s="1"/>
  <c r="AR29" i="2"/>
  <c r="AR27" i="2"/>
  <c r="AR18" i="2"/>
  <c r="AR124" i="2" s="1"/>
  <c r="AR109" i="2"/>
  <c r="AS107" i="2"/>
  <c r="AR55" i="3"/>
  <c r="BE13" i="6"/>
  <c r="BD49" i="6"/>
  <c r="AS36" i="1"/>
  <c r="AT34" i="1"/>
  <c r="AU27" i="1"/>
  <c r="AR148" i="2"/>
  <c r="AT30" i="1"/>
  <c r="AR61" i="2"/>
  <c r="AR65" i="2"/>
  <c r="AR53" i="2"/>
  <c r="AR62" i="2"/>
  <c r="AR64" i="2"/>
  <c r="AR66" i="2"/>
  <c r="AS56" i="18"/>
  <c r="AT38" i="1"/>
  <c r="AS31" i="1"/>
  <c r="AS17" i="3"/>
  <c r="AR54" i="19"/>
  <c r="BD58" i="6"/>
  <c r="AV23" i="1"/>
  <c r="AS57" i="2"/>
  <c r="AS76" i="2"/>
  <c r="AS52" i="2"/>
  <c r="AS49" i="2"/>
  <c r="AS58" i="2"/>
  <c r="AT66" i="3"/>
  <c r="AR57" i="18"/>
  <c r="AR108" i="19"/>
  <c r="AS28" i="19"/>
  <c r="AQ140" i="3" l="1"/>
  <c r="AR132" i="3"/>
  <c r="AR86" i="18"/>
  <c r="AR99" i="3"/>
  <c r="AR81" i="18" s="1"/>
  <c r="AR135" i="2"/>
  <c r="AR97" i="2"/>
  <c r="AS96" i="3"/>
  <c r="AS80" i="18" s="1"/>
  <c r="AS85" i="18"/>
  <c r="AR133" i="2"/>
  <c r="AR98" i="2"/>
  <c r="AS123" i="2"/>
  <c r="AS90" i="2"/>
  <c r="AT94" i="3" s="1"/>
  <c r="AS130" i="3"/>
  <c r="BD84" i="3"/>
  <c r="AR132" i="2"/>
  <c r="AQ138" i="2"/>
  <c r="AR136" i="2"/>
  <c r="AT21" i="5"/>
  <c r="AT22" i="5" s="1"/>
  <c r="AR67" i="2"/>
  <c r="AR83" i="5"/>
  <c r="AS25" i="18"/>
  <c r="AS121" i="18" s="1"/>
  <c r="AS29" i="3"/>
  <c r="AS135" i="3" s="1"/>
  <c r="AQ52" i="18"/>
  <c r="AS148" i="2"/>
  <c r="AR91" i="2"/>
  <c r="AT27" i="3"/>
  <c r="AT133" i="3" s="1"/>
  <c r="AS96" i="2"/>
  <c r="AT97" i="3" s="1"/>
  <c r="AT14" i="2"/>
  <c r="AU41" i="2" s="1"/>
  <c r="AT42" i="2"/>
  <c r="AT43" i="2" s="1"/>
  <c r="AT17" i="2"/>
  <c r="AT23" i="2"/>
  <c r="AT129" i="2" s="1"/>
  <c r="AT22" i="2"/>
  <c r="AT128" i="2" s="1"/>
  <c r="AS87" i="2"/>
  <c r="AR68" i="3"/>
  <c r="AS56" i="5"/>
  <c r="AS57" i="5" s="1"/>
  <c r="AS84" i="5" s="1"/>
  <c r="AS62" i="3"/>
  <c r="AS19" i="18"/>
  <c r="AS115" i="18" s="1"/>
  <c r="AS64" i="3"/>
  <c r="AR67" i="3"/>
  <c r="AR20" i="18"/>
  <c r="AR116" i="18" s="1"/>
  <c r="AQ19" i="3"/>
  <c r="AQ124" i="3" s="1"/>
  <c r="AR33" i="16"/>
  <c r="AS42" i="5"/>
  <c r="AS43" i="5" s="1"/>
  <c r="AS30" i="3"/>
  <c r="AS136" i="3" s="1"/>
  <c r="AS14" i="16"/>
  <c r="AS68" i="16" s="1"/>
  <c r="AR32" i="2"/>
  <c r="AR149" i="2"/>
  <c r="AS31" i="2"/>
  <c r="AS26" i="2"/>
  <c r="AS30" i="2"/>
  <c r="AS136" i="2" s="1"/>
  <c r="AS29" i="2"/>
  <c r="AT24" i="3"/>
  <c r="AS18" i="2"/>
  <c r="AS124" i="2" s="1"/>
  <c r="AS27" i="2"/>
  <c r="AS95" i="2"/>
  <c r="AT26" i="3"/>
  <c r="AT24" i="18"/>
  <c r="AT120" i="18" s="1"/>
  <c r="AR78" i="2"/>
  <c r="AR150" i="2"/>
  <c r="AS65" i="3"/>
  <c r="AP57" i="3"/>
  <c r="AS108" i="2"/>
  <c r="AS77" i="2"/>
  <c r="AR51" i="18"/>
  <c r="AS53" i="2"/>
  <c r="AS61" i="2"/>
  <c r="AS65" i="2"/>
  <c r="AS62" i="2"/>
  <c r="AS64" i="2"/>
  <c r="AS66" i="2"/>
  <c r="BE58" i="6"/>
  <c r="AT17" i="3"/>
  <c r="AT31" i="1"/>
  <c r="AT36" i="1"/>
  <c r="AU34" i="1"/>
  <c r="BE49" i="6"/>
  <c r="BF13" i="6"/>
  <c r="AT49" i="2"/>
  <c r="AT52" i="2"/>
  <c r="AT57" i="2"/>
  <c r="AT76" i="2"/>
  <c r="AT58" i="2"/>
  <c r="AU66" i="3"/>
  <c r="AU38" i="1"/>
  <c r="AS57" i="18"/>
  <c r="AS108" i="19"/>
  <c r="AT28" i="19"/>
  <c r="AT56" i="18"/>
  <c r="AS54" i="19"/>
  <c r="AS55" i="3"/>
  <c r="AS109" i="2"/>
  <c r="AW23" i="1"/>
  <c r="AU30" i="1"/>
  <c r="AV27" i="1"/>
  <c r="AT107" i="2"/>
  <c r="AS98" i="2" l="1"/>
  <c r="AT98" i="3" s="1"/>
  <c r="AR140" i="3"/>
  <c r="AS99" i="3"/>
  <c r="AS81" i="18" s="1"/>
  <c r="AS86" i="18"/>
  <c r="AS132" i="3"/>
  <c r="AT85" i="18"/>
  <c r="AT96" i="3"/>
  <c r="AT80" i="18" s="1"/>
  <c r="AS135" i="2"/>
  <c r="AS97" i="2"/>
  <c r="AS98" i="3"/>
  <c r="AS49" i="16"/>
  <c r="AR99" i="2"/>
  <c r="AT123" i="2"/>
  <c r="AT90" i="2"/>
  <c r="AU94" i="3" s="1"/>
  <c r="AT130" i="3"/>
  <c r="AS140" i="3"/>
  <c r="BE84" i="3"/>
  <c r="AS132" i="2"/>
  <c r="AR138" i="2"/>
  <c r="AS137" i="2"/>
  <c r="AS133" i="2"/>
  <c r="AS78" i="2"/>
  <c r="AS67" i="2"/>
  <c r="AT42" i="5"/>
  <c r="AT43" i="5" s="1"/>
  <c r="AT56" i="5"/>
  <c r="AT83" i="5" s="1"/>
  <c r="AS91" i="2"/>
  <c r="AQ57" i="3"/>
  <c r="AU27" i="3"/>
  <c r="AU133" i="3" s="1"/>
  <c r="AT96" i="2"/>
  <c r="AU97" i="3" s="1"/>
  <c r="AS67" i="3"/>
  <c r="AS20" i="18"/>
  <c r="AS116" i="18" s="1"/>
  <c r="AT148" i="2"/>
  <c r="AT25" i="18"/>
  <c r="AT121" i="18" s="1"/>
  <c r="AT29" i="3"/>
  <c r="AT135" i="3" s="1"/>
  <c r="AR19" i="3"/>
  <c r="AR124" i="3" s="1"/>
  <c r="AS33" i="16"/>
  <c r="AS83" i="5"/>
  <c r="AT31" i="2"/>
  <c r="AT137" i="2" s="1"/>
  <c r="AU24" i="3"/>
  <c r="AT30" i="2"/>
  <c r="AU21" i="5"/>
  <c r="AT18" i="2"/>
  <c r="AT124" i="2" s="1"/>
  <c r="AT26" i="2"/>
  <c r="AT29" i="2"/>
  <c r="AT27" i="2"/>
  <c r="AS150" i="2"/>
  <c r="AS149" i="2"/>
  <c r="AS51" i="18"/>
  <c r="AT108" i="2"/>
  <c r="AT77" i="2"/>
  <c r="AT78" i="2" s="1"/>
  <c r="AT65" i="3"/>
  <c r="AT64" i="3"/>
  <c r="AT19" i="18"/>
  <c r="AT115" i="18" s="1"/>
  <c r="AT62" i="3"/>
  <c r="AT30" i="3"/>
  <c r="AT136" i="3" s="1"/>
  <c r="AS32" i="2"/>
  <c r="AT14" i="16"/>
  <c r="AT68" i="16" s="1"/>
  <c r="AS68" i="3"/>
  <c r="AR52" i="18"/>
  <c r="AT95" i="2"/>
  <c r="AU24" i="18"/>
  <c r="AU120" i="18" s="1"/>
  <c r="AU26" i="3"/>
  <c r="AU17" i="2"/>
  <c r="AU22" i="2"/>
  <c r="AU128" i="2" s="1"/>
  <c r="AU14" i="2"/>
  <c r="AV41" i="2" s="1"/>
  <c r="AU42" i="2"/>
  <c r="AU43" i="2" s="1"/>
  <c r="AU23" i="2"/>
  <c r="AU129" i="2" s="1"/>
  <c r="AT87" i="2"/>
  <c r="AX23" i="1"/>
  <c r="AT53" i="2"/>
  <c r="AT61" i="2"/>
  <c r="AT65" i="2"/>
  <c r="AT62" i="2"/>
  <c r="AT64" i="2"/>
  <c r="AT66" i="2"/>
  <c r="BG13" i="6"/>
  <c r="BF49" i="6"/>
  <c r="AT109" i="2"/>
  <c r="AT54" i="19"/>
  <c r="AU58" i="2"/>
  <c r="AU76" i="2"/>
  <c r="AU49" i="2"/>
  <c r="AU52" i="2"/>
  <c r="AU57" i="2"/>
  <c r="AV66" i="3"/>
  <c r="AT55" i="3"/>
  <c r="AW27" i="1"/>
  <c r="AU107" i="2"/>
  <c r="AT57" i="18"/>
  <c r="AV30" i="1"/>
  <c r="AT108" i="19"/>
  <c r="AU28" i="19"/>
  <c r="AV38" i="1"/>
  <c r="AU56" i="18"/>
  <c r="AV34" i="1"/>
  <c r="AU36" i="1"/>
  <c r="AU17" i="3"/>
  <c r="AU31" i="1"/>
  <c r="BF58" i="6"/>
  <c r="AT98" i="2" l="1"/>
  <c r="AT132" i="3"/>
  <c r="AT49" i="16"/>
  <c r="AU96" i="3"/>
  <c r="AU80" i="18" s="1"/>
  <c r="AU85" i="18"/>
  <c r="AT135" i="2"/>
  <c r="AT97" i="2"/>
  <c r="AT99" i="2" s="1"/>
  <c r="AS99" i="2"/>
  <c r="AT99" i="3"/>
  <c r="AT81" i="18" s="1"/>
  <c r="AT86" i="18"/>
  <c r="AU49" i="16"/>
  <c r="AU98" i="3"/>
  <c r="AU123" i="2"/>
  <c r="AU90" i="2"/>
  <c r="AV94" i="3" s="1"/>
  <c r="AU130" i="3"/>
  <c r="BF84" i="3"/>
  <c r="AT132" i="2"/>
  <c r="AS138" i="2"/>
  <c r="AT133" i="2"/>
  <c r="AT136" i="2"/>
  <c r="AT67" i="2"/>
  <c r="AT32" i="2"/>
  <c r="AU42" i="5"/>
  <c r="AU43" i="5" s="1"/>
  <c r="AT57" i="5"/>
  <c r="AT84" i="5" s="1"/>
  <c r="AT149" i="2"/>
  <c r="AU56" i="5"/>
  <c r="AU57" i="5" s="1"/>
  <c r="AU96" i="2"/>
  <c r="AV97" i="3" s="1"/>
  <c r="AV27" i="3"/>
  <c r="AV133" i="3" s="1"/>
  <c r="AU31" i="2"/>
  <c r="AV24" i="3"/>
  <c r="AU18" i="2"/>
  <c r="AU124" i="2" s="1"/>
  <c r="AU30" i="2"/>
  <c r="AV21" i="5"/>
  <c r="AV22" i="5" s="1"/>
  <c r="AU27" i="2"/>
  <c r="AU26" i="2"/>
  <c r="AU29" i="2"/>
  <c r="AT33" i="16"/>
  <c r="AU65" i="3"/>
  <c r="AU77" i="2"/>
  <c r="AU78" i="2" s="1"/>
  <c r="AU108" i="2"/>
  <c r="AU29" i="3"/>
  <c r="AU135" i="3" s="1"/>
  <c r="AU25" i="18"/>
  <c r="AU121" i="18" s="1"/>
  <c r="AU22" i="5"/>
  <c r="AR57" i="3"/>
  <c r="AT150" i="2"/>
  <c r="AV42" i="2"/>
  <c r="AV22" i="2"/>
  <c r="AV128" i="2" s="1"/>
  <c r="AV23" i="2"/>
  <c r="AV129" i="2" s="1"/>
  <c r="AV14" i="2"/>
  <c r="AW41" i="2" s="1"/>
  <c r="AU87" i="2"/>
  <c r="AV17" i="2"/>
  <c r="AT91" i="2"/>
  <c r="AT20" i="18"/>
  <c r="AT116" i="18" s="1"/>
  <c r="AT67" i="3"/>
  <c r="AS52" i="18"/>
  <c r="AU95" i="2"/>
  <c r="AV26" i="3"/>
  <c r="AV24" i="18"/>
  <c r="AV120" i="18" s="1"/>
  <c r="AU64" i="3"/>
  <c r="AU19" i="18"/>
  <c r="AU115" i="18" s="1"/>
  <c r="AT68" i="3"/>
  <c r="AT51" i="18"/>
  <c r="AU30" i="3"/>
  <c r="AU136" i="3" s="1"/>
  <c r="AU14" i="16"/>
  <c r="AU68" i="16" s="1"/>
  <c r="AU62" i="3"/>
  <c r="AS19" i="3"/>
  <c r="AS124" i="3" s="1"/>
  <c r="AX27" i="1"/>
  <c r="AV76" i="2"/>
  <c r="AV57" i="2"/>
  <c r="AV58" i="2"/>
  <c r="AV52" i="2"/>
  <c r="AV49" i="2"/>
  <c r="AW66" i="3"/>
  <c r="AU109" i="2"/>
  <c r="AU57" i="18"/>
  <c r="BG58" i="6"/>
  <c r="AV107" i="2"/>
  <c r="AV43" i="2"/>
  <c r="AU55" i="3"/>
  <c r="AU108" i="19"/>
  <c r="AV28" i="19"/>
  <c r="AW30" i="1"/>
  <c r="AU148" i="2"/>
  <c r="AV56" i="18"/>
  <c r="AU54" i="19"/>
  <c r="BH13" i="6"/>
  <c r="BG49" i="6"/>
  <c r="AY23" i="1"/>
  <c r="AV17" i="3"/>
  <c r="AV31" i="1"/>
  <c r="AV36" i="1"/>
  <c r="AW34" i="1"/>
  <c r="AW38" i="1"/>
  <c r="AU65" i="2"/>
  <c r="AU62" i="2"/>
  <c r="AU53" i="2"/>
  <c r="AU61" i="2"/>
  <c r="AU64" i="2"/>
  <c r="AU66" i="2"/>
  <c r="AU132" i="3" l="1"/>
  <c r="AU98" i="2"/>
  <c r="AV98" i="3" s="1"/>
  <c r="AV96" i="3"/>
  <c r="AV80" i="18" s="1"/>
  <c r="AV85" i="18"/>
  <c r="AT140" i="3"/>
  <c r="AU135" i="2"/>
  <c r="AU97" i="2"/>
  <c r="AU99" i="2" s="1"/>
  <c r="AU86" i="18"/>
  <c r="AU99" i="3"/>
  <c r="AU81" i="18" s="1"/>
  <c r="AV49" i="16"/>
  <c r="AV123" i="2"/>
  <c r="AV90" i="2"/>
  <c r="AW94" i="3" s="1"/>
  <c r="AV130" i="3"/>
  <c r="BG84" i="3"/>
  <c r="AT138" i="2"/>
  <c r="AU132" i="2"/>
  <c r="AU133" i="2"/>
  <c r="AU136" i="2"/>
  <c r="AU137" i="2"/>
  <c r="AV42" i="5"/>
  <c r="AV43" i="5" s="1"/>
  <c r="AU84" i="5"/>
  <c r="AU83" i="5"/>
  <c r="AU68" i="3"/>
  <c r="AU150" i="2"/>
  <c r="AU51" i="18"/>
  <c r="AV19" i="18"/>
  <c r="AV115" i="18" s="1"/>
  <c r="AV64" i="3"/>
  <c r="AV31" i="2"/>
  <c r="AV137" i="2" s="1"/>
  <c r="AW24" i="3"/>
  <c r="AV27" i="2"/>
  <c r="AV18" i="2"/>
  <c r="AV124" i="2" s="1"/>
  <c r="AV26" i="2"/>
  <c r="AV30" i="2"/>
  <c r="AV29" i="2"/>
  <c r="AV95" i="2"/>
  <c r="AW24" i="18"/>
  <c r="AW120" i="18" s="1"/>
  <c r="AW26" i="3"/>
  <c r="AW21" i="5"/>
  <c r="AV62" i="3"/>
  <c r="AS57" i="3"/>
  <c r="AV77" i="2"/>
  <c r="AW42" i="5" s="1"/>
  <c r="AW43" i="5" s="1"/>
  <c r="AV108" i="2"/>
  <c r="AU149" i="2"/>
  <c r="AV56" i="5"/>
  <c r="AV25" i="18"/>
  <c r="AV121" i="18" s="1"/>
  <c r="AV29" i="3"/>
  <c r="AV135" i="3" s="1"/>
  <c r="AV96" i="2"/>
  <c r="AW97" i="3" s="1"/>
  <c r="AW27" i="3"/>
  <c r="AW133" i="3" s="1"/>
  <c r="AU67" i="3"/>
  <c r="AU20" i="18"/>
  <c r="AU116" i="18" s="1"/>
  <c r="AV30" i="3"/>
  <c r="AV136" i="3" s="1"/>
  <c r="AV14" i="16"/>
  <c r="AV68" i="16" s="1"/>
  <c r="AU32" i="2"/>
  <c r="AV65" i="3"/>
  <c r="AV148" i="2"/>
  <c r="AT19" i="3"/>
  <c r="AT124" i="3" s="1"/>
  <c r="AU33" i="16"/>
  <c r="AT52" i="18"/>
  <c r="AW14" i="2"/>
  <c r="AX41" i="2" s="1"/>
  <c r="AW22" i="2"/>
  <c r="AW128" i="2" s="1"/>
  <c r="AW42" i="2"/>
  <c r="AW17" i="2"/>
  <c r="AW23" i="2"/>
  <c r="AW129" i="2" s="1"/>
  <c r="AV87" i="2"/>
  <c r="AU91" i="2"/>
  <c r="AV57" i="18"/>
  <c r="AV54" i="19"/>
  <c r="AX34" i="1"/>
  <c r="AW36" i="1"/>
  <c r="AW31" i="1"/>
  <c r="AW17" i="3"/>
  <c r="AW56" i="18"/>
  <c r="AX38" i="1"/>
  <c r="AW107" i="2"/>
  <c r="AZ23" i="1"/>
  <c r="AU67" i="2"/>
  <c r="AV108" i="19"/>
  <c r="AW28" i="19"/>
  <c r="AV109" i="2"/>
  <c r="AY27" i="1"/>
  <c r="AV55" i="3"/>
  <c r="BH58" i="6"/>
  <c r="AX30" i="1"/>
  <c r="AW57" i="2"/>
  <c r="AW52" i="2"/>
  <c r="AW76" i="2"/>
  <c r="AW58" i="2"/>
  <c r="AW49" i="2"/>
  <c r="AX66" i="3"/>
  <c r="AV65" i="2"/>
  <c r="AV53" i="2"/>
  <c r="AV61" i="2"/>
  <c r="AV62" i="2"/>
  <c r="AV64" i="2"/>
  <c r="AV66" i="2"/>
  <c r="AV132" i="3" l="1"/>
  <c r="AU140" i="3"/>
  <c r="AW96" i="3"/>
  <c r="AW80" i="18" s="1"/>
  <c r="AW85" i="18"/>
  <c r="AV135" i="2"/>
  <c r="AV97" i="2"/>
  <c r="AV98" i="2"/>
  <c r="AW49" i="16" s="1"/>
  <c r="AV86" i="18"/>
  <c r="AV99" i="3"/>
  <c r="AV81" i="18" s="1"/>
  <c r="AU19" i="3"/>
  <c r="AU124" i="3" s="1"/>
  <c r="AW123" i="2"/>
  <c r="AW90" i="2"/>
  <c r="AX94" i="3" s="1"/>
  <c r="AW130" i="3"/>
  <c r="AV132" i="2"/>
  <c r="AU138" i="2"/>
  <c r="AV136" i="2"/>
  <c r="AV133" i="2"/>
  <c r="AX21" i="5"/>
  <c r="AX22" i="5" s="1"/>
  <c r="AV78" i="2"/>
  <c r="AV149" i="2"/>
  <c r="AW77" i="2"/>
  <c r="AW108" i="2"/>
  <c r="AT57" i="3"/>
  <c r="AW65" i="3"/>
  <c r="AW14" i="16"/>
  <c r="AW68" i="16" s="1"/>
  <c r="AW30" i="3"/>
  <c r="AW136" i="3" s="1"/>
  <c r="AV32" i="2"/>
  <c r="AW62" i="3"/>
  <c r="AW43" i="2"/>
  <c r="AW109" i="2" s="1"/>
  <c r="AX24" i="18"/>
  <c r="AX120" i="18" s="1"/>
  <c r="AX26" i="3"/>
  <c r="AW95" i="2"/>
  <c r="AV20" i="18"/>
  <c r="AV116" i="18" s="1"/>
  <c r="AV67" i="3"/>
  <c r="AW22" i="5"/>
  <c r="AV150" i="2"/>
  <c r="AW148" i="2"/>
  <c r="AW96" i="2"/>
  <c r="AX97" i="3" s="1"/>
  <c r="AX27" i="3"/>
  <c r="AX133" i="3" s="1"/>
  <c r="AX23" i="2"/>
  <c r="AX129" i="2" s="1"/>
  <c r="AX17" i="2"/>
  <c r="AX14" i="2"/>
  <c r="AY41" i="2" s="1"/>
  <c r="AX22" i="2"/>
  <c r="AX128" i="2" s="1"/>
  <c r="AW87" i="2"/>
  <c r="AX42" i="2"/>
  <c r="AV33" i="16"/>
  <c r="AW56" i="5"/>
  <c r="AW57" i="5" s="1"/>
  <c r="AW64" i="3"/>
  <c r="AW19" i="18"/>
  <c r="AW115" i="18" s="1"/>
  <c r="AW29" i="3"/>
  <c r="AW135" i="3" s="1"/>
  <c r="AW25" i="18"/>
  <c r="AW121" i="18" s="1"/>
  <c r="AV51" i="18"/>
  <c r="AW26" i="2"/>
  <c r="AW29" i="2"/>
  <c r="AW27" i="2"/>
  <c r="AW30" i="2"/>
  <c r="AW136" i="2" s="1"/>
  <c r="AW31" i="2"/>
  <c r="AW18" i="2"/>
  <c r="AW124" i="2" s="1"/>
  <c r="AX24" i="3"/>
  <c r="AV68" i="3"/>
  <c r="AU52" i="18"/>
  <c r="AV57" i="5"/>
  <c r="AV84" i="5" s="1"/>
  <c r="AV83" i="5"/>
  <c r="AV91" i="2"/>
  <c r="AX107" i="2"/>
  <c r="AW61" i="2"/>
  <c r="AW62" i="2"/>
  <c r="AW53" i="2"/>
  <c r="AW65" i="2"/>
  <c r="AW64" i="2"/>
  <c r="AW66" i="2"/>
  <c r="AY30" i="1"/>
  <c r="AW108" i="19"/>
  <c r="AX28" i="19"/>
  <c r="AX31" i="1"/>
  <c r="AX17" i="3"/>
  <c r="AX36" i="1"/>
  <c r="AY34" i="1"/>
  <c r="BA23" i="1"/>
  <c r="AW54" i="19"/>
  <c r="AW55" i="3"/>
  <c r="AW57" i="18"/>
  <c r="AX76" i="2"/>
  <c r="AX49" i="2"/>
  <c r="AX57" i="2"/>
  <c r="AX58" i="2"/>
  <c r="AX52" i="2"/>
  <c r="AY66" i="3"/>
  <c r="AX56" i="18"/>
  <c r="AZ27" i="1"/>
  <c r="AY38" i="1"/>
  <c r="AV67" i="2"/>
  <c r="AW98" i="3" l="1"/>
  <c r="AV99" i="2"/>
  <c r="AW132" i="3"/>
  <c r="AU57" i="3"/>
  <c r="AV140" i="3"/>
  <c r="AW98" i="2"/>
  <c r="AX98" i="3" s="1"/>
  <c r="AW99" i="3"/>
  <c r="AW81" i="18" s="1"/>
  <c r="AW86" i="18"/>
  <c r="AW135" i="2"/>
  <c r="AW97" i="2"/>
  <c r="AW99" i="2" s="1"/>
  <c r="AX85" i="18"/>
  <c r="AX96" i="3"/>
  <c r="AX80" i="18" s="1"/>
  <c r="AX49" i="16"/>
  <c r="AX130" i="3"/>
  <c r="AX123" i="2"/>
  <c r="AX90" i="2"/>
  <c r="AY94" i="3" s="1"/>
  <c r="AW132" i="2"/>
  <c r="AW137" i="2"/>
  <c r="AW133" i="2"/>
  <c r="AV138" i="2"/>
  <c r="AW150" i="2"/>
  <c r="AX42" i="5"/>
  <c r="AX43" i="5" s="1"/>
  <c r="AW78" i="2"/>
  <c r="AW83" i="5"/>
  <c r="AW84" i="5"/>
  <c r="AW91" i="2"/>
  <c r="AX31" i="2"/>
  <c r="AY21" i="5"/>
  <c r="AY22" i="5" s="1"/>
  <c r="AY24" i="3"/>
  <c r="AX27" i="2"/>
  <c r="AX18" i="2"/>
  <c r="AX124" i="2" s="1"/>
  <c r="AX29" i="2"/>
  <c r="AX26" i="2"/>
  <c r="AX30" i="2"/>
  <c r="AX136" i="2" s="1"/>
  <c r="AX19" i="18"/>
  <c r="AX115" i="18" s="1"/>
  <c r="AX64" i="3"/>
  <c r="AX108" i="2"/>
  <c r="AX77" i="2"/>
  <c r="AX62" i="3"/>
  <c r="AY27" i="3"/>
  <c r="AY133" i="3" s="1"/>
  <c r="AX96" i="2"/>
  <c r="AY97" i="3" s="1"/>
  <c r="AW33" i="16"/>
  <c r="AV19" i="3"/>
  <c r="AV124" i="3" s="1"/>
  <c r="AX29" i="3"/>
  <c r="AX135" i="3" s="1"/>
  <c r="AX25" i="18"/>
  <c r="AX121" i="18" s="1"/>
  <c r="AW51" i="18"/>
  <c r="AX95" i="2"/>
  <c r="AY26" i="3"/>
  <c r="AY24" i="18"/>
  <c r="AY120" i="18" s="1"/>
  <c r="AX65" i="3"/>
  <c r="AV52" i="18"/>
  <c r="AW149" i="2"/>
  <c r="AX43" i="2"/>
  <c r="AX109" i="2" s="1"/>
  <c r="AW32" i="2"/>
  <c r="AX14" i="16"/>
  <c r="AX68" i="16" s="1"/>
  <c r="AX30" i="3"/>
  <c r="AX136" i="3" s="1"/>
  <c r="AW67" i="3"/>
  <c r="AW20" i="18"/>
  <c r="AW116" i="18" s="1"/>
  <c r="AY17" i="2"/>
  <c r="AY42" i="2"/>
  <c r="AX87" i="2"/>
  <c r="AY22" i="2"/>
  <c r="AY128" i="2" s="1"/>
  <c r="AY23" i="2"/>
  <c r="AY129" i="2" s="1"/>
  <c r="AY14" i="2"/>
  <c r="AX56" i="5"/>
  <c r="AW68" i="3"/>
  <c r="BA27" i="1"/>
  <c r="AX54" i="19"/>
  <c r="BB23" i="1"/>
  <c r="AZ34" i="1"/>
  <c r="AY36" i="1"/>
  <c r="AX55" i="3"/>
  <c r="AX57" i="18"/>
  <c r="AY56" i="18"/>
  <c r="AY17" i="3"/>
  <c r="AY31" i="1"/>
  <c r="AX108" i="19"/>
  <c r="AY28" i="19"/>
  <c r="AX148" i="2"/>
  <c r="AZ38" i="1"/>
  <c r="AW67" i="2"/>
  <c r="AX53" i="2"/>
  <c r="AX61" i="2"/>
  <c r="AX62" i="2"/>
  <c r="AX65" i="2"/>
  <c r="AX64" i="2"/>
  <c r="AX66" i="2"/>
  <c r="AY58" i="2"/>
  <c r="AY76" i="2"/>
  <c r="AY49" i="2"/>
  <c r="AY52" i="2"/>
  <c r="AY57" i="2"/>
  <c r="AZ66" i="3"/>
  <c r="AY107" i="2"/>
  <c r="AZ30" i="1"/>
  <c r="AW140" i="3" l="1"/>
  <c r="AX98" i="2"/>
  <c r="AY98" i="3" s="1"/>
  <c r="AX135" i="2"/>
  <c r="AX97" i="2"/>
  <c r="AX132" i="3"/>
  <c r="AY96" i="3"/>
  <c r="AY132" i="3" s="1"/>
  <c r="AY85" i="18"/>
  <c r="AX99" i="3"/>
  <c r="AX81" i="18" s="1"/>
  <c r="AX86" i="18"/>
  <c r="AY80" i="18"/>
  <c r="AY49" i="16"/>
  <c r="AY123" i="2"/>
  <c r="AY90" i="2"/>
  <c r="AZ94" i="3" s="1"/>
  <c r="AY130" i="3"/>
  <c r="AX140" i="3"/>
  <c r="AX132" i="2"/>
  <c r="AX137" i="2"/>
  <c r="AW138" i="2"/>
  <c r="AX133" i="2"/>
  <c r="AY42" i="5"/>
  <c r="AY43" i="5" s="1"/>
  <c r="AX78" i="2"/>
  <c r="AY108" i="2"/>
  <c r="AY77" i="2"/>
  <c r="AX67" i="3"/>
  <c r="AX20" i="18"/>
  <c r="AX116" i="18" s="1"/>
  <c r="AX51" i="18"/>
  <c r="AX57" i="5"/>
  <c r="AX84" i="5" s="1"/>
  <c r="AX83" i="5"/>
  <c r="AZ27" i="3"/>
  <c r="AZ133" i="3" s="1"/>
  <c r="AY96" i="2"/>
  <c r="AZ97" i="3" s="1"/>
  <c r="AY31" i="2"/>
  <c r="AY137" i="2" s="1"/>
  <c r="AY26" i="2"/>
  <c r="AY29" i="2"/>
  <c r="AY30" i="2"/>
  <c r="AY18" i="2"/>
  <c r="AY124" i="2" s="1"/>
  <c r="AZ24" i="3"/>
  <c r="AZ21" i="5"/>
  <c r="AZ22" i="5" s="1"/>
  <c r="AY27" i="2"/>
  <c r="AX68" i="3"/>
  <c r="AY56" i="5"/>
  <c r="AY65" i="3"/>
  <c r="AX91" i="2"/>
  <c r="AZ42" i="2"/>
  <c r="AY87" i="2"/>
  <c r="AZ17" i="2"/>
  <c r="AZ14" i="2"/>
  <c r="BA41" i="2" s="1"/>
  <c r="AZ22" i="2"/>
  <c r="AZ128" i="2" s="1"/>
  <c r="AZ23" i="2"/>
  <c r="AZ129" i="2" s="1"/>
  <c r="AY95" i="2"/>
  <c r="AZ26" i="3"/>
  <c r="AZ24" i="18"/>
  <c r="AZ120" i="18" s="1"/>
  <c r="AX33" i="16"/>
  <c r="AX32" i="2"/>
  <c r="AW19" i="3"/>
  <c r="AW124" i="3" s="1"/>
  <c r="AV57" i="3"/>
  <c r="AY14" i="16"/>
  <c r="AY68" i="16" s="1"/>
  <c r="AY30" i="3"/>
  <c r="AY136" i="3" s="1"/>
  <c r="AY62" i="3"/>
  <c r="AX150" i="2"/>
  <c r="AY43" i="2"/>
  <c r="AY109" i="2" s="1"/>
  <c r="AZ41" i="2"/>
  <c r="AW52" i="18"/>
  <c r="AY64" i="3"/>
  <c r="AY19" i="18"/>
  <c r="AY115" i="18" s="1"/>
  <c r="AX149" i="2"/>
  <c r="AY25" i="18"/>
  <c r="AY121" i="18" s="1"/>
  <c r="AY29" i="3"/>
  <c r="AY135" i="3" s="1"/>
  <c r="AZ56" i="18"/>
  <c r="AY108" i="19"/>
  <c r="AZ28" i="19"/>
  <c r="AX67" i="2"/>
  <c r="AZ36" i="1"/>
  <c r="BA34" i="1"/>
  <c r="AY148" i="2"/>
  <c r="AY61" i="2"/>
  <c r="AY53" i="2"/>
  <c r="AY65" i="2"/>
  <c r="AY62" i="2"/>
  <c r="AY64" i="2"/>
  <c r="AY66" i="2"/>
  <c r="BA30" i="1"/>
  <c r="AZ58" i="2"/>
  <c r="AZ49" i="2"/>
  <c r="AZ57" i="2"/>
  <c r="AZ76" i="2"/>
  <c r="AZ52" i="2"/>
  <c r="BA66" i="3"/>
  <c r="BC23" i="1"/>
  <c r="BB27" i="1"/>
  <c r="AY57" i="18"/>
  <c r="BA38" i="1"/>
  <c r="AZ31" i="1"/>
  <c r="AZ17" i="3"/>
  <c r="AY55" i="3"/>
  <c r="AY54" i="19"/>
  <c r="AX99" i="2" l="1"/>
  <c r="AY86" i="18"/>
  <c r="AY99" i="3"/>
  <c r="AY81" i="18" s="1"/>
  <c r="AZ96" i="3"/>
  <c r="AZ80" i="18" s="1"/>
  <c r="AZ85" i="18"/>
  <c r="AY135" i="2"/>
  <c r="AY97" i="2"/>
  <c r="AY133" i="2"/>
  <c r="AY98" i="2"/>
  <c r="AZ130" i="3"/>
  <c r="AZ123" i="2"/>
  <c r="AZ90" i="2"/>
  <c r="BA94" i="3" s="1"/>
  <c r="AX19" i="3"/>
  <c r="AX124" i="3" s="1"/>
  <c r="AY132" i="2"/>
  <c r="AZ43" i="2"/>
  <c r="AZ109" i="2" s="1"/>
  <c r="AX138" i="2"/>
  <c r="AY136" i="2"/>
  <c r="AY32" i="2"/>
  <c r="AZ42" i="5"/>
  <c r="AZ43" i="5" s="1"/>
  <c r="AY67" i="2"/>
  <c r="AZ107" i="2"/>
  <c r="AZ148" i="2" s="1"/>
  <c r="AY78" i="2"/>
  <c r="AZ56" i="5"/>
  <c r="AZ96" i="2"/>
  <c r="BA97" i="3" s="1"/>
  <c r="BA27" i="3"/>
  <c r="BA133" i="3" s="1"/>
  <c r="AZ30" i="3"/>
  <c r="AZ136" i="3" s="1"/>
  <c r="AZ14" i="16"/>
  <c r="AZ68" i="16" s="1"/>
  <c r="AZ65" i="3"/>
  <c r="AZ29" i="3"/>
  <c r="AZ135" i="3" s="1"/>
  <c r="AZ25" i="18"/>
  <c r="AZ121" i="18" s="1"/>
  <c r="AY150" i="2"/>
  <c r="AY20" i="18"/>
  <c r="AY116" i="18" s="1"/>
  <c r="AY67" i="3"/>
  <c r="AZ95" i="2"/>
  <c r="BA26" i="3"/>
  <c r="BA24" i="18"/>
  <c r="BA120" i="18" s="1"/>
  <c r="AZ77" i="2"/>
  <c r="AZ108" i="2"/>
  <c r="AY57" i="5"/>
  <c r="AY84" i="5" s="1"/>
  <c r="AY83" i="5"/>
  <c r="AY91" i="2"/>
  <c r="AX52" i="18"/>
  <c r="AY33" i="16"/>
  <c r="AZ31" i="2"/>
  <c r="AZ27" i="2"/>
  <c r="BA24" i="3"/>
  <c r="AZ18" i="2"/>
  <c r="AZ124" i="2" s="1"/>
  <c r="AZ26" i="2"/>
  <c r="AZ29" i="2"/>
  <c r="AZ30" i="2"/>
  <c r="AZ62" i="3"/>
  <c r="AY51" i="18"/>
  <c r="BA21" i="5"/>
  <c r="BA22" i="5" s="1"/>
  <c r="AY68" i="3"/>
  <c r="AW57" i="3"/>
  <c r="AZ64" i="3"/>
  <c r="AZ19" i="18"/>
  <c r="AZ115" i="18" s="1"/>
  <c r="BA14" i="2"/>
  <c r="BB41" i="2" s="1"/>
  <c r="AZ87" i="2"/>
  <c r="BA17" i="2"/>
  <c r="BA42" i="2"/>
  <c r="BA23" i="2"/>
  <c r="BA129" i="2" s="1"/>
  <c r="BA22" i="2"/>
  <c r="BA128" i="2" s="1"/>
  <c r="AY149" i="2"/>
  <c r="BD23" i="1"/>
  <c r="AZ61" i="2"/>
  <c r="AZ65" i="2"/>
  <c r="AZ53" i="2"/>
  <c r="AZ62" i="2"/>
  <c r="AZ64" i="2"/>
  <c r="AZ66" i="2"/>
  <c r="BA57" i="2"/>
  <c r="BA76" i="2"/>
  <c r="BA52" i="2"/>
  <c r="BA49" i="2"/>
  <c r="BA58" i="2"/>
  <c r="BB66" i="3"/>
  <c r="BB30" i="1"/>
  <c r="AZ57" i="18"/>
  <c r="BA31" i="1"/>
  <c r="BA17" i="3"/>
  <c r="BB38" i="1"/>
  <c r="BC27" i="1"/>
  <c r="BA107" i="2"/>
  <c r="BA148" i="2" s="1"/>
  <c r="AZ54" i="19"/>
  <c r="AZ55" i="3"/>
  <c r="BA56" i="18"/>
  <c r="BB34" i="1"/>
  <c r="BA36" i="1"/>
  <c r="AZ108" i="19"/>
  <c r="BA28" i="19"/>
  <c r="AY140" i="3" l="1"/>
  <c r="AZ132" i="3"/>
  <c r="BA96" i="3"/>
  <c r="BA80" i="18" s="1"/>
  <c r="BA85" i="18"/>
  <c r="AZ135" i="2"/>
  <c r="AZ97" i="2"/>
  <c r="AZ98" i="2"/>
  <c r="BA98" i="3" s="1"/>
  <c r="AZ86" i="18"/>
  <c r="AZ99" i="3"/>
  <c r="AZ81" i="18" s="1"/>
  <c r="AZ98" i="3"/>
  <c r="AZ49" i="16"/>
  <c r="AY99" i="2"/>
  <c r="AX57" i="3"/>
  <c r="AY138" i="2"/>
  <c r="BA130" i="3"/>
  <c r="BA132" i="3"/>
  <c r="BA123" i="2"/>
  <c r="BA90" i="2"/>
  <c r="BB94" i="3" s="1"/>
  <c r="AY19" i="3"/>
  <c r="AY124" i="3" s="1"/>
  <c r="AZ132" i="2"/>
  <c r="AZ137" i="2"/>
  <c r="AZ136" i="2"/>
  <c r="AZ133" i="2"/>
  <c r="BA42" i="5"/>
  <c r="BA43" i="5" s="1"/>
  <c r="BA56" i="5"/>
  <c r="BA57" i="5" s="1"/>
  <c r="BA84" i="5" s="1"/>
  <c r="AZ67" i="2"/>
  <c r="AZ78" i="2"/>
  <c r="AZ150" i="2"/>
  <c r="AZ57" i="5"/>
  <c r="AZ84" i="5" s="1"/>
  <c r="AZ83" i="5"/>
  <c r="BA77" i="2"/>
  <c r="BA78" i="2" s="1"/>
  <c r="BA108" i="2"/>
  <c r="BA64" i="3"/>
  <c r="BA19" i="18"/>
  <c r="BA115" i="18" s="1"/>
  <c r="AZ68" i="3"/>
  <c r="BA65" i="3"/>
  <c r="BA43" i="2"/>
  <c r="BA109" i="2" s="1"/>
  <c r="BA26" i="2"/>
  <c r="BA30" i="2"/>
  <c r="BA29" i="2"/>
  <c r="BA27" i="2"/>
  <c r="BB24" i="3"/>
  <c r="BA18" i="2"/>
  <c r="BA124" i="2" s="1"/>
  <c r="BA31" i="2"/>
  <c r="BA137" i="2" s="1"/>
  <c r="BA62" i="3"/>
  <c r="AZ149" i="2"/>
  <c r="AY52" i="18"/>
  <c r="BB26" i="3"/>
  <c r="BB24" i="18"/>
  <c r="BB120" i="18" s="1"/>
  <c r="BA95" i="2"/>
  <c r="BA29" i="3"/>
  <c r="BA135" i="3" s="1"/>
  <c r="BA25" i="18"/>
  <c r="BA121" i="18" s="1"/>
  <c r="BA96" i="2"/>
  <c r="BB97" i="3" s="1"/>
  <c r="BB27" i="3"/>
  <c r="BB133" i="3" s="1"/>
  <c r="BB42" i="2"/>
  <c r="BB43" i="2" s="1"/>
  <c r="BB22" i="2"/>
  <c r="BB128" i="2" s="1"/>
  <c r="BB23" i="2"/>
  <c r="BB129" i="2" s="1"/>
  <c r="BB14" i="2"/>
  <c r="BA87" i="2"/>
  <c r="BB17" i="2"/>
  <c r="AZ51" i="18"/>
  <c r="AZ32" i="2"/>
  <c r="BA30" i="3"/>
  <c r="BA136" i="3" s="1"/>
  <c r="BA14" i="16"/>
  <c r="BA68" i="16" s="1"/>
  <c r="AZ91" i="2"/>
  <c r="AZ20" i="18"/>
  <c r="AZ116" i="18" s="1"/>
  <c r="AZ67" i="3"/>
  <c r="AZ33" i="16"/>
  <c r="BB21" i="5"/>
  <c r="BB22" i="5" s="1"/>
  <c r="BB107" i="2"/>
  <c r="BA61" i="2"/>
  <c r="BA62" i="2"/>
  <c r="BA53" i="2"/>
  <c r="BA65" i="2"/>
  <c r="BA64" i="2"/>
  <c r="BA66" i="2"/>
  <c r="BE23" i="1"/>
  <c r="BA108" i="19"/>
  <c r="BB28" i="19"/>
  <c r="BC34" i="1"/>
  <c r="BB36" i="1"/>
  <c r="BA55" i="3"/>
  <c r="BC30" i="1"/>
  <c r="BA57" i="18"/>
  <c r="BA54" i="19"/>
  <c r="BD27" i="1"/>
  <c r="BC38" i="1"/>
  <c r="BB31" i="1"/>
  <c r="BB17" i="3"/>
  <c r="BB52" i="2"/>
  <c r="BB76" i="2"/>
  <c r="BB49" i="2"/>
  <c r="BB57" i="2"/>
  <c r="BB58" i="2"/>
  <c r="BC66" i="3"/>
  <c r="BB56" i="18"/>
  <c r="BA49" i="16" l="1"/>
  <c r="AZ99" i="2"/>
  <c r="AZ140" i="3"/>
  <c r="BB85" i="18"/>
  <c r="BB96" i="3"/>
  <c r="BB80" i="18" s="1"/>
  <c r="BA98" i="2"/>
  <c r="BB98" i="3" s="1"/>
  <c r="BA135" i="2"/>
  <c r="BA97" i="2"/>
  <c r="BA99" i="3"/>
  <c r="BA81" i="18" s="1"/>
  <c r="BA86" i="18"/>
  <c r="AY57" i="3"/>
  <c r="AZ19" i="3"/>
  <c r="AZ124" i="3" s="1"/>
  <c r="BB123" i="2"/>
  <c r="BB90" i="2"/>
  <c r="BC94" i="3" s="1"/>
  <c r="BB130" i="3"/>
  <c r="BA132" i="2"/>
  <c r="BB42" i="5"/>
  <c r="BB43" i="5" s="1"/>
  <c r="AZ138" i="2"/>
  <c r="BA136" i="2"/>
  <c r="BA133" i="2"/>
  <c r="BA67" i="2"/>
  <c r="BA83" i="5"/>
  <c r="BC21" i="5"/>
  <c r="BC22" i="5" s="1"/>
  <c r="BC41" i="2"/>
  <c r="BC107" i="2" s="1"/>
  <c r="BB56" i="5"/>
  <c r="BB57" i="5" s="1"/>
  <c r="BB84" i="5" s="1"/>
  <c r="BB31" i="2"/>
  <c r="BB137" i="2" s="1"/>
  <c r="BB27" i="2"/>
  <c r="BB30" i="2"/>
  <c r="BB18" i="2"/>
  <c r="BB124" i="2" s="1"/>
  <c r="BC24" i="3"/>
  <c r="BB29" i="2"/>
  <c r="BB26" i="2"/>
  <c r="BC24" i="18"/>
  <c r="BC120" i="18" s="1"/>
  <c r="BB95" i="2"/>
  <c r="BC26" i="3"/>
  <c r="BB64" i="3"/>
  <c r="BB19" i="18"/>
  <c r="BB115" i="18" s="1"/>
  <c r="BA91" i="2"/>
  <c r="BA149" i="2"/>
  <c r="BA33" i="16"/>
  <c r="BB77" i="2"/>
  <c r="BC42" i="5" s="1"/>
  <c r="BC43" i="5" s="1"/>
  <c r="BB108" i="2"/>
  <c r="BB62" i="3"/>
  <c r="BA51" i="18"/>
  <c r="BA150" i="2"/>
  <c r="AZ52" i="18"/>
  <c r="BC42" i="2"/>
  <c r="BC14" i="2"/>
  <c r="BC23" i="2"/>
  <c r="BC129" i="2" s="1"/>
  <c r="BB87" i="2"/>
  <c r="BC22" i="2"/>
  <c r="BC128" i="2" s="1"/>
  <c r="BC17" i="2"/>
  <c r="BB65" i="3"/>
  <c r="BA20" i="18"/>
  <c r="BA116" i="18" s="1"/>
  <c r="BA67" i="3"/>
  <c r="BB14" i="16"/>
  <c r="BB68" i="16" s="1"/>
  <c r="BB30" i="3"/>
  <c r="BB136" i="3" s="1"/>
  <c r="BA68" i="3"/>
  <c r="BB96" i="2"/>
  <c r="BC97" i="3" s="1"/>
  <c r="BC27" i="3"/>
  <c r="BC133" i="3" s="1"/>
  <c r="BA32" i="2"/>
  <c r="BB29" i="3"/>
  <c r="BB135" i="3" s="1"/>
  <c r="BB25" i="18"/>
  <c r="BB121" i="18" s="1"/>
  <c r="BB53" i="2"/>
  <c r="BB65" i="2"/>
  <c r="BB61" i="2"/>
  <c r="BB62" i="2"/>
  <c r="BB64" i="2"/>
  <c r="BB66" i="2"/>
  <c r="BB55" i="3"/>
  <c r="BE27" i="1"/>
  <c r="BC56" i="18"/>
  <c r="BD38" i="1"/>
  <c r="BB54" i="19"/>
  <c r="BB108" i="19"/>
  <c r="BC28" i="19"/>
  <c r="BC76" i="2"/>
  <c r="BC57" i="2"/>
  <c r="BC58" i="2"/>
  <c r="BC49" i="2"/>
  <c r="BC52" i="2"/>
  <c r="BD66" i="3"/>
  <c r="BD30" i="1"/>
  <c r="BF23" i="1"/>
  <c r="BB109" i="2"/>
  <c r="BC31" i="1"/>
  <c r="BC17" i="3"/>
  <c r="BD34" i="1"/>
  <c r="BC36" i="1"/>
  <c r="BB57" i="18"/>
  <c r="BB148" i="2"/>
  <c r="BA140" i="3" l="1"/>
  <c r="BB132" i="3"/>
  <c r="BA99" i="2"/>
  <c r="BB49" i="16"/>
  <c r="BB135" i="2"/>
  <c r="BB97" i="2"/>
  <c r="BB98" i="2"/>
  <c r="BC49" i="16" s="1"/>
  <c r="BC96" i="3"/>
  <c r="BC80" i="18" s="1"/>
  <c r="BC85" i="18"/>
  <c r="BB99" i="3"/>
  <c r="BB81" i="18" s="1"/>
  <c r="BB86" i="18"/>
  <c r="AZ57" i="3"/>
  <c r="BA138" i="2"/>
  <c r="BC123" i="2"/>
  <c r="BC90" i="2"/>
  <c r="BD94" i="3" s="1"/>
  <c r="BC130" i="3"/>
  <c r="BA19" i="3"/>
  <c r="BA124" i="3" s="1"/>
  <c r="BB132" i="2"/>
  <c r="BB133" i="2"/>
  <c r="BB136" i="2"/>
  <c r="BC43" i="2"/>
  <c r="BC109" i="2" s="1"/>
  <c r="BB83" i="5"/>
  <c r="BB67" i="2"/>
  <c r="BB78" i="2"/>
  <c r="BC56" i="5"/>
  <c r="BC83" i="5" s="1"/>
  <c r="BD41" i="2"/>
  <c r="BD107" i="2" s="1"/>
  <c r="BD148" i="2" s="1"/>
  <c r="BB150" i="2"/>
  <c r="BB20" i="18"/>
  <c r="BB116" i="18" s="1"/>
  <c r="BB67" i="3"/>
  <c r="BB51" i="18"/>
  <c r="BC19" i="18"/>
  <c r="BC115" i="18" s="1"/>
  <c r="BC64" i="3"/>
  <c r="BC14" i="16"/>
  <c r="BC68" i="16" s="1"/>
  <c r="BC30" i="3"/>
  <c r="BC136" i="3" s="1"/>
  <c r="BC65" i="3"/>
  <c r="BC25" i="18"/>
  <c r="BC121" i="18" s="1"/>
  <c r="BC29" i="3"/>
  <c r="BC135" i="3" s="1"/>
  <c r="BB91" i="2"/>
  <c r="BC95" i="2"/>
  <c r="BD24" i="18"/>
  <c r="BD120" i="18" s="1"/>
  <c r="BD26" i="3"/>
  <c r="BC77" i="2"/>
  <c r="BC108" i="2"/>
  <c r="BB68" i="3"/>
  <c r="BC96" i="2"/>
  <c r="BD97" i="3" s="1"/>
  <c r="BD27" i="3"/>
  <c r="BD133" i="3" s="1"/>
  <c r="BB149" i="2"/>
  <c r="BC62" i="3"/>
  <c r="BB33" i="16"/>
  <c r="BA52" i="18"/>
  <c r="BC31" i="2"/>
  <c r="BC137" i="2" s="1"/>
  <c r="BC30" i="2"/>
  <c r="BD24" i="3"/>
  <c r="BC27" i="2"/>
  <c r="BC18" i="2"/>
  <c r="BC124" i="2" s="1"/>
  <c r="BC26" i="2"/>
  <c r="BC29" i="2"/>
  <c r="BD21" i="5"/>
  <c r="BD22" i="5" s="1"/>
  <c r="BD17" i="2"/>
  <c r="BD23" i="2"/>
  <c r="BD129" i="2" s="1"/>
  <c r="BD42" i="2"/>
  <c r="BD22" i="2"/>
  <c r="BD128" i="2" s="1"/>
  <c r="BD14" i="2"/>
  <c r="BC87" i="2"/>
  <c r="BB32" i="2"/>
  <c r="BG23" i="1"/>
  <c r="BE30" i="1"/>
  <c r="BD76" i="2"/>
  <c r="BD58" i="2"/>
  <c r="BD49" i="2"/>
  <c r="BD52" i="2"/>
  <c r="BD57" i="2"/>
  <c r="BE66" i="3"/>
  <c r="BC78" i="2"/>
  <c r="BC54" i="19"/>
  <c r="BD36" i="1"/>
  <c r="BE34" i="1"/>
  <c r="BD31" i="1"/>
  <c r="BD17" i="3"/>
  <c r="BC108" i="19"/>
  <c r="BD28" i="19"/>
  <c r="BE38" i="1"/>
  <c r="BC57" i="18"/>
  <c r="BC55" i="3"/>
  <c r="BC148" i="2"/>
  <c r="BC61" i="2"/>
  <c r="BC65" i="2"/>
  <c r="BC53" i="2"/>
  <c r="BC62" i="2"/>
  <c r="BC64" i="2"/>
  <c r="BC66" i="2"/>
  <c r="BD56" i="18"/>
  <c r="BF27" i="1"/>
  <c r="BC98" i="3" l="1"/>
  <c r="BB140" i="3"/>
  <c r="BD96" i="3"/>
  <c r="BD80" i="18" s="1"/>
  <c r="BD85" i="18"/>
  <c r="BC86" i="18"/>
  <c r="BC99" i="3"/>
  <c r="BC81" i="18" s="1"/>
  <c r="BC132" i="3"/>
  <c r="BB99" i="2"/>
  <c r="BC135" i="2"/>
  <c r="BC97" i="2"/>
  <c r="BC133" i="2"/>
  <c r="BC98" i="2"/>
  <c r="BA57" i="3"/>
  <c r="BD132" i="3"/>
  <c r="BD130" i="3"/>
  <c r="BB19" i="3"/>
  <c r="BB124" i="3" s="1"/>
  <c r="BD123" i="2"/>
  <c r="BD90" i="2"/>
  <c r="BE94" i="3" s="1"/>
  <c r="BB138" i="2"/>
  <c r="BC132" i="2"/>
  <c r="BC57" i="5"/>
  <c r="BC84" i="5" s="1"/>
  <c r="BC136" i="2"/>
  <c r="BD43" i="2"/>
  <c r="BE21" i="5"/>
  <c r="BE22" i="5" s="1"/>
  <c r="BE41" i="2"/>
  <c r="BE107" i="2" s="1"/>
  <c r="BD42" i="5"/>
  <c r="BD43" i="5" s="1"/>
  <c r="BE26" i="3"/>
  <c r="BD95" i="2"/>
  <c r="BE24" i="18"/>
  <c r="BE120" i="18" s="1"/>
  <c r="BC68" i="3"/>
  <c r="BD77" i="2"/>
  <c r="BD108" i="2"/>
  <c r="BD25" i="18"/>
  <c r="BD121" i="18" s="1"/>
  <c r="BD29" i="3"/>
  <c r="BD135" i="3" s="1"/>
  <c r="BD62" i="3"/>
  <c r="BD65" i="3"/>
  <c r="BC149" i="2"/>
  <c r="BD19" i="18"/>
  <c r="BD115" i="18" s="1"/>
  <c r="BD64" i="3"/>
  <c r="BC33" i="16"/>
  <c r="BB52" i="18"/>
  <c r="BD96" i="2"/>
  <c r="BE97" i="3" s="1"/>
  <c r="BE27" i="3"/>
  <c r="BE133" i="3" s="1"/>
  <c r="BD30" i="3"/>
  <c r="BD136" i="3" s="1"/>
  <c r="BD14" i="16"/>
  <c r="BD68" i="16" s="1"/>
  <c r="BC20" i="18"/>
  <c r="BC116" i="18" s="1"/>
  <c r="BC67" i="3"/>
  <c r="BC150" i="2"/>
  <c r="BE17" i="2"/>
  <c r="BE22" i="2"/>
  <c r="BE128" i="2" s="1"/>
  <c r="BE42" i="2"/>
  <c r="BD87" i="2"/>
  <c r="BE23" i="2"/>
  <c r="BE129" i="2" s="1"/>
  <c r="BE14" i="2"/>
  <c r="BD31" i="2"/>
  <c r="BE24" i="3"/>
  <c r="BD29" i="2"/>
  <c r="BD30" i="2"/>
  <c r="BD136" i="2" s="1"/>
  <c r="BD18" i="2"/>
  <c r="BD124" i="2" s="1"/>
  <c r="BD26" i="2"/>
  <c r="BD27" i="2"/>
  <c r="BC91" i="2"/>
  <c r="BD56" i="5"/>
  <c r="BC32" i="2"/>
  <c r="BC51" i="18"/>
  <c r="BE36" i="1"/>
  <c r="BF34" i="1"/>
  <c r="BD65" i="2"/>
  <c r="BD53" i="2"/>
  <c r="BD61" i="2"/>
  <c r="BD62" i="2"/>
  <c r="BD64" i="2"/>
  <c r="BD66" i="2"/>
  <c r="BF30" i="1"/>
  <c r="BG27" i="1"/>
  <c r="BD54" i="19"/>
  <c r="BC67" i="2"/>
  <c r="BD108" i="19"/>
  <c r="BE28" i="19"/>
  <c r="BD55" i="3"/>
  <c r="BE52" i="2"/>
  <c r="BE49" i="2"/>
  <c r="BE57" i="2"/>
  <c r="BE58" i="2"/>
  <c r="BE76" i="2"/>
  <c r="BF66" i="3"/>
  <c r="BD57" i="18"/>
  <c r="BD109" i="2"/>
  <c r="BF38" i="1"/>
  <c r="BG38" i="1" s="1"/>
  <c r="BE31" i="1"/>
  <c r="BE17" i="3"/>
  <c r="BE56" i="18"/>
  <c r="BC140" i="3" l="1"/>
  <c r="BD86" i="18"/>
  <c r="BD99" i="3"/>
  <c r="BD81" i="18" s="1"/>
  <c r="BD135" i="2"/>
  <c r="BD97" i="2"/>
  <c r="BE96" i="3"/>
  <c r="BE80" i="18" s="1"/>
  <c r="BE85" i="18"/>
  <c r="BB57" i="3"/>
  <c r="BD98" i="3"/>
  <c r="BC99" i="2"/>
  <c r="BD49" i="16"/>
  <c r="BD133" i="2"/>
  <c r="BD98" i="2"/>
  <c r="BE132" i="3"/>
  <c r="BE130" i="3"/>
  <c r="BE123" i="2"/>
  <c r="BE90" i="2"/>
  <c r="BF94" i="3" s="1"/>
  <c r="BC138" i="2"/>
  <c r="BD132" i="2"/>
  <c r="BD137" i="2"/>
  <c r="BD78" i="2"/>
  <c r="BE43" i="2"/>
  <c r="BE109" i="2" s="1"/>
  <c r="BF41" i="2"/>
  <c r="BD32" i="2"/>
  <c r="BE42" i="5"/>
  <c r="BE43" i="5" s="1"/>
  <c r="BE56" i="5"/>
  <c r="BE83" i="5" s="1"/>
  <c r="BD149" i="2"/>
  <c r="BE62" i="3"/>
  <c r="BD33" i="16"/>
  <c r="BE19" i="18"/>
  <c r="BE115" i="18" s="1"/>
  <c r="BE64" i="3"/>
  <c r="BD150" i="2"/>
  <c r="BE77" i="2"/>
  <c r="BE108" i="2"/>
  <c r="BD68" i="3"/>
  <c r="BD91" i="2"/>
  <c r="BF14" i="2"/>
  <c r="BG41" i="2" s="1"/>
  <c r="BF17" i="2"/>
  <c r="BE87" i="2"/>
  <c r="BF23" i="2"/>
  <c r="BF129" i="2" s="1"/>
  <c r="BF22" i="2"/>
  <c r="BF128" i="2" s="1"/>
  <c r="BF42" i="2"/>
  <c r="BF24" i="18"/>
  <c r="BF120" i="18" s="1"/>
  <c r="BF26" i="3"/>
  <c r="BE95" i="2"/>
  <c r="BC19" i="3"/>
  <c r="BC124" i="3" s="1"/>
  <c r="BD51" i="18"/>
  <c r="BD67" i="3"/>
  <c r="BD20" i="18"/>
  <c r="BD116" i="18" s="1"/>
  <c r="BD57" i="5"/>
  <c r="BD84" i="5" s="1"/>
  <c r="BD83" i="5"/>
  <c r="BE14" i="16"/>
  <c r="BE68" i="16" s="1"/>
  <c r="BE30" i="3"/>
  <c r="BE136" i="3" s="1"/>
  <c r="BE29" i="3"/>
  <c r="BE135" i="3" s="1"/>
  <c r="BE25" i="18"/>
  <c r="BE121" i="18" s="1"/>
  <c r="BE96" i="2"/>
  <c r="BF97" i="3" s="1"/>
  <c r="BF27" i="3"/>
  <c r="BF133" i="3" s="1"/>
  <c r="BE27" i="2"/>
  <c r="BF21" i="5"/>
  <c r="BF22" i="5" s="1"/>
  <c r="BE30" i="2"/>
  <c r="BE18" i="2"/>
  <c r="BE124" i="2" s="1"/>
  <c r="BF24" i="3"/>
  <c r="BE31" i="2"/>
  <c r="BE26" i="2"/>
  <c r="BE29" i="2"/>
  <c r="BC52" i="18"/>
  <c r="BE65" i="3"/>
  <c r="BF76" i="2"/>
  <c r="BF52" i="2"/>
  <c r="BF49" i="2"/>
  <c r="BF57" i="2"/>
  <c r="BF58" i="2"/>
  <c r="BG66" i="3"/>
  <c r="BE108" i="19"/>
  <c r="BE29" i="19"/>
  <c r="BE109" i="19" s="1"/>
  <c r="BG30" i="1"/>
  <c r="BE53" i="2"/>
  <c r="BE62" i="2"/>
  <c r="BE65" i="2"/>
  <c r="BE61" i="2"/>
  <c r="BE64" i="2"/>
  <c r="BE66" i="2"/>
  <c r="BE54" i="19"/>
  <c r="BE57" i="18"/>
  <c r="BE55" i="3"/>
  <c r="BF42" i="5"/>
  <c r="BF43" i="5" s="1"/>
  <c r="BF17" i="3"/>
  <c r="BF31" i="1"/>
  <c r="BG34" i="1"/>
  <c r="BG36" i="1" s="1"/>
  <c r="BF36" i="1"/>
  <c r="BD67" i="2"/>
  <c r="BE148" i="2"/>
  <c r="BF56" i="18"/>
  <c r="BE98" i="2" l="1"/>
  <c r="BF98" i="3" s="1"/>
  <c r="BD140" i="3"/>
  <c r="BE135" i="2"/>
  <c r="BE97" i="2"/>
  <c r="BF85" i="18"/>
  <c r="BF96" i="3"/>
  <c r="BF80" i="18" s="1"/>
  <c r="BE99" i="3"/>
  <c r="BE81" i="18" s="1"/>
  <c r="BE86" i="18"/>
  <c r="BF49" i="16"/>
  <c r="BE49" i="16"/>
  <c r="BD99" i="2"/>
  <c r="BE98" i="3"/>
  <c r="BF123" i="2"/>
  <c r="BF90" i="2"/>
  <c r="BG94" i="3" s="1"/>
  <c r="BD138" i="2"/>
  <c r="BE33" i="16"/>
  <c r="BF130" i="3"/>
  <c r="BE132" i="2"/>
  <c r="BE136" i="2"/>
  <c r="BE133" i="2"/>
  <c r="BE137" i="2"/>
  <c r="BF43" i="2"/>
  <c r="BF109" i="2" s="1"/>
  <c r="BE78" i="2"/>
  <c r="BF107" i="2"/>
  <c r="BF148" i="2" s="1"/>
  <c r="BG21" i="5"/>
  <c r="BG22" i="5" s="1"/>
  <c r="AZ20" i="5" s="1"/>
  <c r="AZ16" i="5" s="1"/>
  <c r="AZ76" i="5" s="1"/>
  <c r="BE32" i="2"/>
  <c r="BE150" i="2"/>
  <c r="BE57" i="5"/>
  <c r="BE84" i="5" s="1"/>
  <c r="BE91" i="2"/>
  <c r="BF65" i="3"/>
  <c r="BE67" i="3"/>
  <c r="BE20" i="18"/>
  <c r="BE116" i="18" s="1"/>
  <c r="BF56" i="5"/>
  <c r="BF62" i="3"/>
  <c r="BF108" i="2"/>
  <c r="BF77" i="2"/>
  <c r="BF31" i="2"/>
  <c r="BF26" i="2"/>
  <c r="BF18" i="2"/>
  <c r="BF124" i="2" s="1"/>
  <c r="BG24" i="3"/>
  <c r="BF29" i="2"/>
  <c r="BF30" i="2"/>
  <c r="BF27" i="2"/>
  <c r="BE149" i="2"/>
  <c r="BE51" i="18"/>
  <c r="BF25" i="18"/>
  <c r="BF121" i="18" s="1"/>
  <c r="BF29" i="3"/>
  <c r="BF135" i="3" s="1"/>
  <c r="BC57" i="3"/>
  <c r="BG24" i="18"/>
  <c r="BG120" i="18" s="1"/>
  <c r="BF95" i="2"/>
  <c r="BG26" i="3"/>
  <c r="BF87" i="2"/>
  <c r="BG23" i="2"/>
  <c r="BG16" i="3" s="1"/>
  <c r="BG14" i="2"/>
  <c r="BB47" i="16" s="1"/>
  <c r="BG17" i="2"/>
  <c r="BG14" i="3" s="1"/>
  <c r="BG22" i="2"/>
  <c r="BG42" i="2"/>
  <c r="BG43" i="2" s="1"/>
  <c r="BF30" i="3"/>
  <c r="BF136" i="3" s="1"/>
  <c r="BF14" i="16"/>
  <c r="BF68" i="16" s="1"/>
  <c r="BE68" i="3"/>
  <c r="BD52" i="18"/>
  <c r="BF19" i="18"/>
  <c r="BF115" i="18" s="1"/>
  <c r="BF64" i="3"/>
  <c r="BF96" i="2"/>
  <c r="BG97" i="3" s="1"/>
  <c r="BG27" i="3"/>
  <c r="BG133" i="3" s="1"/>
  <c r="BD19" i="3"/>
  <c r="BD124" i="3" s="1"/>
  <c r="BF55" i="3"/>
  <c r="BG56" i="18"/>
  <c r="BE55" i="19"/>
  <c r="BG76" i="2"/>
  <c r="BG52" i="2"/>
  <c r="BG49" i="2"/>
  <c r="BG58" i="2"/>
  <c r="BG57" i="2"/>
  <c r="BG107" i="2"/>
  <c r="BF57" i="18"/>
  <c r="BF53" i="2"/>
  <c r="BF62" i="2"/>
  <c r="BF61" i="2"/>
  <c r="BF65" i="2"/>
  <c r="BF64" i="2"/>
  <c r="BF66" i="2"/>
  <c r="BE67" i="2"/>
  <c r="BG31" i="1"/>
  <c r="BG17" i="3"/>
  <c r="BE99" i="2" l="1"/>
  <c r="BE140" i="3"/>
  <c r="BF132" i="3"/>
  <c r="G47" i="16"/>
  <c r="F47" i="16"/>
  <c r="F51" i="16" s="1"/>
  <c r="I47" i="16"/>
  <c r="H47" i="16"/>
  <c r="J47" i="16"/>
  <c r="K47" i="16"/>
  <c r="L47" i="16"/>
  <c r="N47" i="16"/>
  <c r="O47" i="16"/>
  <c r="M47" i="16"/>
  <c r="P47" i="16"/>
  <c r="R47" i="16"/>
  <c r="S47" i="16"/>
  <c r="Q47" i="16"/>
  <c r="T47" i="16"/>
  <c r="U47" i="16"/>
  <c r="W47" i="16"/>
  <c r="V47" i="16"/>
  <c r="X47" i="16"/>
  <c r="Y47" i="16"/>
  <c r="AA47" i="16"/>
  <c r="Z47" i="16"/>
  <c r="AE47" i="16"/>
  <c r="AB47" i="16"/>
  <c r="AC47" i="16"/>
  <c r="AD47" i="16"/>
  <c r="AH47" i="16"/>
  <c r="AF47" i="16"/>
  <c r="AI47" i="16"/>
  <c r="AG47" i="16"/>
  <c r="AJ47" i="16"/>
  <c r="AL47" i="16"/>
  <c r="AK47" i="16"/>
  <c r="AN47" i="16"/>
  <c r="AM47" i="16"/>
  <c r="AO47" i="16"/>
  <c r="AP47" i="16"/>
  <c r="AQ47" i="16"/>
  <c r="AR47" i="16"/>
  <c r="AS47" i="16"/>
  <c r="AT47" i="16"/>
  <c r="AV47" i="16"/>
  <c r="AU47" i="16"/>
  <c r="AX47" i="16"/>
  <c r="AW47" i="16"/>
  <c r="AZ47" i="16"/>
  <c r="AY47" i="16"/>
  <c r="BG96" i="3"/>
  <c r="BG80" i="18" s="1"/>
  <c r="BG85" i="18"/>
  <c r="BF98" i="2"/>
  <c r="BG49" i="16" s="1"/>
  <c r="BC47" i="16"/>
  <c r="BF99" i="3"/>
  <c r="BF81" i="18" s="1"/>
  <c r="BF86" i="18"/>
  <c r="BD47" i="16"/>
  <c r="BF135" i="2"/>
  <c r="BF97" i="2"/>
  <c r="BA47" i="16"/>
  <c r="BE47" i="16"/>
  <c r="BF47" i="16"/>
  <c r="BG130" i="3"/>
  <c r="BG123" i="2"/>
  <c r="BG90" i="2"/>
  <c r="BB85" i="3" s="1"/>
  <c r="BF140" i="3"/>
  <c r="K20" i="5"/>
  <c r="K16" i="5" s="1"/>
  <c r="K76" i="5" s="1"/>
  <c r="AP20" i="5"/>
  <c r="AP16" i="5" s="1"/>
  <c r="AP76" i="5" s="1"/>
  <c r="AC20" i="5"/>
  <c r="AC16" i="5" s="1"/>
  <c r="AC76" i="5" s="1"/>
  <c r="AL20" i="5"/>
  <c r="AL16" i="5" s="1"/>
  <c r="AL76" i="5" s="1"/>
  <c r="BG20" i="5"/>
  <c r="BG16" i="5" s="1"/>
  <c r="BG76" i="5" s="1"/>
  <c r="S20" i="5"/>
  <c r="S16" i="5" s="1"/>
  <c r="S76" i="5" s="1"/>
  <c r="AV20" i="5"/>
  <c r="AV16" i="5" s="1"/>
  <c r="AV76" i="5" s="1"/>
  <c r="AG20" i="5"/>
  <c r="AG16" i="5" s="1"/>
  <c r="AG76" i="5" s="1"/>
  <c r="Q20" i="5"/>
  <c r="Q16" i="5" s="1"/>
  <c r="Q76" i="5" s="1"/>
  <c r="AT20" i="5"/>
  <c r="AT16" i="5" s="1"/>
  <c r="AT76" i="5" s="1"/>
  <c r="AB20" i="5"/>
  <c r="AB16" i="5" s="1"/>
  <c r="AB76" i="5" s="1"/>
  <c r="M20" i="5"/>
  <c r="M16" i="5" s="1"/>
  <c r="M76" i="5" s="1"/>
  <c r="AX20" i="5"/>
  <c r="AX16" i="5" s="1"/>
  <c r="AX76" i="5" s="1"/>
  <c r="AJ20" i="5"/>
  <c r="AJ16" i="5" s="1"/>
  <c r="AJ76" i="5" s="1"/>
  <c r="AA20" i="5"/>
  <c r="AA16" i="5" s="1"/>
  <c r="AA76" i="5" s="1"/>
  <c r="V20" i="5"/>
  <c r="V16" i="5" s="1"/>
  <c r="V76" i="5" s="1"/>
  <c r="U20" i="5"/>
  <c r="U16" i="5" s="1"/>
  <c r="U76" i="5" s="1"/>
  <c r="P20" i="5"/>
  <c r="P16" i="5" s="1"/>
  <c r="P76" i="5" s="1"/>
  <c r="N20" i="5"/>
  <c r="N16" i="5" s="1"/>
  <c r="N76" i="5" s="1"/>
  <c r="H20" i="5"/>
  <c r="H16" i="5" s="1"/>
  <c r="H76" i="5" s="1"/>
  <c r="AM20" i="5"/>
  <c r="AM16" i="5" s="1"/>
  <c r="AM76" i="5" s="1"/>
  <c r="AF20" i="5"/>
  <c r="AF16" i="5" s="1"/>
  <c r="AF76" i="5" s="1"/>
  <c r="AY20" i="5"/>
  <c r="AY16" i="5" s="1"/>
  <c r="AY76" i="5" s="1"/>
  <c r="AU20" i="5"/>
  <c r="AU16" i="5" s="1"/>
  <c r="AU76" i="5" s="1"/>
  <c r="AR20" i="5"/>
  <c r="AR16" i="5" s="1"/>
  <c r="AR76" i="5" s="1"/>
  <c r="AN20" i="5"/>
  <c r="AN16" i="5" s="1"/>
  <c r="AN76" i="5" s="1"/>
  <c r="AI20" i="5"/>
  <c r="AI16" i="5" s="1"/>
  <c r="AI76" i="5" s="1"/>
  <c r="AE20" i="5"/>
  <c r="AE16" i="5" s="1"/>
  <c r="AE76" i="5" s="1"/>
  <c r="Y20" i="5"/>
  <c r="Y16" i="5" s="1"/>
  <c r="Y76" i="5" s="1"/>
  <c r="W20" i="5"/>
  <c r="W16" i="5" s="1"/>
  <c r="W76" i="5" s="1"/>
  <c r="T20" i="5"/>
  <c r="T16" i="5" s="1"/>
  <c r="T76" i="5" s="1"/>
  <c r="O20" i="5"/>
  <c r="O16" i="5" s="1"/>
  <c r="O76" i="5" s="1"/>
  <c r="J20" i="5"/>
  <c r="J16" i="5" s="1"/>
  <c r="J76" i="5" s="1"/>
  <c r="F20" i="5"/>
  <c r="AQ20" i="5"/>
  <c r="AQ16" i="5" s="1"/>
  <c r="AQ76" i="5" s="1"/>
  <c r="AW20" i="5"/>
  <c r="AW16" i="5" s="1"/>
  <c r="AW76" i="5" s="1"/>
  <c r="AS20" i="5"/>
  <c r="AS16" i="5" s="1"/>
  <c r="AS76" i="5" s="1"/>
  <c r="AO20" i="5"/>
  <c r="AO16" i="5" s="1"/>
  <c r="AO76" i="5" s="1"/>
  <c r="AK20" i="5"/>
  <c r="AK16" i="5" s="1"/>
  <c r="AK76" i="5" s="1"/>
  <c r="AH20" i="5"/>
  <c r="AH16" i="5" s="1"/>
  <c r="AH76" i="5" s="1"/>
  <c r="AD20" i="5"/>
  <c r="AD16" i="5" s="1"/>
  <c r="AD76" i="5" s="1"/>
  <c r="Z20" i="5"/>
  <c r="Z16" i="5" s="1"/>
  <c r="Z76" i="5" s="1"/>
  <c r="X20" i="5"/>
  <c r="X16" i="5" s="1"/>
  <c r="X76" i="5" s="1"/>
  <c r="R20" i="5"/>
  <c r="R16" i="5" s="1"/>
  <c r="R76" i="5" s="1"/>
  <c r="L20" i="5"/>
  <c r="L16" i="5" s="1"/>
  <c r="L76" i="5" s="1"/>
  <c r="I20" i="5"/>
  <c r="I16" i="5" s="1"/>
  <c r="I76" i="5" s="1"/>
  <c r="G20" i="5"/>
  <c r="G16" i="5" s="1"/>
  <c r="G76" i="5" s="1"/>
  <c r="BA20" i="5"/>
  <c r="BA16" i="5" s="1"/>
  <c r="BA76" i="5" s="1"/>
  <c r="BF132" i="2"/>
  <c r="BF133" i="2"/>
  <c r="BE16" i="3"/>
  <c r="BG129" i="2"/>
  <c r="BE15" i="3"/>
  <c r="BG128" i="2"/>
  <c r="BF136" i="2"/>
  <c r="BE138" i="2"/>
  <c r="BF137" i="2"/>
  <c r="BE20" i="5"/>
  <c r="BE16" i="5" s="1"/>
  <c r="BE76" i="5" s="1"/>
  <c r="BB20" i="5"/>
  <c r="BB16" i="5" s="1"/>
  <c r="BB76" i="5" s="1"/>
  <c r="BD20" i="5"/>
  <c r="BD16" i="5" s="1"/>
  <c r="BD76" i="5" s="1"/>
  <c r="BG15" i="3"/>
  <c r="BF20" i="5"/>
  <c r="BF16" i="5" s="1"/>
  <c r="BF76" i="5" s="1"/>
  <c r="BG42" i="5"/>
  <c r="BG43" i="5" s="1"/>
  <c r="F41" i="5" s="1"/>
  <c r="BC20" i="5"/>
  <c r="BC16" i="5" s="1"/>
  <c r="BC76" i="5" s="1"/>
  <c r="BF78" i="2"/>
  <c r="BF150" i="2"/>
  <c r="BG148" i="2"/>
  <c r="BD57" i="3"/>
  <c r="BE19" i="3"/>
  <c r="BE124" i="3" s="1"/>
  <c r="BF33" i="16"/>
  <c r="BC14" i="3"/>
  <c r="BG31" i="2"/>
  <c r="BG137" i="2" s="1"/>
  <c r="BG27" i="2"/>
  <c r="I14" i="3"/>
  <c r="K14" i="3"/>
  <c r="R14" i="3"/>
  <c r="T14" i="3"/>
  <c r="V14" i="3"/>
  <c r="AB14" i="3"/>
  <c r="AI14" i="3"/>
  <c r="AJ14" i="3"/>
  <c r="AN14" i="3"/>
  <c r="AP14" i="3"/>
  <c r="AW14" i="3"/>
  <c r="AX14" i="3"/>
  <c r="BG18" i="2"/>
  <c r="BG124" i="2" s="1"/>
  <c r="E14" i="3"/>
  <c r="E119" i="3" s="1"/>
  <c r="H14" i="3"/>
  <c r="M14" i="3"/>
  <c r="P14" i="3"/>
  <c r="W14" i="3"/>
  <c r="Y14" i="3"/>
  <c r="AC14" i="3"/>
  <c r="AF14" i="3"/>
  <c r="AL14" i="3"/>
  <c r="AM14" i="3"/>
  <c r="AT14" i="3"/>
  <c r="AV14" i="3"/>
  <c r="BG26" i="2"/>
  <c r="G14" i="3"/>
  <c r="L14" i="3"/>
  <c r="N14" i="3"/>
  <c r="Q14" i="3"/>
  <c r="U14" i="3"/>
  <c r="Z14" i="3"/>
  <c r="AD14" i="3"/>
  <c r="AG14" i="3"/>
  <c r="AK14" i="3"/>
  <c r="AR14" i="3"/>
  <c r="AS14" i="3"/>
  <c r="BG29" i="2"/>
  <c r="BF14" i="3"/>
  <c r="BG30" i="2"/>
  <c r="F14" i="3"/>
  <c r="J14" i="3"/>
  <c r="O14" i="3"/>
  <c r="S14" i="3"/>
  <c r="X14" i="3"/>
  <c r="AA14" i="3"/>
  <c r="AE14" i="3"/>
  <c r="AH14" i="3"/>
  <c r="AO14" i="3"/>
  <c r="AQ14" i="3"/>
  <c r="AU14" i="3"/>
  <c r="BD14" i="3"/>
  <c r="BG64" i="3"/>
  <c r="BG19" i="18"/>
  <c r="BG115" i="18" s="1"/>
  <c r="BF20" i="18"/>
  <c r="BF116" i="18" s="1"/>
  <c r="BF67" i="3"/>
  <c r="BA14" i="3"/>
  <c r="BG29" i="3"/>
  <c r="BG135" i="3" s="1"/>
  <c r="BG25" i="18"/>
  <c r="BG121" i="18" s="1"/>
  <c r="BF51" i="18"/>
  <c r="H12" i="16"/>
  <c r="H66" i="16" s="1"/>
  <c r="BG87" i="2"/>
  <c r="G12" i="16"/>
  <c r="G66" i="16" s="1"/>
  <c r="F12" i="16"/>
  <c r="F66" i="16" s="1"/>
  <c r="BF91" i="2"/>
  <c r="BG62" i="3"/>
  <c r="BG56" i="5"/>
  <c r="BG65" i="3"/>
  <c r="BF68" i="3"/>
  <c r="BG77" i="2"/>
  <c r="BG78" i="2" s="1"/>
  <c r="BG108" i="2"/>
  <c r="BG96" i="2"/>
  <c r="E16" i="3"/>
  <c r="E121" i="3" s="1"/>
  <c r="N16" i="3"/>
  <c r="Q16" i="3"/>
  <c r="V16" i="3"/>
  <c r="Y16" i="3"/>
  <c r="AA16" i="3"/>
  <c r="AG16" i="3"/>
  <c r="AI16" i="3"/>
  <c r="AM16" i="3"/>
  <c r="AQ16" i="3"/>
  <c r="AW16" i="3"/>
  <c r="BC16" i="3"/>
  <c r="BF16" i="3"/>
  <c r="J16" i="3"/>
  <c r="G16" i="3"/>
  <c r="M16" i="3"/>
  <c r="S16" i="3"/>
  <c r="T16" i="3"/>
  <c r="W16" i="3"/>
  <c r="AD16" i="3"/>
  <c r="AF16" i="3"/>
  <c r="AK16" i="3"/>
  <c r="AO16" i="3"/>
  <c r="AS16" i="3"/>
  <c r="AV16" i="3"/>
  <c r="BA16" i="3"/>
  <c r="F16" i="3"/>
  <c r="K16" i="3"/>
  <c r="L16" i="3"/>
  <c r="P16" i="3"/>
  <c r="U16" i="3"/>
  <c r="Z16" i="3"/>
  <c r="AC16" i="3"/>
  <c r="AH16" i="3"/>
  <c r="AJ16" i="3"/>
  <c r="AN16" i="3"/>
  <c r="AT16" i="3"/>
  <c r="AY16" i="3"/>
  <c r="AZ16" i="3"/>
  <c r="I16" i="3"/>
  <c r="H16" i="3"/>
  <c r="O16" i="3"/>
  <c r="R16" i="3"/>
  <c r="X16" i="3"/>
  <c r="AB16" i="3"/>
  <c r="AE16" i="3"/>
  <c r="AL16" i="3"/>
  <c r="AR16" i="3"/>
  <c r="AP16" i="3"/>
  <c r="AU16" i="3"/>
  <c r="AX16" i="3"/>
  <c r="BD16" i="3"/>
  <c r="BB16" i="3"/>
  <c r="BB14" i="3"/>
  <c r="BE14" i="3"/>
  <c r="BF149" i="2"/>
  <c r="BG95" i="2"/>
  <c r="H15" i="3"/>
  <c r="M15" i="3"/>
  <c r="R15" i="3"/>
  <c r="T15" i="3"/>
  <c r="X15" i="3"/>
  <c r="AB15" i="3"/>
  <c r="AF15" i="3"/>
  <c r="AI15" i="3"/>
  <c r="AN15" i="3"/>
  <c r="AP15" i="3"/>
  <c r="AV15" i="3"/>
  <c r="BA15" i="3"/>
  <c r="AW15" i="3"/>
  <c r="E15" i="3"/>
  <c r="E120" i="3" s="1"/>
  <c r="I15" i="3"/>
  <c r="O15" i="3"/>
  <c r="P15" i="3"/>
  <c r="U15" i="3"/>
  <c r="W15" i="3"/>
  <c r="AC15" i="3"/>
  <c r="AG15" i="3"/>
  <c r="AJ15" i="3"/>
  <c r="AO15" i="3"/>
  <c r="AS15" i="3"/>
  <c r="AX15" i="3"/>
  <c r="BD15" i="3"/>
  <c r="G15" i="3"/>
  <c r="K15" i="3"/>
  <c r="L15" i="3"/>
  <c r="Q15" i="3"/>
  <c r="V15" i="3"/>
  <c r="Z15" i="3"/>
  <c r="AE15" i="3"/>
  <c r="AH15" i="3"/>
  <c r="AL15" i="3"/>
  <c r="AR15" i="3"/>
  <c r="AT15" i="3"/>
  <c r="AY15" i="3"/>
  <c r="AZ15" i="3"/>
  <c r="BF15" i="3"/>
  <c r="F15" i="3"/>
  <c r="J15" i="3"/>
  <c r="N15" i="3"/>
  <c r="S15" i="3"/>
  <c r="Y15" i="3"/>
  <c r="AA15" i="3"/>
  <c r="AD15" i="3"/>
  <c r="AK15" i="3"/>
  <c r="AM15" i="3"/>
  <c r="AQ15" i="3"/>
  <c r="AU15" i="3"/>
  <c r="BC15" i="3"/>
  <c r="BB15" i="3"/>
  <c r="AY14" i="3"/>
  <c r="AZ14" i="3"/>
  <c r="BG14" i="16"/>
  <c r="BG68" i="16" s="1"/>
  <c r="BF32" i="2"/>
  <c r="BG30" i="3"/>
  <c r="BG136" i="3" s="1"/>
  <c r="BF57" i="5"/>
  <c r="BF83" i="5"/>
  <c r="BE52" i="18"/>
  <c r="BG55" i="3"/>
  <c r="Y41" i="5"/>
  <c r="BG109" i="2"/>
  <c r="BG54" i="3"/>
  <c r="BG57" i="18"/>
  <c r="BG53" i="2"/>
  <c r="BG61" i="2"/>
  <c r="BG65" i="2"/>
  <c r="BG62" i="2"/>
  <c r="BG64" i="2"/>
  <c r="BG66" i="2"/>
  <c r="BF67" i="2"/>
  <c r="BG52" i="3"/>
  <c r="BG132" i="3" l="1"/>
  <c r="AK41" i="5"/>
  <c r="BB89" i="3"/>
  <c r="AW89" i="3"/>
  <c r="AZ89" i="3"/>
  <c r="BC89" i="3"/>
  <c r="BD89" i="3"/>
  <c r="BE89" i="3"/>
  <c r="BG98" i="3"/>
  <c r="BG86" i="18"/>
  <c r="BG99" i="3"/>
  <c r="BG81" i="18" s="1"/>
  <c r="BF99" i="2"/>
  <c r="BG135" i="2"/>
  <c r="BG97" i="2"/>
  <c r="BD88" i="3" s="1"/>
  <c r="J41" i="5"/>
  <c r="BA41" i="5"/>
  <c r="AZ41" i="5"/>
  <c r="AZ37" i="5" s="1"/>
  <c r="R41" i="5"/>
  <c r="R37" i="5" s="1"/>
  <c r="AF41" i="5"/>
  <c r="AF37" i="5" s="1"/>
  <c r="H41" i="5"/>
  <c r="H37" i="5" s="1"/>
  <c r="BG133" i="2"/>
  <c r="BG98" i="2"/>
  <c r="BG47" i="16"/>
  <c r="BF89" i="3"/>
  <c r="R89" i="3"/>
  <c r="S89" i="3"/>
  <c r="Q89" i="3"/>
  <c r="F89" i="3"/>
  <c r="M89" i="3"/>
  <c r="K89" i="3"/>
  <c r="J89" i="3"/>
  <c r="P89" i="3"/>
  <c r="I89" i="3"/>
  <c r="L89" i="3"/>
  <c r="N89" i="3"/>
  <c r="G89" i="3"/>
  <c r="H89" i="3"/>
  <c r="O89" i="3"/>
  <c r="E89" i="3"/>
  <c r="T89" i="3"/>
  <c r="V89" i="3"/>
  <c r="U89" i="3"/>
  <c r="W89" i="3"/>
  <c r="Y89" i="3"/>
  <c r="X89" i="3"/>
  <c r="Z89" i="3"/>
  <c r="AA89" i="3"/>
  <c r="AD89" i="3"/>
  <c r="AB89" i="3"/>
  <c r="AC89" i="3"/>
  <c r="AE89" i="3"/>
  <c r="AF89" i="3"/>
  <c r="AG89" i="3"/>
  <c r="AI89" i="3"/>
  <c r="AH89" i="3"/>
  <c r="AM89" i="3"/>
  <c r="AJ89" i="3"/>
  <c r="AK89" i="3"/>
  <c r="AL89" i="3"/>
  <c r="AO89" i="3"/>
  <c r="AN89" i="3"/>
  <c r="AQ89" i="3"/>
  <c r="AP89" i="3"/>
  <c r="AU89" i="3"/>
  <c r="AT89" i="3"/>
  <c r="AR89" i="3"/>
  <c r="AS89" i="3"/>
  <c r="AY89" i="3"/>
  <c r="AV89" i="3"/>
  <c r="AX89" i="3"/>
  <c r="BA89" i="3"/>
  <c r="AR41" i="5"/>
  <c r="AR37" i="5" s="1"/>
  <c r="W41" i="5"/>
  <c r="W37" i="5" s="1"/>
  <c r="AZ17" i="5"/>
  <c r="AZ77" i="5" s="1"/>
  <c r="AZ78" i="5" s="1"/>
  <c r="F16" i="5"/>
  <c r="F76" i="5" s="1"/>
  <c r="F82" i="5"/>
  <c r="BA17" i="5"/>
  <c r="BA17" i="18" s="1"/>
  <c r="BA113" i="18" s="1"/>
  <c r="BG86" i="3"/>
  <c r="BG120" i="3" s="1"/>
  <c r="E86" i="3"/>
  <c r="F86" i="3"/>
  <c r="F120" i="3" s="1"/>
  <c r="G86" i="3"/>
  <c r="G120" i="3" s="1"/>
  <c r="I86" i="3"/>
  <c r="I120" i="3" s="1"/>
  <c r="H86" i="3"/>
  <c r="J86" i="3"/>
  <c r="K86" i="3"/>
  <c r="K120" i="3" s="1"/>
  <c r="L86" i="3"/>
  <c r="L120" i="3" s="1"/>
  <c r="M86" i="3"/>
  <c r="O86" i="3"/>
  <c r="O120" i="3" s="1"/>
  <c r="N86" i="3"/>
  <c r="N120" i="3" s="1"/>
  <c r="Q86" i="3"/>
  <c r="Q120" i="3" s="1"/>
  <c r="P86" i="3"/>
  <c r="T86" i="3"/>
  <c r="T120" i="3" s="1"/>
  <c r="S86" i="3"/>
  <c r="S120" i="3" s="1"/>
  <c r="R86" i="3"/>
  <c r="R120" i="3" s="1"/>
  <c r="U86" i="3"/>
  <c r="W86" i="3"/>
  <c r="W120" i="3" s="1"/>
  <c r="V86" i="3"/>
  <c r="V120" i="3" s="1"/>
  <c r="X86" i="3"/>
  <c r="X120" i="3" s="1"/>
  <c r="Y86" i="3"/>
  <c r="Z86" i="3"/>
  <c r="Z120" i="3" s="1"/>
  <c r="AB86" i="3"/>
  <c r="AB120" i="3" s="1"/>
  <c r="AA86" i="3"/>
  <c r="AA120" i="3" s="1"/>
  <c r="AC86" i="3"/>
  <c r="AC120" i="3" s="1"/>
  <c r="AD86" i="3"/>
  <c r="AD120" i="3" s="1"/>
  <c r="AE86" i="3"/>
  <c r="AE120" i="3" s="1"/>
  <c r="AF86" i="3"/>
  <c r="AF120" i="3" s="1"/>
  <c r="AG86" i="3"/>
  <c r="AH86" i="3"/>
  <c r="AH120" i="3" s="1"/>
  <c r="AI86" i="3"/>
  <c r="AI120" i="3" s="1"/>
  <c r="AJ86" i="3"/>
  <c r="AJ120" i="3" s="1"/>
  <c r="AK86" i="3"/>
  <c r="AK120" i="3" s="1"/>
  <c r="AM86" i="3"/>
  <c r="AM120" i="3" s="1"/>
  <c r="AL86" i="3"/>
  <c r="AL120" i="3" s="1"/>
  <c r="AN86" i="3"/>
  <c r="AN120" i="3" s="1"/>
  <c r="AP86" i="3"/>
  <c r="AP120" i="3" s="1"/>
  <c r="AO86" i="3"/>
  <c r="AO120" i="3" s="1"/>
  <c r="AQ86" i="3"/>
  <c r="AQ120" i="3" s="1"/>
  <c r="AR86" i="3"/>
  <c r="AR120" i="3" s="1"/>
  <c r="AS86" i="3"/>
  <c r="AS120" i="3" s="1"/>
  <c r="AT86" i="3"/>
  <c r="AT120" i="3" s="1"/>
  <c r="AU86" i="3"/>
  <c r="AU120" i="3" s="1"/>
  <c r="AV86" i="3"/>
  <c r="AV120" i="3" s="1"/>
  <c r="AX86" i="3"/>
  <c r="AW86" i="3"/>
  <c r="AW120" i="3" s="1"/>
  <c r="AY86" i="3"/>
  <c r="AZ86" i="3"/>
  <c r="AZ120" i="3" s="1"/>
  <c r="BB86" i="3"/>
  <c r="BA86" i="3"/>
  <c r="BA120" i="3" s="1"/>
  <c r="BG87" i="3"/>
  <c r="BG121" i="3" s="1"/>
  <c r="E87" i="3"/>
  <c r="G87" i="3"/>
  <c r="G121" i="3" s="1"/>
  <c r="F87" i="3"/>
  <c r="F121" i="3" s="1"/>
  <c r="H87" i="3"/>
  <c r="H121" i="3" s="1"/>
  <c r="J87" i="3"/>
  <c r="J121" i="3" s="1"/>
  <c r="I87" i="3"/>
  <c r="I121" i="3" s="1"/>
  <c r="K87" i="3"/>
  <c r="K121" i="3" s="1"/>
  <c r="L87" i="3"/>
  <c r="L121" i="3" s="1"/>
  <c r="N87" i="3"/>
  <c r="N121" i="3" s="1"/>
  <c r="M87" i="3"/>
  <c r="M121" i="3" s="1"/>
  <c r="P87" i="3"/>
  <c r="P121" i="3" s="1"/>
  <c r="O87" i="3"/>
  <c r="O121" i="3" s="1"/>
  <c r="Q87" i="3"/>
  <c r="Q121" i="3" s="1"/>
  <c r="R87" i="3"/>
  <c r="S87" i="3"/>
  <c r="S121" i="3" s="1"/>
  <c r="T87" i="3"/>
  <c r="T121" i="3" s="1"/>
  <c r="U87" i="3"/>
  <c r="U121" i="3" s="1"/>
  <c r="W87" i="3"/>
  <c r="X87" i="3"/>
  <c r="X121" i="3" s="1"/>
  <c r="V87" i="3"/>
  <c r="V121" i="3" s="1"/>
  <c r="Y87" i="3"/>
  <c r="Y121" i="3" s="1"/>
  <c r="AA87" i="3"/>
  <c r="Z87" i="3"/>
  <c r="Z121" i="3" s="1"/>
  <c r="AB87" i="3"/>
  <c r="AB121" i="3" s="1"/>
  <c r="AD87" i="3"/>
  <c r="AD121" i="3" s="1"/>
  <c r="AC87" i="3"/>
  <c r="AE87" i="3"/>
  <c r="AE121" i="3" s="1"/>
  <c r="AH87" i="3"/>
  <c r="AH121" i="3" s="1"/>
  <c r="AG87" i="3"/>
  <c r="AG121" i="3" s="1"/>
  <c r="AF87" i="3"/>
  <c r="AI87" i="3"/>
  <c r="AI121" i="3" s="1"/>
  <c r="AJ87" i="3"/>
  <c r="AJ121" i="3" s="1"/>
  <c r="AK87" i="3"/>
  <c r="AK121" i="3" s="1"/>
  <c r="AL87" i="3"/>
  <c r="AL121" i="3" s="1"/>
  <c r="AM87" i="3"/>
  <c r="AM121" i="3" s="1"/>
  <c r="AN87" i="3"/>
  <c r="AN121" i="3" s="1"/>
  <c r="AO87" i="3"/>
  <c r="AO121" i="3" s="1"/>
  <c r="AP87" i="3"/>
  <c r="AR87" i="3"/>
  <c r="AR121" i="3" s="1"/>
  <c r="AQ87" i="3"/>
  <c r="AS87" i="3"/>
  <c r="AS121" i="3" s="1"/>
  <c r="AT87" i="3"/>
  <c r="AT121" i="3" s="1"/>
  <c r="AU87" i="3"/>
  <c r="AV87" i="3"/>
  <c r="AV121" i="3" s="1"/>
  <c r="AX87" i="3"/>
  <c r="AX121" i="3" s="1"/>
  <c r="AW87" i="3"/>
  <c r="AW121" i="3" s="1"/>
  <c r="AY87" i="3"/>
  <c r="AY121" i="3" s="1"/>
  <c r="BA87" i="3"/>
  <c r="BA121" i="3" s="1"/>
  <c r="AZ87" i="3"/>
  <c r="AZ121" i="3" s="1"/>
  <c r="BB87" i="3"/>
  <c r="BF85" i="3"/>
  <c r="BF119" i="3" s="1"/>
  <c r="R121" i="3"/>
  <c r="W121" i="3"/>
  <c r="BE86" i="3"/>
  <c r="BE120" i="3" s="1"/>
  <c r="BF87" i="3"/>
  <c r="BF121" i="3" s="1"/>
  <c r="J120" i="3"/>
  <c r="AY120" i="3"/>
  <c r="U120" i="3"/>
  <c r="M120" i="3"/>
  <c r="BB119" i="3"/>
  <c r="AU121" i="3"/>
  <c r="AQ121" i="3"/>
  <c r="AA121" i="3"/>
  <c r="BD87" i="3"/>
  <c r="BD121" i="3" s="1"/>
  <c r="BG85" i="3"/>
  <c r="BG119" i="3" s="1"/>
  <c r="E85" i="3"/>
  <c r="F85" i="3"/>
  <c r="F119" i="3" s="1"/>
  <c r="H85" i="3"/>
  <c r="H119" i="3" s="1"/>
  <c r="G85" i="3"/>
  <c r="G119" i="3" s="1"/>
  <c r="J85" i="3"/>
  <c r="J119" i="3" s="1"/>
  <c r="I85" i="3"/>
  <c r="I119" i="3" s="1"/>
  <c r="L85" i="3"/>
  <c r="K85" i="3"/>
  <c r="K119" i="3" s="1"/>
  <c r="M85" i="3"/>
  <c r="M119" i="3" s="1"/>
  <c r="N85" i="3"/>
  <c r="N119" i="3" s="1"/>
  <c r="O85" i="3"/>
  <c r="O119" i="3" s="1"/>
  <c r="Q85" i="3"/>
  <c r="Q119" i="3" s="1"/>
  <c r="S85" i="3"/>
  <c r="S119" i="3" s="1"/>
  <c r="P85" i="3"/>
  <c r="P119" i="3" s="1"/>
  <c r="R85" i="3"/>
  <c r="R119" i="3" s="1"/>
  <c r="T85" i="3"/>
  <c r="U85" i="3"/>
  <c r="U119" i="3" s="1"/>
  <c r="X85" i="3"/>
  <c r="X119" i="3" s="1"/>
  <c r="W85" i="3"/>
  <c r="W119" i="3" s="1"/>
  <c r="V85" i="3"/>
  <c r="V119" i="3" s="1"/>
  <c r="AA85" i="3"/>
  <c r="AA119" i="3" s="1"/>
  <c r="Y85" i="3"/>
  <c r="Y119" i="3" s="1"/>
  <c r="Z85" i="3"/>
  <c r="AD85" i="3"/>
  <c r="AD119" i="3" s="1"/>
  <c r="AB85" i="3"/>
  <c r="AB119" i="3" s="1"/>
  <c r="AC85" i="3"/>
  <c r="AC119" i="3" s="1"/>
  <c r="AE85" i="3"/>
  <c r="AE119" i="3" s="1"/>
  <c r="AG85" i="3"/>
  <c r="AG119" i="3" s="1"/>
  <c r="AF85" i="3"/>
  <c r="AF119" i="3" s="1"/>
  <c r="AJ85" i="3"/>
  <c r="AJ119" i="3" s="1"/>
  <c r="AI85" i="3"/>
  <c r="AI119" i="3" s="1"/>
  <c r="AH85" i="3"/>
  <c r="AH119" i="3" s="1"/>
  <c r="AK85" i="3"/>
  <c r="AK119" i="3" s="1"/>
  <c r="AM85" i="3"/>
  <c r="AM119" i="3" s="1"/>
  <c r="AN85" i="3"/>
  <c r="AN119" i="3" s="1"/>
  <c r="AL85" i="3"/>
  <c r="AL119" i="3" s="1"/>
  <c r="AO85" i="3"/>
  <c r="AO119" i="3" s="1"/>
  <c r="AP85" i="3"/>
  <c r="AP119" i="3" s="1"/>
  <c r="AR85" i="3"/>
  <c r="AR119" i="3" s="1"/>
  <c r="AQ85" i="3"/>
  <c r="AQ119" i="3" s="1"/>
  <c r="AS85" i="3"/>
  <c r="AS119" i="3" s="1"/>
  <c r="AU85" i="3"/>
  <c r="AU119" i="3" s="1"/>
  <c r="AT85" i="3"/>
  <c r="AT119" i="3" s="1"/>
  <c r="AW85" i="3"/>
  <c r="AW119" i="3" s="1"/>
  <c r="AY85" i="3"/>
  <c r="AY119" i="3" s="1"/>
  <c r="AV85" i="3"/>
  <c r="AV119" i="3" s="1"/>
  <c r="BE85" i="3"/>
  <c r="BE119" i="3" s="1"/>
  <c r="AX85" i="3"/>
  <c r="AX119" i="3" s="1"/>
  <c r="BC85" i="3"/>
  <c r="BC119" i="3" s="1"/>
  <c r="BD85" i="3"/>
  <c r="BD119" i="3" s="1"/>
  <c r="BC86" i="3"/>
  <c r="BC120" i="3" s="1"/>
  <c r="BA85" i="3"/>
  <c r="BA119" i="3" s="1"/>
  <c r="BF86" i="3"/>
  <c r="BF120" i="3" s="1"/>
  <c r="BB120" i="3"/>
  <c r="Y120" i="3"/>
  <c r="AX120" i="3"/>
  <c r="AG120" i="3"/>
  <c r="P120" i="3"/>
  <c r="H120" i="3"/>
  <c r="BB121" i="3"/>
  <c r="AP121" i="3"/>
  <c r="AC121" i="3"/>
  <c r="AF121" i="3"/>
  <c r="Z119" i="3"/>
  <c r="L119" i="3"/>
  <c r="T119" i="3"/>
  <c r="AZ85" i="3"/>
  <c r="AZ119" i="3" s="1"/>
  <c r="BD86" i="3"/>
  <c r="BD120" i="3" s="1"/>
  <c r="BC87" i="3"/>
  <c r="BC121" i="3" s="1"/>
  <c r="BE87" i="3"/>
  <c r="BE121" i="3" s="1"/>
  <c r="BG140" i="3"/>
  <c r="BG53" i="3"/>
  <c r="BE54" i="3"/>
  <c r="AS41" i="5"/>
  <c r="AS37" i="5" s="1"/>
  <c r="AB41" i="5"/>
  <c r="AB37" i="5" s="1"/>
  <c r="O41" i="5"/>
  <c r="BB17" i="5"/>
  <c r="BB77" i="5" s="1"/>
  <c r="BB78" i="5" s="1"/>
  <c r="BE17" i="5"/>
  <c r="BE77" i="5" s="1"/>
  <c r="BE78" i="5" s="1"/>
  <c r="BG132" i="2"/>
  <c r="BF17" i="5"/>
  <c r="BF77" i="5" s="1"/>
  <c r="BF78" i="5" s="1"/>
  <c r="BE53" i="3"/>
  <c r="BF138" i="2"/>
  <c r="BG136" i="2"/>
  <c r="BC17" i="5"/>
  <c r="BC77" i="5" s="1"/>
  <c r="BC78" i="5" s="1"/>
  <c r="BD17" i="5"/>
  <c r="BD77" i="5" s="1"/>
  <c r="BD78" i="5" s="1"/>
  <c r="AW41" i="5"/>
  <c r="AW37" i="5" s="1"/>
  <c r="AT41" i="5"/>
  <c r="AL41" i="5"/>
  <c r="AL37" i="5" s="1"/>
  <c r="X41" i="5"/>
  <c r="P41" i="5"/>
  <c r="P37" i="5" s="1"/>
  <c r="G41" i="5"/>
  <c r="BB41" i="5"/>
  <c r="AY41" i="5"/>
  <c r="AY37" i="5" s="1"/>
  <c r="AU41" i="5"/>
  <c r="AQ41" i="5"/>
  <c r="AN41" i="5"/>
  <c r="AN37" i="5" s="1"/>
  <c r="AJ41" i="5"/>
  <c r="AJ37" i="5" s="1"/>
  <c r="AD41" i="5"/>
  <c r="AC41" i="5"/>
  <c r="AC37" i="5" s="1"/>
  <c r="Z41" i="5"/>
  <c r="T41" i="5"/>
  <c r="T37" i="5" s="1"/>
  <c r="S41" i="5"/>
  <c r="S37" i="5" s="1"/>
  <c r="M41" i="5"/>
  <c r="M37" i="5" s="1"/>
  <c r="I41" i="5"/>
  <c r="BE41" i="5"/>
  <c r="AO41" i="5"/>
  <c r="AO37" i="5" s="1"/>
  <c r="AH41" i="5"/>
  <c r="AE41" i="5"/>
  <c r="AE37" i="5" s="1"/>
  <c r="U41" i="5"/>
  <c r="U37" i="5" s="1"/>
  <c r="L41" i="5"/>
  <c r="L37" i="5" s="1"/>
  <c r="BG41" i="5"/>
  <c r="BG37" i="5" s="1"/>
  <c r="BF41" i="5"/>
  <c r="BF37" i="5" s="1"/>
  <c r="BD41" i="5"/>
  <c r="BD37" i="5" s="1"/>
  <c r="BC41" i="5"/>
  <c r="BC37" i="5" s="1"/>
  <c r="AX41" i="5"/>
  <c r="AX37" i="5" s="1"/>
  <c r="AV41" i="5"/>
  <c r="AV37" i="5" s="1"/>
  <c r="AP41" i="5"/>
  <c r="AM41" i="5"/>
  <c r="AM37" i="5" s="1"/>
  <c r="AI41" i="5"/>
  <c r="AI37" i="5" s="1"/>
  <c r="AG41" i="5"/>
  <c r="AG37" i="5" s="1"/>
  <c r="AA41" i="5"/>
  <c r="AA37" i="5" s="1"/>
  <c r="V41" i="5"/>
  <c r="V37" i="5" s="1"/>
  <c r="Q41" i="5"/>
  <c r="Q37" i="5" s="1"/>
  <c r="N41" i="5"/>
  <c r="K41" i="5"/>
  <c r="K37" i="5" s="1"/>
  <c r="Z18" i="3"/>
  <c r="Z123" i="3" s="1"/>
  <c r="I18" i="3"/>
  <c r="I123" i="3" s="1"/>
  <c r="Q18" i="3"/>
  <c r="AA18" i="3"/>
  <c r="R18" i="3"/>
  <c r="R123" i="3" s="1"/>
  <c r="AG18" i="3"/>
  <c r="AG123" i="3" s="1"/>
  <c r="K18" i="3"/>
  <c r="K123" i="3" s="1"/>
  <c r="AZ18" i="3"/>
  <c r="AZ123" i="3" s="1"/>
  <c r="N18" i="3"/>
  <c r="H18" i="3"/>
  <c r="BF18" i="3"/>
  <c r="BF123" i="3" s="1"/>
  <c r="E18" i="3"/>
  <c r="E123" i="3" s="1"/>
  <c r="U18" i="3"/>
  <c r="U123" i="3" s="1"/>
  <c r="M18" i="3"/>
  <c r="M123" i="3" s="1"/>
  <c r="BG149" i="2"/>
  <c r="AY52" i="3"/>
  <c r="BC53" i="3"/>
  <c r="AK53" i="3"/>
  <c r="S53" i="3"/>
  <c r="AT53" i="3"/>
  <c r="AE53" i="3"/>
  <c r="L53" i="3"/>
  <c r="AX53" i="3"/>
  <c r="AG53" i="3"/>
  <c r="P53" i="3"/>
  <c r="AW53" i="3"/>
  <c r="AN53" i="3"/>
  <c r="X53" i="3"/>
  <c r="H53" i="3"/>
  <c r="BB52" i="3"/>
  <c r="BD54" i="3"/>
  <c r="AR54" i="3"/>
  <c r="X54" i="3"/>
  <c r="I54" i="3"/>
  <c r="AT54" i="3"/>
  <c r="AC54" i="3"/>
  <c r="L54" i="3"/>
  <c r="AV54" i="3"/>
  <c r="AF54" i="3"/>
  <c r="S54" i="3"/>
  <c r="BF54" i="3"/>
  <c r="AM54" i="3"/>
  <c r="Y54" i="3"/>
  <c r="E54" i="3"/>
  <c r="BF52" i="18"/>
  <c r="AQ52" i="3"/>
  <c r="AA52" i="3"/>
  <c r="J52" i="3"/>
  <c r="BF52" i="3"/>
  <c r="AK52" i="3"/>
  <c r="U52" i="3"/>
  <c r="G52" i="3"/>
  <c r="AM52" i="3"/>
  <c r="Y52" i="3"/>
  <c r="H52" i="3"/>
  <c r="AW52" i="3"/>
  <c r="AI52" i="3"/>
  <c r="R52" i="3"/>
  <c r="BG91" i="2"/>
  <c r="BE57" i="3"/>
  <c r="AU53" i="3"/>
  <c r="AD53" i="3"/>
  <c r="N53" i="3"/>
  <c r="BF53" i="3"/>
  <c r="AR53" i="3"/>
  <c r="Z53" i="3"/>
  <c r="K53" i="3"/>
  <c r="AS53" i="3"/>
  <c r="AC53" i="3"/>
  <c r="O53" i="3"/>
  <c r="BA53" i="3"/>
  <c r="AI53" i="3"/>
  <c r="T53" i="3"/>
  <c r="AX54" i="3"/>
  <c r="AL54" i="3"/>
  <c r="R54" i="3"/>
  <c r="AN54" i="3"/>
  <c r="Z54" i="3"/>
  <c r="K54" i="3"/>
  <c r="AS54" i="3"/>
  <c r="AD54" i="3"/>
  <c r="M54" i="3"/>
  <c r="BC54" i="3"/>
  <c r="AI54" i="3"/>
  <c r="V54" i="3"/>
  <c r="AO52" i="3"/>
  <c r="X52" i="3"/>
  <c r="F52" i="3"/>
  <c r="BD18" i="3"/>
  <c r="AK18" i="3"/>
  <c r="AK123" i="3" s="1"/>
  <c r="AO18" i="3"/>
  <c r="AO123" i="3" s="1"/>
  <c r="AS18" i="3"/>
  <c r="AS123" i="3" s="1"/>
  <c r="AV18" i="3"/>
  <c r="AV123" i="3" s="1"/>
  <c r="BA18" i="3"/>
  <c r="BA123" i="3" s="1"/>
  <c r="F18" i="3"/>
  <c r="F123" i="3" s="1"/>
  <c r="T18" i="3"/>
  <c r="T123" i="3" s="1"/>
  <c r="AE18" i="3"/>
  <c r="AE123" i="3" s="1"/>
  <c r="AQ18" i="3"/>
  <c r="AQ123" i="3" s="1"/>
  <c r="AY18" i="3"/>
  <c r="AY123" i="3" s="1"/>
  <c r="G18" i="3"/>
  <c r="G123" i="3" s="1"/>
  <c r="X18" i="3"/>
  <c r="X123" i="3" s="1"/>
  <c r="AN18" i="3"/>
  <c r="AN123" i="3" s="1"/>
  <c r="BE18" i="3"/>
  <c r="BE123" i="3" s="1"/>
  <c r="Y18" i="3"/>
  <c r="Y123" i="3" s="1"/>
  <c r="W18" i="3"/>
  <c r="W123" i="3" s="1"/>
  <c r="AF18" i="3"/>
  <c r="AF123" i="3" s="1"/>
  <c r="AJ18" i="3"/>
  <c r="AJ123" i="3" s="1"/>
  <c r="AL18" i="3"/>
  <c r="AL123" i="3" s="1"/>
  <c r="AP18" i="3"/>
  <c r="AP123" i="3" s="1"/>
  <c r="AR18" i="3"/>
  <c r="AR123" i="3" s="1"/>
  <c r="AW18" i="3"/>
  <c r="AW123" i="3" s="1"/>
  <c r="BB18" i="3"/>
  <c r="BB123" i="3" s="1"/>
  <c r="O18" i="3"/>
  <c r="O123" i="3" s="1"/>
  <c r="AB18" i="3"/>
  <c r="AB123" i="3" s="1"/>
  <c r="AM18" i="3"/>
  <c r="AM123" i="3" s="1"/>
  <c r="L18" i="3"/>
  <c r="L123" i="3" s="1"/>
  <c r="S18" i="3"/>
  <c r="AC18" i="3"/>
  <c r="AT18" i="3"/>
  <c r="AT123" i="3" s="1"/>
  <c r="BG18" i="3"/>
  <c r="BG123" i="3" s="1"/>
  <c r="BC18" i="3"/>
  <c r="BC123" i="3" s="1"/>
  <c r="J18" i="3"/>
  <c r="J123" i="3" s="1"/>
  <c r="V18" i="3"/>
  <c r="V123" i="3" s="1"/>
  <c r="AH18" i="3"/>
  <c r="AH123" i="3" s="1"/>
  <c r="AX18" i="3"/>
  <c r="AX123" i="3" s="1"/>
  <c r="P18" i="3"/>
  <c r="P123" i="3" s="1"/>
  <c r="AD18" i="3"/>
  <c r="AI18" i="3"/>
  <c r="AI123" i="3" s="1"/>
  <c r="AU18" i="3"/>
  <c r="AG52" i="3"/>
  <c r="Q52" i="3"/>
  <c r="BH14" i="16"/>
  <c r="BH68" i="16" s="1"/>
  <c r="BG32" i="2"/>
  <c r="AL52" i="3"/>
  <c r="W52" i="3"/>
  <c r="E52" i="3"/>
  <c r="AP52" i="3"/>
  <c r="AB52" i="3"/>
  <c r="K52" i="3"/>
  <c r="BG68" i="3"/>
  <c r="BF19" i="3"/>
  <c r="BF124" i="3" s="1"/>
  <c r="BG33" i="16"/>
  <c r="E19" i="3"/>
  <c r="E124" i="3" s="1"/>
  <c r="F19" i="3"/>
  <c r="F124" i="3" s="1"/>
  <c r="AQ53" i="3"/>
  <c r="AA53" i="3"/>
  <c r="J53" i="3"/>
  <c r="AZ53" i="3"/>
  <c r="AL53" i="3"/>
  <c r="V53" i="3"/>
  <c r="G53" i="3"/>
  <c r="AO53" i="3"/>
  <c r="W53" i="3"/>
  <c r="I53" i="3"/>
  <c r="AV53" i="3"/>
  <c r="AF53" i="3"/>
  <c r="R53" i="3"/>
  <c r="AU54" i="3"/>
  <c r="AE54" i="3"/>
  <c r="O54" i="3"/>
  <c r="AZ54" i="3"/>
  <c r="AJ54" i="3"/>
  <c r="U54" i="3"/>
  <c r="F54" i="3"/>
  <c r="AO54" i="3"/>
  <c r="W54" i="3"/>
  <c r="G54" i="3"/>
  <c r="AW54" i="3"/>
  <c r="AG54" i="3"/>
  <c r="Q54" i="3"/>
  <c r="BG57" i="5"/>
  <c r="G55" i="5" s="1"/>
  <c r="BG83" i="5"/>
  <c r="I16" i="16"/>
  <c r="M16" i="16"/>
  <c r="Q16" i="16"/>
  <c r="U16" i="16"/>
  <c r="Y16" i="16"/>
  <c r="AC16" i="16"/>
  <c r="AG16" i="16"/>
  <c r="AK16" i="16"/>
  <c r="AO16" i="16"/>
  <c r="AS16" i="16"/>
  <c r="AW16" i="16"/>
  <c r="BA16" i="16"/>
  <c r="BE16" i="16"/>
  <c r="G16" i="16"/>
  <c r="J16" i="16"/>
  <c r="J70" i="16" s="1"/>
  <c r="N16" i="16"/>
  <c r="R16" i="16"/>
  <c r="R70" i="16" s="1"/>
  <c r="V16" i="16"/>
  <c r="Z16" i="16"/>
  <c r="Z70" i="16" s="1"/>
  <c r="AD16" i="16"/>
  <c r="AH16" i="16"/>
  <c r="AH70" i="16" s="1"/>
  <c r="AL16" i="16"/>
  <c r="AP16" i="16"/>
  <c r="AP70" i="16" s="1"/>
  <c r="AT16" i="16"/>
  <c r="AX16" i="16"/>
  <c r="AX70" i="16" s="1"/>
  <c r="BB16" i="16"/>
  <c r="BF16" i="16"/>
  <c r="BF70" i="16" s="1"/>
  <c r="BH16" i="16"/>
  <c r="F16" i="16"/>
  <c r="K16" i="16"/>
  <c r="K70" i="16" s="1"/>
  <c r="O16" i="16"/>
  <c r="S16" i="16"/>
  <c r="S70" i="16" s="1"/>
  <c r="W16" i="16"/>
  <c r="AA16" i="16"/>
  <c r="AA70" i="16" s="1"/>
  <c r="AE16" i="16"/>
  <c r="AI16" i="16"/>
  <c r="AI70" i="16" s="1"/>
  <c r="AM16" i="16"/>
  <c r="AQ16" i="16"/>
  <c r="AQ70" i="16" s="1"/>
  <c r="AU16" i="16"/>
  <c r="AY16" i="16"/>
  <c r="AY70" i="16" s="1"/>
  <c r="BC16" i="16"/>
  <c r="BG16" i="16"/>
  <c r="BG70" i="16" s="1"/>
  <c r="H16" i="16"/>
  <c r="H70" i="16" s="1"/>
  <c r="L16" i="16"/>
  <c r="L70" i="16" s="1"/>
  <c r="P16" i="16"/>
  <c r="T16" i="16"/>
  <c r="T70" i="16" s="1"/>
  <c r="X16" i="16"/>
  <c r="AB16" i="16"/>
  <c r="AB70" i="16" s="1"/>
  <c r="AF16" i="16"/>
  <c r="AJ16" i="16"/>
  <c r="AJ70" i="16" s="1"/>
  <c r="AN16" i="16"/>
  <c r="AR16" i="16"/>
  <c r="AR70" i="16" s="1"/>
  <c r="AV16" i="16"/>
  <c r="AZ16" i="16"/>
  <c r="AZ70" i="16" s="1"/>
  <c r="BD16" i="16"/>
  <c r="BG67" i="3"/>
  <c r="BG20" i="18"/>
  <c r="BG116" i="18" s="1"/>
  <c r="BD52" i="3"/>
  <c r="AH52" i="3"/>
  <c r="S52" i="3"/>
  <c r="AS52" i="3"/>
  <c r="AD52" i="3"/>
  <c r="N52" i="3"/>
  <c r="AV52" i="3"/>
  <c r="AF52" i="3"/>
  <c r="P52" i="3"/>
  <c r="AN52" i="3"/>
  <c r="V52" i="3"/>
  <c r="I52" i="3"/>
  <c r="BC52" i="3"/>
  <c r="BG150" i="2"/>
  <c r="BF84" i="5"/>
  <c r="AZ52" i="3"/>
  <c r="BB53" i="3"/>
  <c r="AM53" i="3"/>
  <c r="Y53" i="3"/>
  <c r="F53" i="3"/>
  <c r="AY53" i="3"/>
  <c r="AH53" i="3"/>
  <c r="Q53" i="3"/>
  <c r="BD53" i="3"/>
  <c r="AJ53" i="3"/>
  <c r="U53" i="3"/>
  <c r="E53" i="3"/>
  <c r="AP53" i="3"/>
  <c r="AB53" i="3"/>
  <c r="M53" i="3"/>
  <c r="BE52" i="3"/>
  <c r="BB54" i="3"/>
  <c r="AP54" i="3"/>
  <c r="AB54" i="3"/>
  <c r="H54" i="3"/>
  <c r="AY54" i="3"/>
  <c r="AH54" i="3"/>
  <c r="P54" i="3"/>
  <c r="BA54" i="3"/>
  <c r="AK54" i="3"/>
  <c r="T54" i="3"/>
  <c r="J54" i="3"/>
  <c r="AQ54" i="3"/>
  <c r="AA54" i="3"/>
  <c r="N54" i="3"/>
  <c r="BA52" i="3"/>
  <c r="BG51" i="18"/>
  <c r="AU52" i="3"/>
  <c r="AE52" i="3"/>
  <c r="O52" i="3"/>
  <c r="AR52" i="3"/>
  <c r="Z52" i="3"/>
  <c r="L52" i="3"/>
  <c r="AT52" i="3"/>
  <c r="AC52" i="3"/>
  <c r="M52" i="3"/>
  <c r="AX52" i="3"/>
  <c r="AJ52" i="3"/>
  <c r="T52" i="3"/>
  <c r="L17" i="5"/>
  <c r="L77" i="5" s="1"/>
  <c r="L78" i="5" s="1"/>
  <c r="AD17" i="5"/>
  <c r="AD77" i="5" s="1"/>
  <c r="AD78" i="5" s="1"/>
  <c r="AK17" i="5"/>
  <c r="AK77" i="5" s="1"/>
  <c r="AK78" i="5" s="1"/>
  <c r="AF17" i="5"/>
  <c r="AF77" i="5" s="1"/>
  <c r="AF78" i="5" s="1"/>
  <c r="K17" i="5"/>
  <c r="K77" i="5" s="1"/>
  <c r="K78" i="5" s="1"/>
  <c r="Q17" i="5"/>
  <c r="Q77" i="5" s="1"/>
  <c r="Q78" i="5" s="1"/>
  <c r="AC17" i="5"/>
  <c r="AC77" i="5" s="1"/>
  <c r="AC78" i="5" s="1"/>
  <c r="AG17" i="5"/>
  <c r="AG77" i="5" s="1"/>
  <c r="AG78" i="5" s="1"/>
  <c r="AP17" i="5"/>
  <c r="AP77" i="5" s="1"/>
  <c r="AP78" i="5" s="1"/>
  <c r="AV17" i="5"/>
  <c r="AV77" i="5" s="1"/>
  <c r="AV78" i="5" s="1"/>
  <c r="BG67" i="2"/>
  <c r="F37" i="5"/>
  <c r="J17" i="5"/>
  <c r="J77" i="5" s="1"/>
  <c r="J78" i="5" s="1"/>
  <c r="T17" i="5"/>
  <c r="T77" i="5" s="1"/>
  <c r="T78" i="5" s="1"/>
  <c r="Y17" i="5"/>
  <c r="Y77" i="5" s="1"/>
  <c r="Y78" i="5" s="1"/>
  <c r="AI17" i="5"/>
  <c r="AI77" i="5" s="1"/>
  <c r="AI78" i="5" s="1"/>
  <c r="AR17" i="5"/>
  <c r="AR77" i="5" s="1"/>
  <c r="AR78" i="5" s="1"/>
  <c r="AY17" i="5"/>
  <c r="AY77" i="5" s="1"/>
  <c r="AY78" i="5" s="1"/>
  <c r="P17" i="5"/>
  <c r="P77" i="5" s="1"/>
  <c r="P78" i="5" s="1"/>
  <c r="AX17" i="5"/>
  <c r="AX77" i="5" s="1"/>
  <c r="AX78" i="5" s="1"/>
  <c r="N17" i="5"/>
  <c r="N77" i="5" s="1"/>
  <c r="N78" i="5" s="1"/>
  <c r="AA17" i="5"/>
  <c r="AA77" i="5" s="1"/>
  <c r="AA78" i="5" s="1"/>
  <c r="G17" i="5"/>
  <c r="G77" i="5" s="1"/>
  <c r="G78" i="5" s="1"/>
  <c r="X17" i="5"/>
  <c r="X77" i="5" s="1"/>
  <c r="X78" i="5" s="1"/>
  <c r="AS17" i="5"/>
  <c r="AS77" i="5" s="1"/>
  <c r="AS78" i="5" s="1"/>
  <c r="U17" i="5"/>
  <c r="U77" i="5" s="1"/>
  <c r="U78" i="5" s="1"/>
  <c r="AM17" i="5"/>
  <c r="AM77" i="5" s="1"/>
  <c r="AM78" i="5" s="1"/>
  <c r="I17" i="5"/>
  <c r="I77" i="5" s="1"/>
  <c r="I78" i="5" s="1"/>
  <c r="R17" i="5"/>
  <c r="R77" i="5" s="1"/>
  <c r="R78" i="5" s="1"/>
  <c r="Z17" i="5"/>
  <c r="Z77" i="5" s="1"/>
  <c r="Z78" i="5" s="1"/>
  <c r="AH17" i="5"/>
  <c r="AH77" i="5" s="1"/>
  <c r="AH78" i="5" s="1"/>
  <c r="AO17" i="5"/>
  <c r="AO77" i="5" s="1"/>
  <c r="AO78" i="5" s="1"/>
  <c r="AW17" i="5"/>
  <c r="AW77" i="5" s="1"/>
  <c r="AW78" i="5" s="1"/>
  <c r="V17" i="5"/>
  <c r="V77" i="5" s="1"/>
  <c r="V78" i="5" s="1"/>
  <c r="AQ17" i="5"/>
  <c r="AQ77" i="5" s="1"/>
  <c r="AQ78" i="5" s="1"/>
  <c r="BA37" i="5"/>
  <c r="AK37" i="5"/>
  <c r="Y37" i="5"/>
  <c r="J37" i="5"/>
  <c r="H17" i="5"/>
  <c r="H77" i="5" s="1"/>
  <c r="H78" i="5" s="1"/>
  <c r="BG17" i="5"/>
  <c r="BG77" i="5" s="1"/>
  <c r="BG78" i="5" s="1"/>
  <c r="M17" i="5"/>
  <c r="M77" i="5" s="1"/>
  <c r="M78" i="5" s="1"/>
  <c r="S17" i="5"/>
  <c r="S77" i="5" s="1"/>
  <c r="S78" i="5" s="1"/>
  <c r="AB17" i="5"/>
  <c r="AB77" i="5" s="1"/>
  <c r="AB78" i="5" s="1"/>
  <c r="AL17" i="5"/>
  <c r="AL77" i="5" s="1"/>
  <c r="AL78" i="5" s="1"/>
  <c r="AT17" i="5"/>
  <c r="AT77" i="5" s="1"/>
  <c r="AT78" i="5" s="1"/>
  <c r="O17" i="5"/>
  <c r="O77" i="5" s="1"/>
  <c r="O78" i="5" s="1"/>
  <c r="W17" i="5"/>
  <c r="W77" i="5" s="1"/>
  <c r="W78" i="5" s="1"/>
  <c r="AE17" i="5"/>
  <c r="AE77" i="5" s="1"/>
  <c r="AE78" i="5" s="1"/>
  <c r="AN17" i="5"/>
  <c r="AN77" i="5" s="1"/>
  <c r="AN78" i="5" s="1"/>
  <c r="AU17" i="5"/>
  <c r="AU77" i="5" s="1"/>
  <c r="AU78" i="5" s="1"/>
  <c r="AJ17" i="5"/>
  <c r="AJ77" i="5" s="1"/>
  <c r="AJ78" i="5" s="1"/>
  <c r="BG88" i="3" l="1"/>
  <c r="E88" i="3"/>
  <c r="F88" i="3"/>
  <c r="F90" i="3" s="1"/>
  <c r="G88" i="3"/>
  <c r="G90" i="3" s="1"/>
  <c r="H88" i="3"/>
  <c r="K88" i="3"/>
  <c r="K90" i="3" s="1"/>
  <c r="I88" i="3"/>
  <c r="M88" i="3"/>
  <c r="M90" i="3" s="1"/>
  <c r="J88" i="3"/>
  <c r="L88" i="3"/>
  <c r="N88" i="3"/>
  <c r="N90" i="3" s="1"/>
  <c r="O88" i="3"/>
  <c r="O90" i="3" s="1"/>
  <c r="P88" i="3"/>
  <c r="R88" i="3"/>
  <c r="U88" i="3"/>
  <c r="S88" i="3"/>
  <c r="S90" i="3" s="1"/>
  <c r="T88" i="3"/>
  <c r="Q88" i="3"/>
  <c r="X88" i="3"/>
  <c r="X90" i="3" s="1"/>
  <c r="V88" i="3"/>
  <c r="V90" i="3" s="1"/>
  <c r="W88" i="3"/>
  <c r="Y88" i="3"/>
  <c r="Z88" i="3"/>
  <c r="Z90" i="3" s="1"/>
  <c r="AA88" i="3"/>
  <c r="AA90" i="3" s="1"/>
  <c r="AB88" i="3"/>
  <c r="AC88" i="3"/>
  <c r="AF88" i="3"/>
  <c r="AF90" i="3" s="1"/>
  <c r="AE88" i="3"/>
  <c r="AE90" i="3" s="1"/>
  <c r="AD88" i="3"/>
  <c r="AG88" i="3"/>
  <c r="AI88" i="3"/>
  <c r="AI90" i="3" s="1"/>
  <c r="AH88" i="3"/>
  <c r="AH90" i="3" s="1"/>
  <c r="AK88" i="3"/>
  <c r="AJ88" i="3"/>
  <c r="AL88" i="3"/>
  <c r="AM88" i="3"/>
  <c r="AM90" i="3" s="1"/>
  <c r="AO88" i="3"/>
  <c r="AN88" i="3"/>
  <c r="AQ88" i="3"/>
  <c r="AQ90" i="3" s="1"/>
  <c r="AP88" i="3"/>
  <c r="AP90" i="3" s="1"/>
  <c r="AR88" i="3"/>
  <c r="AS88" i="3"/>
  <c r="AS90" i="3" s="1"/>
  <c r="AV88" i="3"/>
  <c r="AV90" i="3" s="1"/>
  <c r="AT88" i="3"/>
  <c r="AU88" i="3"/>
  <c r="AX88" i="3"/>
  <c r="AY88" i="3"/>
  <c r="AY90" i="3" s="1"/>
  <c r="BB88" i="3"/>
  <c r="BB90" i="3" s="1"/>
  <c r="BC88" i="3"/>
  <c r="AW88" i="3"/>
  <c r="AW90" i="3" s="1"/>
  <c r="BA88" i="3"/>
  <c r="BA90" i="3" s="1"/>
  <c r="AZ88" i="3"/>
  <c r="AZ90" i="3" s="1"/>
  <c r="BE88" i="3"/>
  <c r="BF88" i="3"/>
  <c r="AZ38" i="5"/>
  <c r="AZ49" i="18" s="1"/>
  <c r="AV35" i="16"/>
  <c r="AV70" i="16"/>
  <c r="P35" i="16"/>
  <c r="P70" i="16"/>
  <c r="AM35" i="16"/>
  <c r="AM70" i="16"/>
  <c r="C51" i="16"/>
  <c r="F70" i="16"/>
  <c r="BH35" i="16"/>
  <c r="BH70" i="16"/>
  <c r="AT35" i="16"/>
  <c r="AT70" i="16"/>
  <c r="N35" i="16"/>
  <c r="N70" i="16"/>
  <c r="AK35" i="16"/>
  <c r="AK70" i="16"/>
  <c r="U35" i="16"/>
  <c r="U70" i="16"/>
  <c r="BD35" i="16"/>
  <c r="BD70" i="16"/>
  <c r="AN35" i="16"/>
  <c r="AN70" i="16"/>
  <c r="X35" i="16"/>
  <c r="X70" i="16"/>
  <c r="AU35" i="16"/>
  <c r="AU70" i="16"/>
  <c r="AE35" i="16"/>
  <c r="AE70" i="16"/>
  <c r="O35" i="16"/>
  <c r="O70" i="16"/>
  <c r="AW35" i="16"/>
  <c r="AW70" i="16"/>
  <c r="AG35" i="16"/>
  <c r="AG70" i="16"/>
  <c r="Q35" i="16"/>
  <c r="Q70" i="16"/>
  <c r="AF35" i="16"/>
  <c r="AF70" i="16"/>
  <c r="BC35" i="16"/>
  <c r="BC70" i="16"/>
  <c r="W35" i="16"/>
  <c r="W70" i="16"/>
  <c r="BE35" i="16"/>
  <c r="BE70" i="16"/>
  <c r="AO35" i="16"/>
  <c r="AO70" i="16"/>
  <c r="Y35" i="16"/>
  <c r="Y70" i="16"/>
  <c r="I35" i="16"/>
  <c r="I70" i="16"/>
  <c r="AD35" i="16"/>
  <c r="AD70" i="16"/>
  <c r="BA35" i="16"/>
  <c r="BA70" i="16"/>
  <c r="F17" i="5"/>
  <c r="F77" i="5" s="1"/>
  <c r="F78" i="5" s="1"/>
  <c r="BB35" i="16"/>
  <c r="BB70" i="16"/>
  <c r="AL35" i="16"/>
  <c r="AL70" i="16"/>
  <c r="V35" i="16"/>
  <c r="V70" i="16"/>
  <c r="G35" i="16"/>
  <c r="G70" i="16"/>
  <c r="AS35" i="16"/>
  <c r="AS70" i="16"/>
  <c r="AC35" i="16"/>
  <c r="AC70" i="16"/>
  <c r="M35" i="16"/>
  <c r="M70" i="16"/>
  <c r="E14" i="5"/>
  <c r="E74" i="5" s="1"/>
  <c r="L90" i="3"/>
  <c r="AT90" i="3"/>
  <c r="AN90" i="3"/>
  <c r="AJ90" i="3"/>
  <c r="AG90" i="3"/>
  <c r="AB90" i="3"/>
  <c r="H90" i="3"/>
  <c r="I90" i="3"/>
  <c r="R90" i="3"/>
  <c r="AR90" i="3"/>
  <c r="U90" i="3"/>
  <c r="AZ33" i="3"/>
  <c r="AZ139" i="3" s="1"/>
  <c r="AU90" i="3"/>
  <c r="AO90" i="3"/>
  <c r="AD90" i="3"/>
  <c r="Y90" i="3"/>
  <c r="T90" i="3"/>
  <c r="P90" i="3"/>
  <c r="BF90" i="3"/>
  <c r="BD90" i="3"/>
  <c r="BD57" i="10" s="1"/>
  <c r="BD92" i="7" s="1"/>
  <c r="AX90" i="3"/>
  <c r="AK90" i="3"/>
  <c r="AC90" i="3"/>
  <c r="BC38" i="5"/>
  <c r="BC49" i="18" s="1"/>
  <c r="AZ17" i="18"/>
  <c r="AZ113" i="18" s="1"/>
  <c r="AL90" i="3"/>
  <c r="W90" i="3"/>
  <c r="E90" i="3"/>
  <c r="J90" i="3"/>
  <c r="Q90" i="3"/>
  <c r="BC90" i="3"/>
  <c r="BE90" i="3"/>
  <c r="BH49" i="16"/>
  <c r="BG99" i="2"/>
  <c r="BA33" i="3"/>
  <c r="BA139" i="3" s="1"/>
  <c r="BA77" i="5"/>
  <c r="BA78" i="5" s="1"/>
  <c r="AN18" i="5"/>
  <c r="AN16" i="10" s="1"/>
  <c r="AN74" i="10" s="1"/>
  <c r="BG18" i="5"/>
  <c r="BG16" i="10" s="1"/>
  <c r="BG74" i="10" s="1"/>
  <c r="BD18" i="5"/>
  <c r="BE18" i="5"/>
  <c r="BA18" i="5"/>
  <c r="AE18" i="5"/>
  <c r="AE16" i="10" s="1"/>
  <c r="AE74" i="10" s="1"/>
  <c r="H18" i="5"/>
  <c r="H16" i="10" s="1"/>
  <c r="H74" i="10" s="1"/>
  <c r="V18" i="5"/>
  <c r="V16" i="10" s="1"/>
  <c r="V74" i="10" s="1"/>
  <c r="Z18" i="5"/>
  <c r="Z16" i="10" s="1"/>
  <c r="Z74" i="10" s="1"/>
  <c r="AM18" i="5"/>
  <c r="AM16" i="10" s="1"/>
  <c r="AM74" i="10" s="1"/>
  <c r="G18" i="5"/>
  <c r="G16" i="10" s="1"/>
  <c r="G74" i="10" s="1"/>
  <c r="P18" i="5"/>
  <c r="P16" i="10" s="1"/>
  <c r="P74" i="10" s="1"/>
  <c r="Y18" i="5"/>
  <c r="Y16" i="10" s="1"/>
  <c r="Y74" i="10" s="1"/>
  <c r="AG18" i="5"/>
  <c r="AG16" i="10" s="1"/>
  <c r="AG74" i="10" s="1"/>
  <c r="BC18" i="5"/>
  <c r="BB18" i="5"/>
  <c r="AZ18" i="5"/>
  <c r="AH18" i="5"/>
  <c r="AH16" i="10" s="1"/>
  <c r="AH74" i="10" s="1"/>
  <c r="X18" i="5"/>
  <c r="X16" i="10" s="1"/>
  <c r="X74" i="10" s="1"/>
  <c r="AX18" i="5"/>
  <c r="AI18" i="5"/>
  <c r="AI16" i="10" s="1"/>
  <c r="AI74" i="10" s="1"/>
  <c r="K18" i="5"/>
  <c r="K16" i="10" s="1"/>
  <c r="K74" i="10" s="1"/>
  <c r="AF18" i="5"/>
  <c r="AF16" i="10" s="1"/>
  <c r="AF74" i="10" s="1"/>
  <c r="AJ18" i="5"/>
  <c r="W18" i="5"/>
  <c r="W16" i="10" s="1"/>
  <c r="W74" i="10" s="1"/>
  <c r="R18" i="5"/>
  <c r="R16" i="10" s="1"/>
  <c r="R74" i="10" s="1"/>
  <c r="AA18" i="5"/>
  <c r="AA16" i="10" s="1"/>
  <c r="AA74" i="10" s="1"/>
  <c r="AC18" i="5"/>
  <c r="AD18" i="5"/>
  <c r="AD16" i="10" s="1"/>
  <c r="AD74" i="10" s="1"/>
  <c r="O18" i="5"/>
  <c r="O16" i="10" s="1"/>
  <c r="O74" i="10" s="1"/>
  <c r="AT18" i="5"/>
  <c r="AT16" i="10" s="1"/>
  <c r="AT74" i="10" s="1"/>
  <c r="BA38" i="5"/>
  <c r="AO18" i="5"/>
  <c r="AO16" i="10" s="1"/>
  <c r="AO74" i="10" s="1"/>
  <c r="I18" i="5"/>
  <c r="I16" i="10" s="1"/>
  <c r="I74" i="10" s="1"/>
  <c r="N18" i="5"/>
  <c r="N16" i="10" s="1"/>
  <c r="N74" i="10" s="1"/>
  <c r="AR18" i="5"/>
  <c r="AV18" i="5"/>
  <c r="AV16" i="10" s="1"/>
  <c r="AV74" i="10" s="1"/>
  <c r="Q18" i="5"/>
  <c r="Q16" i="10" s="1"/>
  <c r="Q74" i="10" s="1"/>
  <c r="L18" i="5"/>
  <c r="L16" i="10" s="1"/>
  <c r="L74" i="10" s="1"/>
  <c r="BF17" i="18"/>
  <c r="BF113" i="18" s="1"/>
  <c r="O37" i="5"/>
  <c r="N39" i="5" s="1"/>
  <c r="AQ37" i="5"/>
  <c r="AP39" i="5" s="1"/>
  <c r="BG19" i="3"/>
  <c r="BG124" i="3" s="1"/>
  <c r="BF125" i="3"/>
  <c r="BD125" i="3"/>
  <c r="BD122" i="3"/>
  <c r="BB37" i="5"/>
  <c r="AP37" i="5"/>
  <c r="AO39" i="10" s="1"/>
  <c r="AO62" i="7" s="1"/>
  <c r="AD20" i="3"/>
  <c r="AD15" i="10" s="1"/>
  <c r="AD73" i="10" s="1"/>
  <c r="AD123" i="3"/>
  <c r="Q56" i="3"/>
  <c r="Q58" i="3" s="1"/>
  <c r="Q123" i="3"/>
  <c r="AC20" i="3"/>
  <c r="AC69" i="3" s="1"/>
  <c r="AC123" i="3"/>
  <c r="AU20" i="3"/>
  <c r="AU69" i="3" s="1"/>
  <c r="AU123" i="3"/>
  <c r="S20" i="3"/>
  <c r="S69" i="3" s="1"/>
  <c r="S123" i="3"/>
  <c r="BD20" i="3"/>
  <c r="BD69" i="3" s="1"/>
  <c r="BD123" i="3"/>
  <c r="H20" i="3"/>
  <c r="H69" i="3" s="1"/>
  <c r="H123" i="3"/>
  <c r="N20" i="3"/>
  <c r="N69" i="3" s="1"/>
  <c r="N53" i="18" s="1"/>
  <c r="N123" i="3"/>
  <c r="AA20" i="3"/>
  <c r="AA69" i="3" s="1"/>
  <c r="AA123" i="3"/>
  <c r="BB33" i="3"/>
  <c r="BB139" i="3" s="1"/>
  <c r="X37" i="5"/>
  <c r="W39" i="10" s="1"/>
  <c r="W62" i="7" s="1"/>
  <c r="Z37" i="5"/>
  <c r="BB38" i="5"/>
  <c r="BB49" i="18" s="1"/>
  <c r="BB17" i="18"/>
  <c r="BB113" i="18" s="1"/>
  <c r="BC33" i="3"/>
  <c r="BC139" i="3" s="1"/>
  <c r="BC17" i="18"/>
  <c r="BC113" i="18" s="1"/>
  <c r="BE17" i="18"/>
  <c r="BE113" i="18" s="1"/>
  <c r="I37" i="5"/>
  <c r="H39" i="5" s="1"/>
  <c r="BE33" i="3"/>
  <c r="BE139" i="3" s="1"/>
  <c r="BE38" i="5"/>
  <c r="BF38" i="5"/>
  <c r="BF49" i="18" s="1"/>
  <c r="BF18" i="5"/>
  <c r="BF33" i="3"/>
  <c r="BF139" i="3" s="1"/>
  <c r="AT37" i="5"/>
  <c r="AU37" i="5"/>
  <c r="BD38" i="5"/>
  <c r="BD33" i="3"/>
  <c r="BD139" i="3" s="1"/>
  <c r="BD17" i="18"/>
  <c r="BD113" i="18" s="1"/>
  <c r="AD37" i="5"/>
  <c r="G37" i="5"/>
  <c r="F39" i="5" s="1"/>
  <c r="AH37" i="5"/>
  <c r="N37" i="5"/>
  <c r="M39" i="10" s="1"/>
  <c r="BG138" i="2"/>
  <c r="T55" i="5"/>
  <c r="T51" i="5" s="1"/>
  <c r="BE37" i="5"/>
  <c r="Z56" i="3"/>
  <c r="I56" i="3"/>
  <c r="I20" i="3"/>
  <c r="Z20" i="3"/>
  <c r="Q20" i="3"/>
  <c r="AM55" i="5"/>
  <c r="AM51" i="5" s="1"/>
  <c r="BB55" i="5"/>
  <c r="BB82" i="5" s="1"/>
  <c r="AX55" i="5"/>
  <c r="AX51" i="5" s="1"/>
  <c r="H55" i="5"/>
  <c r="H51" i="5" s="1"/>
  <c r="AZ55" i="5"/>
  <c r="AZ82" i="5" s="1"/>
  <c r="AB55" i="5"/>
  <c r="AB51" i="5" s="1"/>
  <c r="AR55" i="5"/>
  <c r="AR82" i="5" s="1"/>
  <c r="AT55" i="5"/>
  <c r="AT51" i="5" s="1"/>
  <c r="AG55" i="5"/>
  <c r="AG51" i="5" s="1"/>
  <c r="S55" i="5"/>
  <c r="S82" i="5" s="1"/>
  <c r="Y55" i="5"/>
  <c r="Y51" i="5" s="1"/>
  <c r="AU55" i="5"/>
  <c r="AU51" i="5" s="1"/>
  <c r="R55" i="5"/>
  <c r="R51" i="5" s="1"/>
  <c r="AD55" i="5"/>
  <c r="AD51" i="5" s="1"/>
  <c r="BD55" i="5"/>
  <c r="BD82" i="5" s="1"/>
  <c r="U55" i="5"/>
  <c r="U51" i="5" s="1"/>
  <c r="AS55" i="5"/>
  <c r="AS51" i="5" s="1"/>
  <c r="M55" i="5"/>
  <c r="M51" i="5" s="1"/>
  <c r="AI55" i="5"/>
  <c r="AI51" i="5" s="1"/>
  <c r="N55" i="5"/>
  <c r="N51" i="5" s="1"/>
  <c r="AY55" i="5"/>
  <c r="AY51" i="5" s="1"/>
  <c r="O55" i="5"/>
  <c r="O51" i="5" s="1"/>
  <c r="AO55" i="5"/>
  <c r="AO51" i="5" s="1"/>
  <c r="F55" i="5"/>
  <c r="AF55" i="5"/>
  <c r="AF51" i="5" s="1"/>
  <c r="AA56" i="3"/>
  <c r="AZ20" i="3"/>
  <c r="M56" i="3"/>
  <c r="BF56" i="3"/>
  <c r="AG56" i="3"/>
  <c r="E56" i="3"/>
  <c r="AZ56" i="3"/>
  <c r="H56" i="3"/>
  <c r="R56" i="3"/>
  <c r="R20" i="3"/>
  <c r="M20" i="3"/>
  <c r="K20" i="3"/>
  <c r="K56" i="3"/>
  <c r="U56" i="3"/>
  <c r="U20" i="3"/>
  <c r="N56" i="3"/>
  <c r="AG20" i="3"/>
  <c r="AN55" i="5"/>
  <c r="AN51" i="5" s="1"/>
  <c r="J55" i="5"/>
  <c r="J51" i="5" s="1"/>
  <c r="AC55" i="5"/>
  <c r="AC82" i="5" s="1"/>
  <c r="AV55" i="5"/>
  <c r="AV51" i="5" s="1"/>
  <c r="AE55" i="5"/>
  <c r="AE51" i="5" s="1"/>
  <c r="Q55" i="5"/>
  <c r="Q51" i="5" s="1"/>
  <c r="BA55" i="5"/>
  <c r="BA82" i="5" s="1"/>
  <c r="AK55" i="5"/>
  <c r="AK51" i="5" s="1"/>
  <c r="V55" i="5"/>
  <c r="V51" i="5" s="1"/>
  <c r="BE55" i="5"/>
  <c r="BE51" i="5" s="1"/>
  <c r="AP55" i="5"/>
  <c r="AP82" i="5" s="1"/>
  <c r="Z55" i="5"/>
  <c r="Z51" i="5" s="1"/>
  <c r="L55" i="5"/>
  <c r="L51" i="5" s="1"/>
  <c r="AH55" i="5"/>
  <c r="AH51" i="5" s="1"/>
  <c r="I55" i="5"/>
  <c r="BF55" i="5"/>
  <c r="BF51" i="5" s="1"/>
  <c r="AQ55" i="5"/>
  <c r="AQ51" i="5" s="1"/>
  <c r="AA55" i="5"/>
  <c r="AA51" i="5" s="1"/>
  <c r="K55" i="5"/>
  <c r="AW55" i="5"/>
  <c r="AW51" i="5" s="1"/>
  <c r="AJ55" i="5"/>
  <c r="AJ82" i="5" s="1"/>
  <c r="P55" i="5"/>
  <c r="P51" i="5" s="1"/>
  <c r="W55" i="5"/>
  <c r="AL55" i="5"/>
  <c r="AL51" i="5" s="1"/>
  <c r="X55" i="5"/>
  <c r="X51" i="5" s="1"/>
  <c r="S15" i="10"/>
  <c r="S73" i="10" s="1"/>
  <c r="BG52" i="18"/>
  <c r="AR35" i="16"/>
  <c r="AB35" i="16"/>
  <c r="L35" i="16"/>
  <c r="AY35" i="16"/>
  <c r="AI35" i="16"/>
  <c r="S35" i="16"/>
  <c r="F57" i="3"/>
  <c r="BF57" i="3"/>
  <c r="P56" i="3"/>
  <c r="V56" i="3"/>
  <c r="V20" i="3"/>
  <c r="BG56" i="3"/>
  <c r="L56" i="3"/>
  <c r="BB56" i="3"/>
  <c r="BB20" i="3"/>
  <c r="AL56" i="3"/>
  <c r="Y20" i="3"/>
  <c r="Y56" i="3"/>
  <c r="G56" i="3"/>
  <c r="T56" i="3"/>
  <c r="T20" i="3"/>
  <c r="AS56" i="3"/>
  <c r="AS20" i="3"/>
  <c r="BF20" i="3"/>
  <c r="G20" i="3"/>
  <c r="L20" i="3"/>
  <c r="AA15" i="10"/>
  <c r="AA73" i="10" s="1"/>
  <c r="H35" i="16"/>
  <c r="BF35" i="16"/>
  <c r="AP35" i="16"/>
  <c r="Z35" i="16"/>
  <c r="J35" i="16"/>
  <c r="BC55" i="5"/>
  <c r="BG55" i="5"/>
  <c r="BG84" i="5"/>
  <c r="E20" i="3"/>
  <c r="E57" i="3"/>
  <c r="AU56" i="3"/>
  <c r="J56" i="3"/>
  <c r="J20" i="3"/>
  <c r="AT20" i="3"/>
  <c r="AT56" i="3"/>
  <c r="AM20" i="3"/>
  <c r="AM56" i="3"/>
  <c r="AW56" i="3"/>
  <c r="AJ56" i="3"/>
  <c r="AJ20" i="3"/>
  <c r="BE56" i="3"/>
  <c r="BE20" i="3"/>
  <c r="AY20" i="3"/>
  <c r="AY56" i="3"/>
  <c r="F20" i="3"/>
  <c r="F56" i="3"/>
  <c r="AO20" i="3"/>
  <c r="AO56" i="3"/>
  <c r="G51" i="5"/>
  <c r="G82" i="5"/>
  <c r="AZ35" i="16"/>
  <c r="AJ35" i="16"/>
  <c r="T35" i="16"/>
  <c r="BG35" i="16"/>
  <c r="AQ35" i="16"/>
  <c r="AA35" i="16"/>
  <c r="K35" i="16"/>
  <c r="AI56" i="3"/>
  <c r="AI20" i="3"/>
  <c r="AX56" i="3"/>
  <c r="AX58" i="3" s="1"/>
  <c r="AX20" i="3"/>
  <c r="AC56" i="3"/>
  <c r="AB56" i="3"/>
  <c r="AB20" i="3"/>
  <c r="AR56" i="3"/>
  <c r="AR20" i="3"/>
  <c r="AF20" i="3"/>
  <c r="AF56" i="3"/>
  <c r="AN20" i="3"/>
  <c r="AN56" i="3"/>
  <c r="AQ56" i="3"/>
  <c r="AQ20" i="3"/>
  <c r="BA20" i="3"/>
  <c r="BA56" i="3"/>
  <c r="AK56" i="3"/>
  <c r="AK58" i="3" s="1"/>
  <c r="AK20" i="3"/>
  <c r="AW20" i="3"/>
  <c r="J51" i="16"/>
  <c r="N51" i="16"/>
  <c r="R51" i="16"/>
  <c r="V51" i="16"/>
  <c r="Z51" i="16"/>
  <c r="AD51" i="16"/>
  <c r="AH51" i="16"/>
  <c r="AL51" i="16"/>
  <c r="AP51" i="16"/>
  <c r="AT51" i="16"/>
  <c r="AX51" i="16"/>
  <c r="BB51" i="16"/>
  <c r="BF51" i="16"/>
  <c r="G51" i="16"/>
  <c r="K51" i="16"/>
  <c r="O51" i="16"/>
  <c r="S51" i="16"/>
  <c r="W51" i="16"/>
  <c r="AA51" i="16"/>
  <c r="AE51" i="16"/>
  <c r="AI51" i="16"/>
  <c r="AM51" i="16"/>
  <c r="AQ51" i="16"/>
  <c r="AU51" i="16"/>
  <c r="AY51" i="16"/>
  <c r="BC51" i="16"/>
  <c r="BG51" i="16"/>
  <c r="H51" i="16"/>
  <c r="L51" i="16"/>
  <c r="P51" i="16"/>
  <c r="T51" i="16"/>
  <c r="X51" i="16"/>
  <c r="AB51" i="16"/>
  <c r="AF51" i="16"/>
  <c r="AJ51" i="16"/>
  <c r="AN51" i="16"/>
  <c r="AR51" i="16"/>
  <c r="AV51" i="16"/>
  <c r="AZ51" i="16"/>
  <c r="BD51" i="16"/>
  <c r="I51" i="16"/>
  <c r="M51" i="16"/>
  <c r="Q51" i="16"/>
  <c r="U51" i="16"/>
  <c r="Y51" i="16"/>
  <c r="AC51" i="16"/>
  <c r="AG51" i="16"/>
  <c r="AK51" i="16"/>
  <c r="AO51" i="16"/>
  <c r="AS51" i="16"/>
  <c r="AW51" i="16"/>
  <c r="BA51" i="16"/>
  <c r="BE51" i="16"/>
  <c r="P20" i="3"/>
  <c r="AD69" i="3"/>
  <c r="F17" i="16"/>
  <c r="F35" i="16"/>
  <c r="AX35" i="16"/>
  <c r="AH35" i="16"/>
  <c r="R35" i="16"/>
  <c r="AL20" i="3"/>
  <c r="BH33" i="16"/>
  <c r="AD56" i="3"/>
  <c r="AH56" i="3"/>
  <c r="AH20" i="3"/>
  <c r="BC56" i="3"/>
  <c r="BC20" i="3"/>
  <c r="S56" i="3"/>
  <c r="O20" i="3"/>
  <c r="O56" i="3"/>
  <c r="AP56" i="3"/>
  <c r="AP20" i="3"/>
  <c r="W56" i="3"/>
  <c r="W20" i="3"/>
  <c r="X56" i="3"/>
  <c r="AE20" i="3"/>
  <c r="AE56" i="3"/>
  <c r="AV56" i="3"/>
  <c r="AV20" i="3"/>
  <c r="BD56" i="3"/>
  <c r="X20" i="3"/>
  <c r="F17" i="18"/>
  <c r="F113" i="18" s="1"/>
  <c r="K39" i="5"/>
  <c r="K39" i="10"/>
  <c r="AK39" i="5"/>
  <c r="AK39" i="10"/>
  <c r="AK62" i="7" s="1"/>
  <c r="AB38" i="5"/>
  <c r="AB17" i="18"/>
  <c r="AB113" i="18" s="1"/>
  <c r="AB33" i="3"/>
  <c r="AB139" i="3" s="1"/>
  <c r="AX16" i="10"/>
  <c r="AX74" i="10" s="1"/>
  <c r="AC16" i="10"/>
  <c r="AC74" i="10" s="1"/>
  <c r="AJ16" i="10"/>
  <c r="AJ74" i="10" s="1"/>
  <c r="AL38" i="5"/>
  <c r="AL17" i="18"/>
  <c r="AL113" i="18" s="1"/>
  <c r="AL33" i="3"/>
  <c r="AL139" i="3" s="1"/>
  <c r="AB18" i="5"/>
  <c r="G39" i="5"/>
  <c r="G39" i="10"/>
  <c r="V39" i="10"/>
  <c r="V62" i="7" s="1"/>
  <c r="V39" i="5"/>
  <c r="AA39" i="5"/>
  <c r="AA39" i="10"/>
  <c r="AA62" i="7" s="1"/>
  <c r="AJ39" i="5"/>
  <c r="AJ39" i="10"/>
  <c r="AJ62" i="7" s="1"/>
  <c r="AR39" i="10"/>
  <c r="AR62" i="7" s="1"/>
  <c r="AR39" i="5"/>
  <c r="AZ39" i="5"/>
  <c r="AZ39" i="10"/>
  <c r="AZ62" i="7" s="1"/>
  <c r="AM38" i="5"/>
  <c r="AM33" i="3"/>
  <c r="AM139" i="3" s="1"/>
  <c r="AM17" i="18"/>
  <c r="AM113" i="18" s="1"/>
  <c r="AM39" i="10"/>
  <c r="AM62" i="7" s="1"/>
  <c r="AM39" i="5"/>
  <c r="Y33" i="3"/>
  <c r="Y139" i="3" s="1"/>
  <c r="Y17" i="18"/>
  <c r="Y113" i="18" s="1"/>
  <c r="Y38" i="5"/>
  <c r="E35" i="5"/>
  <c r="E39" i="10"/>
  <c r="U39" i="10"/>
  <c r="U62" i="7" s="1"/>
  <c r="U39" i="5"/>
  <c r="AF39" i="5"/>
  <c r="AF39" i="10"/>
  <c r="AF62" i="7" s="1"/>
  <c r="AU39" i="10"/>
  <c r="AU62" i="7" s="1"/>
  <c r="AU39" i="5"/>
  <c r="BB39" i="5"/>
  <c r="BB39" i="10"/>
  <c r="BB62" i="7" s="1"/>
  <c r="AP33" i="3"/>
  <c r="AP139" i="3" s="1"/>
  <c r="AP17" i="18"/>
  <c r="AP113" i="18" s="1"/>
  <c r="AP38" i="5"/>
  <c r="AG38" i="5"/>
  <c r="AG33" i="3"/>
  <c r="AG139" i="3" s="1"/>
  <c r="AG17" i="18"/>
  <c r="AG113" i="18" s="1"/>
  <c r="AB39" i="10"/>
  <c r="AB62" i="7" s="1"/>
  <c r="AB39" i="5"/>
  <c r="AF17" i="18"/>
  <c r="AF113" i="18" s="1"/>
  <c r="AF38" i="5"/>
  <c r="AF33" i="3"/>
  <c r="AF139" i="3" s="1"/>
  <c r="W33" i="3"/>
  <c r="W139" i="3" s="1"/>
  <c r="W38" i="5"/>
  <c r="W17" i="18"/>
  <c r="W113" i="18" s="1"/>
  <c r="T39" i="5"/>
  <c r="T39" i="10"/>
  <c r="T62" i="7" s="1"/>
  <c r="S17" i="18"/>
  <c r="S113" i="18" s="1"/>
  <c r="S38" i="5"/>
  <c r="S33" i="3"/>
  <c r="S139" i="3" s="1"/>
  <c r="AW17" i="18"/>
  <c r="AW113" i="18" s="1"/>
  <c r="AW38" i="5"/>
  <c r="AW33" i="3"/>
  <c r="AW139" i="3" s="1"/>
  <c r="U33" i="3"/>
  <c r="U139" i="3" s="1"/>
  <c r="U17" i="18"/>
  <c r="U113" i="18" s="1"/>
  <c r="U38" i="5"/>
  <c r="AS38" i="5"/>
  <c r="AS17" i="18"/>
  <c r="AS113" i="18" s="1"/>
  <c r="AS33" i="3"/>
  <c r="AS139" i="3" s="1"/>
  <c r="AJ38" i="5"/>
  <c r="AJ17" i="18"/>
  <c r="AJ113" i="18" s="1"/>
  <c r="AJ33" i="3"/>
  <c r="AJ139" i="3" s="1"/>
  <c r="AE17" i="18"/>
  <c r="AE113" i="18" s="1"/>
  <c r="AE38" i="5"/>
  <c r="AE33" i="3"/>
  <c r="AE139" i="3" s="1"/>
  <c r="E16" i="6"/>
  <c r="E83" i="6" s="1"/>
  <c r="O39" i="10"/>
  <c r="O39" i="5"/>
  <c r="AN39" i="5"/>
  <c r="AN39" i="10"/>
  <c r="AN62" i="7" s="1"/>
  <c r="AV39" i="10"/>
  <c r="AV62" i="7" s="1"/>
  <c r="AV39" i="5"/>
  <c r="AL18" i="5"/>
  <c r="M38" i="5"/>
  <c r="M33" i="3"/>
  <c r="M139" i="3" s="1"/>
  <c r="M17" i="18"/>
  <c r="M113" i="18" s="1"/>
  <c r="BG33" i="3"/>
  <c r="BG139" i="3" s="1"/>
  <c r="BG38" i="5"/>
  <c r="BG17" i="18"/>
  <c r="BG113" i="18" s="1"/>
  <c r="S39" i="5"/>
  <c r="S39" i="10"/>
  <c r="S62" i="7" s="1"/>
  <c r="H33" i="3"/>
  <c r="H139" i="3" s="1"/>
  <c r="H17" i="18"/>
  <c r="H113" i="18" s="1"/>
  <c r="H38" i="5"/>
  <c r="BA49" i="18"/>
  <c r="AQ17" i="18"/>
  <c r="AQ113" i="18" s="1"/>
  <c r="AQ38" i="5"/>
  <c r="AQ33" i="3"/>
  <c r="AQ139" i="3" s="1"/>
  <c r="V38" i="5"/>
  <c r="V17" i="18"/>
  <c r="V113" i="18" s="1"/>
  <c r="V33" i="3"/>
  <c r="V139" i="3" s="1"/>
  <c r="AH17" i="18"/>
  <c r="AH113" i="18" s="1"/>
  <c r="AH33" i="3"/>
  <c r="AH139" i="3" s="1"/>
  <c r="AH38" i="5"/>
  <c r="G33" i="3"/>
  <c r="G139" i="3" s="1"/>
  <c r="G17" i="18"/>
  <c r="G113" i="18" s="1"/>
  <c r="N33" i="3"/>
  <c r="N139" i="3" s="1"/>
  <c r="N38" i="5"/>
  <c r="N17" i="18"/>
  <c r="N113" i="18" s="1"/>
  <c r="AR16" i="10"/>
  <c r="AR74" i="10" s="1"/>
  <c r="AI33" i="3"/>
  <c r="AI139" i="3" s="1"/>
  <c r="AI38" i="5"/>
  <c r="AI17" i="18"/>
  <c r="AI113" i="18" s="1"/>
  <c r="J17" i="18"/>
  <c r="J113" i="18" s="1"/>
  <c r="J33" i="3"/>
  <c r="J139" i="3" s="1"/>
  <c r="J38" i="5"/>
  <c r="AV33" i="3"/>
  <c r="AV139" i="3" s="1"/>
  <c r="AV38" i="5"/>
  <c r="AV17" i="18"/>
  <c r="AV113" i="18" s="1"/>
  <c r="AP18" i="5"/>
  <c r="Q38" i="5"/>
  <c r="Q17" i="18"/>
  <c r="Q113" i="18" s="1"/>
  <c r="Q33" i="3"/>
  <c r="Q139" i="3" s="1"/>
  <c r="K33" i="3"/>
  <c r="K139" i="3" s="1"/>
  <c r="K38" i="5"/>
  <c r="K17" i="18"/>
  <c r="K113" i="18" s="1"/>
  <c r="L33" i="3"/>
  <c r="L139" i="3" s="1"/>
  <c r="L17" i="18"/>
  <c r="L113" i="18" s="1"/>
  <c r="L38" i="5"/>
  <c r="AU38" i="5"/>
  <c r="AU33" i="3"/>
  <c r="AU139" i="3" s="1"/>
  <c r="AU17" i="18"/>
  <c r="AU113" i="18" s="1"/>
  <c r="BF39" i="5"/>
  <c r="BF39" i="10"/>
  <c r="BF62" i="7" s="1"/>
  <c r="AD39" i="5"/>
  <c r="AD39" i="10"/>
  <c r="AD62" i="7" s="1"/>
  <c r="Z38" i="5"/>
  <c r="Z17" i="18"/>
  <c r="Z113" i="18" s="1"/>
  <c r="Z33" i="3"/>
  <c r="Z139" i="3" s="1"/>
  <c r="AY17" i="18"/>
  <c r="AY113" i="18" s="1"/>
  <c r="AY38" i="5"/>
  <c r="AY33" i="3"/>
  <c r="AY139" i="3" s="1"/>
  <c r="T33" i="3"/>
  <c r="T139" i="3" s="1"/>
  <c r="T17" i="18"/>
  <c r="T113" i="18" s="1"/>
  <c r="T38" i="5"/>
  <c r="AL39" i="5"/>
  <c r="AL39" i="10"/>
  <c r="AL62" i="7" s="1"/>
  <c r="AK38" i="5"/>
  <c r="AK17" i="18"/>
  <c r="AK113" i="18" s="1"/>
  <c r="AK33" i="3"/>
  <c r="AK139" i="3" s="1"/>
  <c r="AU18" i="5"/>
  <c r="AN38" i="5"/>
  <c r="AN17" i="18"/>
  <c r="AN113" i="18" s="1"/>
  <c r="AN33" i="3"/>
  <c r="AN139" i="3" s="1"/>
  <c r="O38" i="5"/>
  <c r="O17" i="18"/>
  <c r="O113" i="18" s="1"/>
  <c r="O33" i="3"/>
  <c r="O139" i="3" s="1"/>
  <c r="AT38" i="5"/>
  <c r="AT17" i="18"/>
  <c r="AT113" i="18" s="1"/>
  <c r="AT33" i="3"/>
  <c r="AT139" i="3" s="1"/>
  <c r="S18" i="5"/>
  <c r="M18" i="5"/>
  <c r="I39" i="10"/>
  <c r="I39" i="5"/>
  <c r="Q39" i="10"/>
  <c r="Q62" i="7" s="1"/>
  <c r="Q39" i="5"/>
  <c r="X39" i="10"/>
  <c r="X62" i="7" s="1"/>
  <c r="X39" i="5"/>
  <c r="AE39" i="5"/>
  <c r="AE39" i="10"/>
  <c r="AE62" i="7" s="1"/>
  <c r="AQ39" i="10"/>
  <c r="AQ62" i="7" s="1"/>
  <c r="AQ39" i="5"/>
  <c r="AY39" i="10"/>
  <c r="AY62" i="7" s="1"/>
  <c r="AY39" i="5"/>
  <c r="AQ18" i="5"/>
  <c r="AW18" i="5"/>
  <c r="AO17" i="18"/>
  <c r="AO113" i="18" s="1"/>
  <c r="AO33" i="3"/>
  <c r="AO139" i="3" s="1"/>
  <c r="AO38" i="5"/>
  <c r="R38" i="5"/>
  <c r="R17" i="18"/>
  <c r="R113" i="18" s="1"/>
  <c r="R33" i="3"/>
  <c r="R139" i="3" s="1"/>
  <c r="I17" i="18"/>
  <c r="I113" i="18" s="1"/>
  <c r="I38" i="5"/>
  <c r="I33" i="3"/>
  <c r="I139" i="3" s="1"/>
  <c r="U18" i="5"/>
  <c r="L39" i="10"/>
  <c r="L39" i="5"/>
  <c r="AX39" i="5"/>
  <c r="AX39" i="10"/>
  <c r="AX62" i="7" s="1"/>
  <c r="AS18" i="5"/>
  <c r="X17" i="18"/>
  <c r="X113" i="18" s="1"/>
  <c r="X33" i="3"/>
  <c r="X139" i="3" s="1"/>
  <c r="X38" i="5"/>
  <c r="AA17" i="18"/>
  <c r="AA113" i="18" s="1"/>
  <c r="AA38" i="5"/>
  <c r="AA33" i="3"/>
  <c r="AA139" i="3" s="1"/>
  <c r="AX33" i="3"/>
  <c r="AX139" i="3" s="1"/>
  <c r="AX38" i="5"/>
  <c r="AX17" i="18"/>
  <c r="AX113" i="18" s="1"/>
  <c r="P38" i="5"/>
  <c r="P17" i="18"/>
  <c r="P113" i="18" s="1"/>
  <c r="P33" i="3"/>
  <c r="P139" i="3" s="1"/>
  <c r="AY18" i="5"/>
  <c r="AR38" i="5"/>
  <c r="AR17" i="18"/>
  <c r="AR113" i="18" s="1"/>
  <c r="AR33" i="3"/>
  <c r="AR139" i="3" s="1"/>
  <c r="T18" i="5"/>
  <c r="J18" i="5"/>
  <c r="J39" i="5"/>
  <c r="J39" i="10"/>
  <c r="P39" i="5"/>
  <c r="P39" i="10"/>
  <c r="P62" i="7" s="1"/>
  <c r="Z39" i="10"/>
  <c r="Z62" i="7" s="1"/>
  <c r="Z39" i="5"/>
  <c r="AH39" i="10"/>
  <c r="AH62" i="7" s="1"/>
  <c r="AH39" i="5"/>
  <c r="AW39" i="5"/>
  <c r="AW39" i="10"/>
  <c r="AW62" i="7" s="1"/>
  <c r="BC39" i="5"/>
  <c r="BC39" i="10"/>
  <c r="BC62" i="7" s="1"/>
  <c r="AC38" i="5"/>
  <c r="AC33" i="3"/>
  <c r="AC139" i="3" s="1"/>
  <c r="AC17" i="18"/>
  <c r="AC113" i="18" s="1"/>
  <c r="BE39" i="5"/>
  <c r="BE39" i="10"/>
  <c r="BE62" i="7" s="1"/>
  <c r="R39" i="5"/>
  <c r="R39" i="10"/>
  <c r="R62" i="7" s="1"/>
  <c r="AI39" i="10"/>
  <c r="AI62" i="7" s="1"/>
  <c r="AI39" i="5"/>
  <c r="AK18" i="5"/>
  <c r="AD38" i="5"/>
  <c r="AD33" i="3"/>
  <c r="AD139" i="3" s="1"/>
  <c r="AD17" i="18"/>
  <c r="AD113" i="18" s="1"/>
  <c r="AU15" i="10" l="1"/>
  <c r="AU73" i="10" s="1"/>
  <c r="AP39" i="10"/>
  <c r="AP62" i="7" s="1"/>
  <c r="AC15" i="10"/>
  <c r="AC73" i="10" s="1"/>
  <c r="H15" i="10"/>
  <c r="H73" i="10" s="1"/>
  <c r="BB125" i="3"/>
  <c r="BB122" i="3"/>
  <c r="N39" i="10"/>
  <c r="F33" i="3"/>
  <c r="F139" i="3" s="1"/>
  <c r="F18" i="5"/>
  <c r="F16" i="10" s="1"/>
  <c r="F74" i="10" s="1"/>
  <c r="E16" i="10"/>
  <c r="E74" i="10" s="1"/>
  <c r="H39" i="10"/>
  <c r="H62" i="7" s="1"/>
  <c r="BH47" i="16"/>
  <c r="BG89" i="3"/>
  <c r="BG90" i="3" s="1"/>
  <c r="BG57" i="10" s="1"/>
  <c r="BG92" i="7" s="1"/>
  <c r="BB16" i="10"/>
  <c r="BA16" i="10"/>
  <c r="BD16" i="10"/>
  <c r="BF16" i="10"/>
  <c r="BF74" i="10" s="1"/>
  <c r="AZ16" i="10"/>
  <c r="BC16" i="10"/>
  <c r="BE16" i="10"/>
  <c r="BG57" i="3"/>
  <c r="AO39" i="5"/>
  <c r="W39" i="5"/>
  <c r="BA39" i="10"/>
  <c r="BA62" i="7" s="1"/>
  <c r="BB126" i="3"/>
  <c r="BC129" i="3" s="1"/>
  <c r="BA39" i="5"/>
  <c r="BD15" i="10"/>
  <c r="BD73" i="10" s="1"/>
  <c r="BG20" i="3"/>
  <c r="N15" i="10"/>
  <c r="N25" i="7" s="1"/>
  <c r="BF122" i="3"/>
  <c r="BF126" i="3"/>
  <c r="BG129" i="3" s="1"/>
  <c r="BA125" i="3"/>
  <c r="BA57" i="10"/>
  <c r="BA92" i="7" s="1"/>
  <c r="BA122" i="3"/>
  <c r="AU125" i="3"/>
  <c r="AU57" i="10"/>
  <c r="AU92" i="7" s="1"/>
  <c r="AU122" i="3"/>
  <c r="AR125" i="3"/>
  <c r="AR126" i="3"/>
  <c r="AS129" i="3" s="1"/>
  <c r="AR122" i="3"/>
  <c r="AM125" i="3"/>
  <c r="AM122" i="3"/>
  <c r="AH125" i="3"/>
  <c r="AH122" i="3"/>
  <c r="X125" i="3"/>
  <c r="X126" i="3"/>
  <c r="Y129" i="3" s="1"/>
  <c r="X122" i="3"/>
  <c r="U125" i="3"/>
  <c r="U126" i="3"/>
  <c r="V129" i="3" s="1"/>
  <c r="U122" i="3"/>
  <c r="P125" i="3"/>
  <c r="P122" i="3"/>
  <c r="L125" i="3"/>
  <c r="L122" i="3"/>
  <c r="I125" i="3"/>
  <c r="I126" i="3"/>
  <c r="J129" i="3" s="1"/>
  <c r="I122" i="3"/>
  <c r="BG125" i="3"/>
  <c r="BG122" i="3"/>
  <c r="AX125" i="3"/>
  <c r="AX122" i="3"/>
  <c r="AV125" i="3"/>
  <c r="AV122" i="3"/>
  <c r="AQ125" i="3"/>
  <c r="AQ122" i="3"/>
  <c r="AN125" i="3"/>
  <c r="AN122" i="3"/>
  <c r="AJ57" i="10"/>
  <c r="AJ92" i="7" s="1"/>
  <c r="AJ125" i="3"/>
  <c r="AJ122" i="3"/>
  <c r="AE125" i="3"/>
  <c r="AE126" i="3"/>
  <c r="AF129" i="3" s="1"/>
  <c r="AE122" i="3"/>
  <c r="AC125" i="3"/>
  <c r="AC122" i="3"/>
  <c r="V125" i="3"/>
  <c r="V126" i="3"/>
  <c r="W129" i="3" s="1"/>
  <c r="V122" i="3"/>
  <c r="R125" i="3"/>
  <c r="R122" i="3"/>
  <c r="O125" i="3"/>
  <c r="O126" i="3"/>
  <c r="P129" i="3" s="1"/>
  <c r="O122" i="3"/>
  <c r="J125" i="3"/>
  <c r="J57" i="10"/>
  <c r="J92" i="7" s="1"/>
  <c r="J122" i="3"/>
  <c r="H125" i="3"/>
  <c r="H126" i="3"/>
  <c r="I129" i="3" s="1"/>
  <c r="H122" i="3"/>
  <c r="AV126" i="3"/>
  <c r="AW129" i="3" s="1"/>
  <c r="AB125" i="3"/>
  <c r="AB122" i="3"/>
  <c r="AM126" i="3"/>
  <c r="AN129" i="3" s="1"/>
  <c r="BE125" i="3"/>
  <c r="BE122" i="3"/>
  <c r="AY125" i="3"/>
  <c r="AY122" i="3"/>
  <c r="AT125" i="3"/>
  <c r="AT57" i="10"/>
  <c r="AT92" i="7" s="1"/>
  <c r="AT122" i="3"/>
  <c r="AO125" i="3"/>
  <c r="AO57" i="10"/>
  <c r="AO92" i="7" s="1"/>
  <c r="AO122" i="3"/>
  <c r="AL125" i="3"/>
  <c r="AL57" i="10"/>
  <c r="AL92" i="7" s="1"/>
  <c r="AL122" i="3"/>
  <c r="AG125" i="3"/>
  <c r="AG122" i="3"/>
  <c r="AD125" i="3"/>
  <c r="AD126" i="3"/>
  <c r="AE129" i="3" s="1"/>
  <c r="AD122" i="3"/>
  <c r="Z125" i="3"/>
  <c r="Z126" i="3"/>
  <c r="AA129" i="3" s="1"/>
  <c r="Z122" i="3"/>
  <c r="W125" i="3"/>
  <c r="W122" i="3"/>
  <c r="S125" i="3"/>
  <c r="S122" i="3"/>
  <c r="N125" i="3"/>
  <c r="N122" i="3"/>
  <c r="K125" i="3"/>
  <c r="K57" i="10"/>
  <c r="K92" i="7" s="1"/>
  <c r="K122" i="3"/>
  <c r="E125" i="3"/>
  <c r="E126" i="3" s="1"/>
  <c r="F129" i="3" s="1"/>
  <c r="F93" i="3"/>
  <c r="F95" i="3" s="1"/>
  <c r="AF125" i="3"/>
  <c r="AF122" i="3"/>
  <c r="P126" i="3"/>
  <c r="Q129" i="3" s="1"/>
  <c r="AO126" i="3"/>
  <c r="AP129" i="3" s="1"/>
  <c r="R126" i="3"/>
  <c r="S129" i="3" s="1"/>
  <c r="BD126" i="3"/>
  <c r="BE129" i="3" s="1"/>
  <c r="AZ57" i="10"/>
  <c r="AZ92" i="7" s="1"/>
  <c r="AZ125" i="3"/>
  <c r="AZ122" i="3"/>
  <c r="BC125" i="3"/>
  <c r="BC122" i="3"/>
  <c r="AW125" i="3"/>
  <c r="AW57" i="10"/>
  <c r="AW92" i="7" s="1"/>
  <c r="AW122" i="3"/>
  <c r="AS125" i="3"/>
  <c r="AS122" i="3"/>
  <c r="AP125" i="3"/>
  <c r="AP57" i="10"/>
  <c r="AP92" i="7" s="1"/>
  <c r="AP122" i="3"/>
  <c r="AK57" i="10"/>
  <c r="AK92" i="7" s="1"/>
  <c r="AK125" i="3"/>
  <c r="AK122" i="3"/>
  <c r="AI125" i="3"/>
  <c r="AI122" i="3"/>
  <c r="AA125" i="3"/>
  <c r="AA57" i="10"/>
  <c r="AA92" i="7" s="1"/>
  <c r="AA122" i="3"/>
  <c r="Y125" i="3"/>
  <c r="Y122" i="3"/>
  <c r="T125" i="3"/>
  <c r="T122" i="3"/>
  <c r="Q125" i="3"/>
  <c r="Q122" i="3"/>
  <c r="M57" i="10"/>
  <c r="M92" i="7" s="1"/>
  <c r="M125" i="3"/>
  <c r="M122" i="3"/>
  <c r="G125" i="3"/>
  <c r="G57" i="10"/>
  <c r="G92" i="7" s="1"/>
  <c r="G122" i="3"/>
  <c r="F125" i="3"/>
  <c r="F57" i="10"/>
  <c r="F92" i="7" s="1"/>
  <c r="F122" i="3"/>
  <c r="Y39" i="5"/>
  <c r="I69" i="3"/>
  <c r="I53" i="18" s="1"/>
  <c r="AT39" i="5"/>
  <c r="Y39" i="10"/>
  <c r="Y62" i="7" s="1"/>
  <c r="AT39" i="10"/>
  <c r="AT62" i="7" s="1"/>
  <c r="AG39" i="10"/>
  <c r="AG62" i="7" s="1"/>
  <c r="AG39" i="5"/>
  <c r="BE49" i="18"/>
  <c r="AC39" i="10"/>
  <c r="AC62" i="7" s="1"/>
  <c r="BD49" i="18"/>
  <c r="AC39" i="5"/>
  <c r="M39" i="5"/>
  <c r="I15" i="10"/>
  <c r="AS39" i="10"/>
  <c r="AS62" i="7" s="1"/>
  <c r="AZ69" i="3"/>
  <c r="AZ53" i="18" s="1"/>
  <c r="AS39" i="5"/>
  <c r="G38" i="5"/>
  <c r="F39" i="10"/>
  <c r="F62" i="7" s="1"/>
  <c r="F38" i="5"/>
  <c r="L82" i="5"/>
  <c r="Z58" i="3"/>
  <c r="AZ15" i="10"/>
  <c r="V58" i="3"/>
  <c r="T82" i="5"/>
  <c r="BD39" i="10"/>
  <c r="BD62" i="7" s="1"/>
  <c r="BD39" i="5"/>
  <c r="BD51" i="5"/>
  <c r="V82" i="5"/>
  <c r="X82" i="5"/>
  <c r="BB51" i="5"/>
  <c r="AU58" i="3"/>
  <c r="I58" i="3"/>
  <c r="S51" i="5"/>
  <c r="M82" i="5"/>
  <c r="AD82" i="5"/>
  <c r="N58" i="3"/>
  <c r="O82" i="5"/>
  <c r="Z15" i="10"/>
  <c r="Z73" i="10" s="1"/>
  <c r="Z69" i="3"/>
  <c r="AL82" i="5"/>
  <c r="AO82" i="5"/>
  <c r="AR51" i="5"/>
  <c r="AM82" i="5"/>
  <c r="BA51" i="5"/>
  <c r="F51" i="5"/>
  <c r="AJ51" i="5"/>
  <c r="N82" i="5"/>
  <c r="AZ51" i="5"/>
  <c r="AQ82" i="5"/>
  <c r="AA82" i="5"/>
  <c r="Q82" i="5"/>
  <c r="AU82" i="5"/>
  <c r="AB58" i="3"/>
  <c r="U82" i="5"/>
  <c r="AT82" i="5"/>
  <c r="AT58" i="3"/>
  <c r="Q69" i="3"/>
  <c r="Q15" i="10"/>
  <c r="Q73" i="10" s="1"/>
  <c r="AX82" i="5"/>
  <c r="AB82" i="5"/>
  <c r="AV82" i="5"/>
  <c r="R82" i="5"/>
  <c r="AW82" i="5"/>
  <c r="BF82" i="5"/>
  <c r="AK82" i="5"/>
  <c r="AG82" i="5"/>
  <c r="AI82" i="5"/>
  <c r="H82" i="5"/>
  <c r="Z82" i="5"/>
  <c r="Y82" i="5"/>
  <c r="AS82" i="5"/>
  <c r="P82" i="5"/>
  <c r="AH82" i="5"/>
  <c r="AE82" i="5"/>
  <c r="AN82" i="5"/>
  <c r="AF82" i="5"/>
  <c r="AY82" i="5"/>
  <c r="M58" i="3"/>
  <c r="R57" i="10"/>
  <c r="R92" i="7" s="1"/>
  <c r="R15" i="10"/>
  <c r="R73" i="10" s="1"/>
  <c r="R69" i="3"/>
  <c r="AP51" i="5"/>
  <c r="AC51" i="5"/>
  <c r="AG15" i="10"/>
  <c r="AG73" i="10" s="1"/>
  <c r="AG69" i="3"/>
  <c r="AG58" i="3"/>
  <c r="H58" i="3"/>
  <c r="AO58" i="3"/>
  <c r="BE82" i="5"/>
  <c r="J82" i="5"/>
  <c r="W82" i="5"/>
  <c r="W51" i="5"/>
  <c r="K51" i="5"/>
  <c r="K82" i="5"/>
  <c r="I51" i="5"/>
  <c r="I82" i="5"/>
  <c r="K15" i="10"/>
  <c r="K73" i="10" s="1"/>
  <c r="K69" i="3"/>
  <c r="AA58" i="3"/>
  <c r="M15" i="10"/>
  <c r="M73" i="10" s="1"/>
  <c r="M69" i="3"/>
  <c r="R58" i="3"/>
  <c r="U57" i="10"/>
  <c r="U92" i="7" s="1"/>
  <c r="U15" i="10"/>
  <c r="U73" i="10" s="1"/>
  <c r="U69" i="3"/>
  <c r="AZ58" i="3"/>
  <c r="U58" i="3"/>
  <c r="K58" i="3"/>
  <c r="BF58" i="3"/>
  <c r="S58" i="3"/>
  <c r="AL69" i="3"/>
  <c r="AL15" i="10"/>
  <c r="AL73" i="10" s="1"/>
  <c r="AD53" i="18"/>
  <c r="AN15" i="10"/>
  <c r="AN73" i="10" s="1"/>
  <c r="AN57" i="10"/>
  <c r="AN92" i="7" s="1"/>
  <c r="AN69" i="3"/>
  <c r="AF58" i="3"/>
  <c r="AU25" i="7"/>
  <c r="AC53" i="18"/>
  <c r="H25" i="7"/>
  <c r="AO69" i="3"/>
  <c r="AO15" i="10"/>
  <c r="AO73" i="10" s="1"/>
  <c r="F15" i="10"/>
  <c r="F73" i="10" s="1"/>
  <c r="F69" i="3"/>
  <c r="AY69" i="3"/>
  <c r="AY15" i="10"/>
  <c r="AY73" i="10" s="1"/>
  <c r="BE58" i="3"/>
  <c r="L52" i="5"/>
  <c r="AE52" i="5"/>
  <c r="AN52" i="5"/>
  <c r="AA53" i="18"/>
  <c r="G15" i="10"/>
  <c r="G73" i="10" s="1"/>
  <c r="G69" i="3"/>
  <c r="BF57" i="10"/>
  <c r="BF92" i="7" s="1"/>
  <c r="BF15" i="10"/>
  <c r="BF73" i="10" s="1"/>
  <c r="BF69" i="3"/>
  <c r="X58" i="3"/>
  <c r="T57" i="10"/>
  <c r="T92" i="7" s="1"/>
  <c r="T15" i="10"/>
  <c r="T73" i="10" s="1"/>
  <c r="T69" i="3"/>
  <c r="BB15" i="10"/>
  <c r="BB73" i="10" s="1"/>
  <c r="BB69" i="3"/>
  <c r="S53" i="18"/>
  <c r="AJ58" i="3"/>
  <c r="X15" i="10"/>
  <c r="X73" i="10" s="1"/>
  <c r="X69" i="3"/>
  <c r="AV69" i="3"/>
  <c r="AV15" i="10"/>
  <c r="AV73" i="10" s="1"/>
  <c r="O58" i="3"/>
  <c r="AH15" i="10"/>
  <c r="AH73" i="10" s="1"/>
  <c r="AH69" i="3"/>
  <c r="AD58" i="3"/>
  <c r="F36" i="16"/>
  <c r="P57" i="10"/>
  <c r="P92" i="7" s="1"/>
  <c r="P15" i="10"/>
  <c r="P73" i="10" s="1"/>
  <c r="P69" i="3"/>
  <c r="T52" i="5"/>
  <c r="AX52" i="5"/>
  <c r="AM52" i="5"/>
  <c r="AQ58" i="3"/>
  <c r="AF15" i="10"/>
  <c r="AF73" i="10" s="1"/>
  <c r="AF69" i="3"/>
  <c r="AR58" i="3"/>
  <c r="AX15" i="10"/>
  <c r="AX73" i="10" s="1"/>
  <c r="AX69" i="3"/>
  <c r="AX57" i="10"/>
  <c r="AX92" i="7" s="1"/>
  <c r="AI69" i="3"/>
  <c r="AI15" i="10"/>
  <c r="AI73" i="10" s="1"/>
  <c r="G52" i="5"/>
  <c r="AL52" i="5"/>
  <c r="P52" i="5"/>
  <c r="AW52" i="5"/>
  <c r="AA52" i="5"/>
  <c r="AH52" i="5"/>
  <c r="AC25" i="7"/>
  <c r="AI58" i="3"/>
  <c r="AJ69" i="3"/>
  <c r="AJ15" i="10"/>
  <c r="AJ73" i="10" s="1"/>
  <c r="AT69" i="3"/>
  <c r="AT15" i="10"/>
  <c r="AT73" i="10" s="1"/>
  <c r="W58" i="3"/>
  <c r="E58" i="3"/>
  <c r="BD53" i="18"/>
  <c r="AA25" i="7"/>
  <c r="AS69" i="3"/>
  <c r="AS15" i="10"/>
  <c r="AS73" i="10" s="1"/>
  <c r="T58" i="3"/>
  <c r="G58" i="3"/>
  <c r="Y15" i="10"/>
  <c r="Y73" i="10" s="1"/>
  <c r="Y69" i="3"/>
  <c r="L58" i="3"/>
  <c r="V15" i="10"/>
  <c r="V73" i="10" s="1"/>
  <c r="V69" i="3"/>
  <c r="V57" i="10"/>
  <c r="V92" i="7" s="1"/>
  <c r="BD58" i="3"/>
  <c r="S57" i="10"/>
  <c r="S92" i="7" s="1"/>
  <c r="AU52" i="5"/>
  <c r="Y52" i="5"/>
  <c r="AG52" i="5"/>
  <c r="AT52" i="5"/>
  <c r="AV58" i="3"/>
  <c r="AE15" i="10"/>
  <c r="AE73" i="10" s="1"/>
  <c r="AE69" i="3"/>
  <c r="AP15" i="10"/>
  <c r="AP73" i="10" s="1"/>
  <c r="AP69" i="3"/>
  <c r="BC15" i="10"/>
  <c r="BC73" i="10" s="1"/>
  <c r="BC69" i="3"/>
  <c r="AH58" i="3"/>
  <c r="AD25" i="7"/>
  <c r="BA58" i="3"/>
  <c r="AR15" i="10"/>
  <c r="AR73" i="10" s="1"/>
  <c r="AR69" i="3"/>
  <c r="AR57" i="10"/>
  <c r="AR92" i="7" s="1"/>
  <c r="AB15" i="10"/>
  <c r="AB73" i="10" s="1"/>
  <c r="AB69" i="3"/>
  <c r="AB57" i="10"/>
  <c r="AB92" i="7" s="1"/>
  <c r="AW58" i="3"/>
  <c r="BE69" i="3"/>
  <c r="BE15" i="10"/>
  <c r="BE73" i="10" s="1"/>
  <c r="AM69" i="3"/>
  <c r="AM57" i="10"/>
  <c r="AM92" i="7" s="1"/>
  <c r="AM15" i="10"/>
  <c r="AM73" i="10" s="1"/>
  <c r="J15" i="10"/>
  <c r="J73" i="10" s="1"/>
  <c r="J69" i="3"/>
  <c r="BG51" i="5"/>
  <c r="BG82" i="5"/>
  <c r="Z52" i="5"/>
  <c r="BE52" i="5"/>
  <c r="AK52" i="5"/>
  <c r="Q52" i="5"/>
  <c r="AV52" i="5"/>
  <c r="L15" i="10"/>
  <c r="L73" i="10" s="1"/>
  <c r="L69" i="3"/>
  <c r="AP58" i="3"/>
  <c r="AY58" i="3"/>
  <c r="J58" i="3"/>
  <c r="F58" i="3"/>
  <c r="AL58" i="3"/>
  <c r="P58" i="3"/>
  <c r="W15" i="10"/>
  <c r="W73" i="10" s="1"/>
  <c r="W69" i="3"/>
  <c r="O15" i="10"/>
  <c r="O73" i="10" s="1"/>
  <c r="O69" i="3"/>
  <c r="BC58" i="3"/>
  <c r="F37" i="16"/>
  <c r="G13" i="16"/>
  <c r="F22" i="18"/>
  <c r="F118" i="18" s="1"/>
  <c r="M52" i="5"/>
  <c r="AS52" i="5"/>
  <c r="U52" i="5"/>
  <c r="AD52" i="5"/>
  <c r="AE58" i="3"/>
  <c r="F52" i="16"/>
  <c r="AW15" i="10"/>
  <c r="AW73" i="10" s="1"/>
  <c r="AW69" i="3"/>
  <c r="AK69" i="3"/>
  <c r="AK15" i="10"/>
  <c r="AK73" i="10" s="1"/>
  <c r="BA15" i="10"/>
  <c r="BA73" i="10" s="1"/>
  <c r="BA69" i="3"/>
  <c r="AQ15" i="10"/>
  <c r="AQ73" i="10" s="1"/>
  <c r="AQ69" i="3"/>
  <c r="AN58" i="3"/>
  <c r="X52" i="5"/>
  <c r="AU53" i="18"/>
  <c r="AC58" i="3"/>
  <c r="H53" i="18"/>
  <c r="E15" i="6"/>
  <c r="E15" i="10"/>
  <c r="E73" i="10" s="1"/>
  <c r="F23" i="3"/>
  <c r="BC51" i="5"/>
  <c r="BC82" i="5"/>
  <c r="AM58" i="3"/>
  <c r="AS58" i="3"/>
  <c r="Y58" i="3"/>
  <c r="BB58" i="3"/>
  <c r="BG58" i="3"/>
  <c r="S25" i="7"/>
  <c r="AF52" i="5"/>
  <c r="O52" i="5"/>
  <c r="N52" i="5"/>
  <c r="AY16" i="10"/>
  <c r="AY74" i="10" s="1"/>
  <c r="I49" i="18"/>
  <c r="M16" i="10"/>
  <c r="M74" i="10" s="1"/>
  <c r="AT49" i="18"/>
  <c r="AK49" i="18"/>
  <c r="T49" i="18"/>
  <c r="AP16" i="10"/>
  <c r="AP74" i="10" s="1"/>
  <c r="P26" i="7"/>
  <c r="P140" i="7" s="1"/>
  <c r="AA26" i="7"/>
  <c r="AA140" i="7" s="1"/>
  <c r="AH49" i="18"/>
  <c r="AO26" i="7"/>
  <c r="AO140" i="7" s="1"/>
  <c r="BG49" i="18"/>
  <c r="AT26" i="7"/>
  <c r="AT140" i="7" s="1"/>
  <c r="AE49" i="18"/>
  <c r="AS49" i="18"/>
  <c r="AW49" i="18"/>
  <c r="W49" i="18"/>
  <c r="AP49" i="18"/>
  <c r="M62" i="7"/>
  <c r="Y49" i="18"/>
  <c r="AI26" i="7"/>
  <c r="AI140" i="7" s="1"/>
  <c r="BG26" i="7"/>
  <c r="BG140" i="7" s="1"/>
  <c r="Q26" i="7"/>
  <c r="Q140" i="7" s="1"/>
  <c r="J62" i="7"/>
  <c r="X49" i="18"/>
  <c r="AS16" i="10"/>
  <c r="AS74" i="10" s="1"/>
  <c r="R49" i="18"/>
  <c r="I62" i="7"/>
  <c r="S16" i="10"/>
  <c r="S74" i="10" s="1"/>
  <c r="AU16" i="10"/>
  <c r="AU74" i="10" s="1"/>
  <c r="AY49" i="18"/>
  <c r="O26" i="7"/>
  <c r="O140" i="7" s="1"/>
  <c r="AU49" i="18"/>
  <c r="K49" i="18"/>
  <c r="N49" i="18"/>
  <c r="X26" i="7"/>
  <c r="X140" i="7" s="1"/>
  <c r="H49" i="18"/>
  <c r="M49" i="18"/>
  <c r="AJ49" i="18"/>
  <c r="U49" i="18"/>
  <c r="R26" i="7"/>
  <c r="R140" i="7" s="1"/>
  <c r="G26" i="7"/>
  <c r="G140" i="7" s="1"/>
  <c r="H26" i="7"/>
  <c r="H140" i="7" s="1"/>
  <c r="AL49" i="18"/>
  <c r="AJ26" i="7"/>
  <c r="AJ140" i="7" s="1"/>
  <c r="AX26" i="7"/>
  <c r="AX140" i="7" s="1"/>
  <c r="K62" i="7"/>
  <c r="AD26" i="7"/>
  <c r="AD140" i="7" s="1"/>
  <c r="W26" i="7"/>
  <c r="W140" i="7" s="1"/>
  <c r="J16" i="10"/>
  <c r="J74" i="10" s="1"/>
  <c r="AR49" i="18"/>
  <c r="AX49" i="18"/>
  <c r="AA49" i="18"/>
  <c r="L62" i="7"/>
  <c r="U16" i="10"/>
  <c r="U74" i="10" s="1"/>
  <c r="AF26" i="7"/>
  <c r="AF140" i="7" s="1"/>
  <c r="AG26" i="7"/>
  <c r="AG140" i="7" s="1"/>
  <c r="Z49" i="18"/>
  <c r="L49" i="18"/>
  <c r="Q49" i="18"/>
  <c r="AV49" i="18"/>
  <c r="J49" i="18"/>
  <c r="AR26" i="7"/>
  <c r="AR140" i="7" s="1"/>
  <c r="I26" i="7"/>
  <c r="I140" i="7" s="1"/>
  <c r="AQ49" i="18"/>
  <c r="O62" i="7"/>
  <c r="L26" i="7"/>
  <c r="L140" i="7" s="1"/>
  <c r="K26" i="7"/>
  <c r="K140" i="7" s="1"/>
  <c r="AG49" i="18"/>
  <c r="AM49" i="18"/>
  <c r="AH26" i="7"/>
  <c r="AH140" i="7" s="1"/>
  <c r="N62" i="7"/>
  <c r="AB16" i="10"/>
  <c r="AB74" i="10" s="1"/>
  <c r="AM26" i="7"/>
  <c r="AM140" i="7" s="1"/>
  <c r="AD49" i="18"/>
  <c r="AC49" i="18"/>
  <c r="AK16" i="10"/>
  <c r="AK74" i="10" s="1"/>
  <c r="AV26" i="7"/>
  <c r="AV140" i="7" s="1"/>
  <c r="T16" i="10"/>
  <c r="T74" i="10" s="1"/>
  <c r="P49" i="18"/>
  <c r="AO49" i="18"/>
  <c r="AW16" i="10"/>
  <c r="AW74" i="10" s="1"/>
  <c r="AQ16" i="10"/>
  <c r="AQ74" i="10" s="1"/>
  <c r="O49" i="18"/>
  <c r="AN49" i="18"/>
  <c r="AI49" i="18"/>
  <c r="V49" i="18"/>
  <c r="AL16" i="10"/>
  <c r="AL74" i="10" s="1"/>
  <c r="AN26" i="7"/>
  <c r="AN140" i="7" s="1"/>
  <c r="S49" i="18"/>
  <c r="AF49" i="18"/>
  <c r="E62" i="7"/>
  <c r="N26" i="7"/>
  <c r="N140" i="7" s="1"/>
  <c r="V26" i="7"/>
  <c r="V140" i="7" s="1"/>
  <c r="G62" i="7"/>
  <c r="AE26" i="7"/>
  <c r="AE140" i="7" s="1"/>
  <c r="AC26" i="7"/>
  <c r="AC140" i="7" s="1"/>
  <c r="Y26" i="7"/>
  <c r="Y140" i="7" s="1"/>
  <c r="AB49" i="18"/>
  <c r="Z26" i="7"/>
  <c r="Z140" i="7" s="1"/>
  <c r="BG126" i="3" l="1"/>
  <c r="E26" i="7"/>
  <c r="E140" i="7" s="1"/>
  <c r="BG69" i="3"/>
  <c r="BG15" i="10"/>
  <c r="BG73" i="10" s="1"/>
  <c r="N73" i="10"/>
  <c r="F83" i="18"/>
  <c r="F71" i="16"/>
  <c r="F72" i="16" s="1"/>
  <c r="G67" i="16" s="1"/>
  <c r="E18" i="6"/>
  <c r="E85" i="6" s="1"/>
  <c r="E82" i="6"/>
  <c r="BF26" i="7"/>
  <c r="BF140" i="7" s="1"/>
  <c r="Z78" i="18"/>
  <c r="AT78" i="18"/>
  <c r="AW78" i="18"/>
  <c r="I52" i="5"/>
  <c r="I53" i="5" s="1"/>
  <c r="I79" i="5" s="1"/>
  <c r="I80" i="5" s="1"/>
  <c r="AD78" i="18"/>
  <c r="Q78" i="18"/>
  <c r="BC74" i="10"/>
  <c r="BC26" i="7"/>
  <c r="BC140" i="7" s="1"/>
  <c r="U78" i="18"/>
  <c r="BF52" i="5"/>
  <c r="BF53" i="5" s="1"/>
  <c r="BF79" i="5" s="1"/>
  <c r="BF80" i="5" s="1"/>
  <c r="AX78" i="18"/>
  <c r="K52" i="5"/>
  <c r="K78" i="18" s="1"/>
  <c r="AI52" i="5"/>
  <c r="AI53" i="5" s="1"/>
  <c r="AI79" i="5" s="1"/>
  <c r="AI80" i="5" s="1"/>
  <c r="AQ52" i="5"/>
  <c r="AQ53" i="5" s="1"/>
  <c r="AQ79" i="5" s="1"/>
  <c r="AQ80" i="5" s="1"/>
  <c r="BD74" i="10"/>
  <c r="BD26" i="7"/>
  <c r="BD140" i="7" s="1"/>
  <c r="BB74" i="10"/>
  <c r="BB26" i="7"/>
  <c r="BB140" i="7" s="1"/>
  <c r="AS78" i="18"/>
  <c r="BE78" i="18"/>
  <c r="AU78" i="18"/>
  <c r="AA78" i="18"/>
  <c r="W52" i="5"/>
  <c r="W53" i="5" s="1"/>
  <c r="W79" i="5" s="1"/>
  <c r="W80" i="5" s="1"/>
  <c r="BE74" i="10"/>
  <c r="BE26" i="7"/>
  <c r="BE140" i="7" s="1"/>
  <c r="AZ74" i="10"/>
  <c r="AZ26" i="7"/>
  <c r="AZ140" i="7" s="1"/>
  <c r="BA74" i="10"/>
  <c r="BA26" i="7"/>
  <c r="BA140" i="7" s="1"/>
  <c r="BD25" i="7"/>
  <c r="C52" i="16"/>
  <c r="O53" i="5"/>
  <c r="O79" i="5" s="1"/>
  <c r="O80" i="5" s="1"/>
  <c r="O78" i="18"/>
  <c r="X53" i="5"/>
  <c r="X79" i="5" s="1"/>
  <c r="X80" i="5" s="1"/>
  <c r="X78" i="18"/>
  <c r="M53" i="5"/>
  <c r="M79" i="5" s="1"/>
  <c r="M80" i="5" s="1"/>
  <c r="M78" i="18"/>
  <c r="L53" i="5"/>
  <c r="L79" i="5" s="1"/>
  <c r="L80" i="5" s="1"/>
  <c r="L78" i="18"/>
  <c r="N53" i="5"/>
  <c r="N79" i="5" s="1"/>
  <c r="N80" i="5" s="1"/>
  <c r="N78" i="18"/>
  <c r="AG53" i="5"/>
  <c r="AG79" i="5" s="1"/>
  <c r="AG80" i="5" s="1"/>
  <c r="AG78" i="18"/>
  <c r="P53" i="5"/>
  <c r="P79" i="5" s="1"/>
  <c r="P80" i="5" s="1"/>
  <c r="P78" i="18"/>
  <c r="G53" i="5"/>
  <c r="G79" i="5" s="1"/>
  <c r="G80" i="5" s="1"/>
  <c r="G78" i="18"/>
  <c r="T53" i="5"/>
  <c r="T79" i="5" s="1"/>
  <c r="T80" i="5" s="1"/>
  <c r="T78" i="18"/>
  <c r="AE53" i="5"/>
  <c r="AE79" i="5" s="1"/>
  <c r="AE80" i="5" s="1"/>
  <c r="AE78" i="18"/>
  <c r="AH53" i="5"/>
  <c r="AH79" i="5" s="1"/>
  <c r="AH80" i="5" s="1"/>
  <c r="AH78" i="18"/>
  <c r="AF53" i="5"/>
  <c r="AF79" i="5" s="1"/>
  <c r="AF80" i="5" s="1"/>
  <c r="AF78" i="18"/>
  <c r="AV53" i="5"/>
  <c r="AV79" i="5" s="1"/>
  <c r="AV80" i="5" s="1"/>
  <c r="AV78" i="18"/>
  <c r="AK53" i="5"/>
  <c r="AK79" i="5" s="1"/>
  <c r="AK80" i="5" s="1"/>
  <c r="AK78" i="18"/>
  <c r="Y53" i="5"/>
  <c r="Y79" i="5" s="1"/>
  <c r="Y80" i="5" s="1"/>
  <c r="Y78" i="18"/>
  <c r="AL53" i="5"/>
  <c r="AL79" i="5" s="1"/>
  <c r="AL80" i="5" s="1"/>
  <c r="AL78" i="18"/>
  <c r="AM53" i="5"/>
  <c r="AM79" i="5" s="1"/>
  <c r="AM80" i="5" s="1"/>
  <c r="AM78" i="18"/>
  <c r="AN53" i="5"/>
  <c r="AN79" i="5" s="1"/>
  <c r="AN80" i="5" s="1"/>
  <c r="AN78" i="18"/>
  <c r="K53" i="5"/>
  <c r="K79" i="5" s="1"/>
  <c r="K80" i="5" s="1"/>
  <c r="BH51" i="16"/>
  <c r="AU126" i="3"/>
  <c r="AV129" i="3" s="1"/>
  <c r="X57" i="10"/>
  <c r="X92" i="7" s="1"/>
  <c r="O57" i="10"/>
  <c r="O92" i="7" s="1"/>
  <c r="AJ126" i="3"/>
  <c r="AK129" i="3" s="1"/>
  <c r="AF57" i="10"/>
  <c r="AF92" i="7" s="1"/>
  <c r="AG126" i="3"/>
  <c r="AH129" i="3" s="1"/>
  <c r="L57" i="10"/>
  <c r="L92" i="7" s="1"/>
  <c r="AY57" i="10"/>
  <c r="AY92" i="7" s="1"/>
  <c r="AY126" i="3"/>
  <c r="AZ129" i="3" s="1"/>
  <c r="AW126" i="3"/>
  <c r="AX129" i="3" s="1"/>
  <c r="AF126" i="3"/>
  <c r="AG129" i="3" s="1"/>
  <c r="AN126" i="3"/>
  <c r="AO129" i="3" s="1"/>
  <c r="AQ126" i="3"/>
  <c r="AR129" i="3" s="1"/>
  <c r="L126" i="3"/>
  <c r="M129" i="3" s="1"/>
  <c r="AH126" i="3"/>
  <c r="AI129" i="3" s="1"/>
  <c r="AZ126" i="3"/>
  <c r="BA129" i="3" s="1"/>
  <c r="T126" i="3"/>
  <c r="U129" i="3" s="1"/>
  <c r="AK126" i="3"/>
  <c r="AL129" i="3" s="1"/>
  <c r="BE126" i="3"/>
  <c r="BF129" i="3" s="1"/>
  <c r="F91" i="18"/>
  <c r="F92" i="18" s="1"/>
  <c r="M126" i="3"/>
  <c r="N129" i="3" s="1"/>
  <c r="AL126" i="3"/>
  <c r="AM129" i="3" s="1"/>
  <c r="G126" i="3"/>
  <c r="H129" i="3" s="1"/>
  <c r="AC57" i="10"/>
  <c r="AC92" i="7" s="1"/>
  <c r="Q126" i="3"/>
  <c r="R129" i="3" s="1"/>
  <c r="J126" i="3"/>
  <c r="K129" i="3" s="1"/>
  <c r="W126" i="3"/>
  <c r="X129" i="3" s="1"/>
  <c r="AX126" i="3"/>
  <c r="AY129" i="3" s="1"/>
  <c r="AS126" i="3"/>
  <c r="AT129" i="3" s="1"/>
  <c r="AT126" i="3"/>
  <c r="AU129" i="3" s="1"/>
  <c r="H57" i="10"/>
  <c r="H92" i="7" s="1"/>
  <c r="AC126" i="3"/>
  <c r="AD129" i="3" s="1"/>
  <c r="K126" i="3"/>
  <c r="L129" i="3" s="1"/>
  <c r="AB126" i="3"/>
  <c r="AC129" i="3" s="1"/>
  <c r="I57" i="10"/>
  <c r="I92" i="7" s="1"/>
  <c r="BA126" i="3"/>
  <c r="BB129" i="3" s="1"/>
  <c r="AP126" i="3"/>
  <c r="AQ129" i="3" s="1"/>
  <c r="N57" i="10"/>
  <c r="N92" i="7" s="1"/>
  <c r="AD57" i="10"/>
  <c r="AD92" i="7" s="1"/>
  <c r="N126" i="3"/>
  <c r="O129" i="3" s="1"/>
  <c r="AI126" i="3"/>
  <c r="AJ129" i="3" s="1"/>
  <c r="S126" i="3"/>
  <c r="T129" i="3" s="1"/>
  <c r="Y126" i="3"/>
  <c r="Z129" i="3" s="1"/>
  <c r="AA126" i="3"/>
  <c r="AB129" i="3" s="1"/>
  <c r="BC126" i="3"/>
  <c r="BD129" i="3" s="1"/>
  <c r="AZ25" i="7"/>
  <c r="AZ73" i="10"/>
  <c r="I25" i="7"/>
  <c r="O13" i="23" s="1"/>
  <c r="E25" i="23" s="1"/>
  <c r="E33" i="23" s="1"/>
  <c r="I73" i="10"/>
  <c r="G49" i="18"/>
  <c r="F49" i="18"/>
  <c r="BD52" i="5"/>
  <c r="AY52" i="5"/>
  <c r="F52" i="5"/>
  <c r="S52" i="5"/>
  <c r="E49" i="5"/>
  <c r="R52" i="5"/>
  <c r="Z57" i="10"/>
  <c r="Z92" i="7" s="1"/>
  <c r="AZ52" i="5"/>
  <c r="Z53" i="18"/>
  <c r="Z25" i="7"/>
  <c r="AJ52" i="5"/>
  <c r="BA52" i="5"/>
  <c r="AR52" i="5"/>
  <c r="Q25" i="7"/>
  <c r="Q57" i="10"/>
  <c r="Q92" i="7" s="1"/>
  <c r="Q53" i="18"/>
  <c r="J52" i="5"/>
  <c r="AB52" i="5"/>
  <c r="V52" i="5"/>
  <c r="AG53" i="18"/>
  <c r="R25" i="7"/>
  <c r="AO52" i="5"/>
  <c r="H52" i="5"/>
  <c r="AC52" i="5"/>
  <c r="AP52" i="5"/>
  <c r="K25" i="7"/>
  <c r="AG57" i="10"/>
  <c r="AG92" i="7" s="1"/>
  <c r="M25" i="7"/>
  <c r="U53" i="18"/>
  <c r="R53" i="18"/>
  <c r="U25" i="7"/>
  <c r="M53" i="18"/>
  <c r="K53" i="18"/>
  <c r="AG25" i="7"/>
  <c r="BC52" i="5"/>
  <c r="E57" i="10"/>
  <c r="E92" i="7" s="1"/>
  <c r="E60" i="6"/>
  <c r="AQ25" i="7"/>
  <c r="BA53" i="18"/>
  <c r="AW53" i="18"/>
  <c r="G48" i="16"/>
  <c r="F26" i="18"/>
  <c r="F122" i="18" s="1"/>
  <c r="W25" i="7"/>
  <c r="AM25" i="7"/>
  <c r="BE25" i="7"/>
  <c r="AB25" i="7"/>
  <c r="AR25" i="7"/>
  <c r="BC53" i="18"/>
  <c r="AP53" i="18"/>
  <c r="AE25" i="7"/>
  <c r="V53" i="18"/>
  <c r="Y57" i="10"/>
  <c r="Y92" i="7" s="1"/>
  <c r="AS53" i="18"/>
  <c r="AT25" i="7"/>
  <c r="AI57" i="10"/>
  <c r="AI92" i="7" s="1"/>
  <c r="AX25" i="7"/>
  <c r="BB52" i="5"/>
  <c r="P25" i="7"/>
  <c r="AH25" i="7"/>
  <c r="AV53" i="18"/>
  <c r="X53" i="18"/>
  <c r="BB57" i="10"/>
  <c r="BB92" i="7" s="1"/>
  <c r="T53" i="18"/>
  <c r="G25" i="7"/>
  <c r="N13" i="23"/>
  <c r="E24" i="23" s="1"/>
  <c r="E32" i="23" s="1"/>
  <c r="F25" i="3"/>
  <c r="F34" i="3" s="1"/>
  <c r="AQ57" i="10"/>
  <c r="AQ92" i="7" s="1"/>
  <c r="BA25" i="7"/>
  <c r="G15" i="16"/>
  <c r="O25" i="7"/>
  <c r="BG53" i="18"/>
  <c r="L53" i="18"/>
  <c r="J53" i="18"/>
  <c r="BE57" i="10"/>
  <c r="BE92" i="7" s="1"/>
  <c r="BC25" i="7"/>
  <c r="AP25" i="7"/>
  <c r="V25" i="7"/>
  <c r="Y53" i="18"/>
  <c r="AS57" i="10"/>
  <c r="AS92" i="7" s="1"/>
  <c r="F61" i="3"/>
  <c r="AF53" i="18"/>
  <c r="AH57" i="10"/>
  <c r="AH92" i="7" s="1"/>
  <c r="AV57" i="10"/>
  <c r="AV92" i="7" s="1"/>
  <c r="X25" i="7"/>
  <c r="BB53" i="18"/>
  <c r="T25" i="7"/>
  <c r="BF53" i="18"/>
  <c r="AY53" i="18"/>
  <c r="F25" i="7"/>
  <c r="C92" i="7" s="1"/>
  <c r="AO53" i="18"/>
  <c r="AN53" i="18"/>
  <c r="AL53" i="18"/>
  <c r="E25" i="7"/>
  <c r="K13" i="23" s="1"/>
  <c r="AK25" i="7"/>
  <c r="O53" i="18"/>
  <c r="W57" i="10"/>
  <c r="W92" i="7" s="1"/>
  <c r="BE53" i="5"/>
  <c r="BE79" i="5" s="1"/>
  <c r="BE80" i="5" s="1"/>
  <c r="J25" i="7"/>
  <c r="BE53" i="18"/>
  <c r="AE57" i="10"/>
  <c r="AE92" i="7" s="1"/>
  <c r="AT53" i="5"/>
  <c r="AT79" i="5" s="1"/>
  <c r="AT80" i="5" s="1"/>
  <c r="AU53" i="5"/>
  <c r="AU79" i="5" s="1"/>
  <c r="AU80" i="5" s="1"/>
  <c r="Y25" i="7"/>
  <c r="AJ25" i="7"/>
  <c r="AI25" i="7"/>
  <c r="AF25" i="7"/>
  <c r="F38" i="16"/>
  <c r="BB25" i="7"/>
  <c r="BF25" i="7"/>
  <c r="G53" i="18"/>
  <c r="AY25" i="7"/>
  <c r="F126" i="3"/>
  <c r="G129" i="3" s="1"/>
  <c r="AO25" i="7"/>
  <c r="AL25" i="7"/>
  <c r="AQ53" i="18"/>
  <c r="AK53" i="18"/>
  <c r="AW25" i="7"/>
  <c r="AD53" i="5"/>
  <c r="AD79" i="5" s="1"/>
  <c r="AD80" i="5" s="1"/>
  <c r="U53" i="5"/>
  <c r="U79" i="5" s="1"/>
  <c r="U80" i="5" s="1"/>
  <c r="AS53" i="5"/>
  <c r="AS79" i="5" s="1"/>
  <c r="AS80" i="5" s="1"/>
  <c r="W53" i="18"/>
  <c r="L25" i="7"/>
  <c r="Q53" i="5"/>
  <c r="Q79" i="5" s="1"/>
  <c r="Q80" i="5" s="1"/>
  <c r="Z53" i="5"/>
  <c r="Z79" i="5" s="1"/>
  <c r="Z80" i="5" s="1"/>
  <c r="BG52" i="5"/>
  <c r="AM53" i="18"/>
  <c r="AB53" i="18"/>
  <c r="AR53" i="18"/>
  <c r="BC57" i="10"/>
  <c r="BC92" i="7" s="1"/>
  <c r="AE53" i="18"/>
  <c r="AS25" i="7"/>
  <c r="AT53" i="18"/>
  <c r="AJ53" i="18"/>
  <c r="AA53" i="5"/>
  <c r="AA79" i="5" s="1"/>
  <c r="AA80" i="5" s="1"/>
  <c r="AW53" i="5"/>
  <c r="AW79" i="5" s="1"/>
  <c r="AW80" i="5" s="1"/>
  <c r="AI53" i="18"/>
  <c r="AX53" i="18"/>
  <c r="AX53" i="5"/>
  <c r="AX79" i="5" s="1"/>
  <c r="AX80" i="5" s="1"/>
  <c r="P53" i="18"/>
  <c r="AH53" i="18"/>
  <c r="AV25" i="7"/>
  <c r="F53" i="18"/>
  <c r="AN25" i="7"/>
  <c r="AB26" i="7"/>
  <c r="AB140" i="7" s="1"/>
  <c r="U26" i="7"/>
  <c r="U140" i="7" s="1"/>
  <c r="AK26" i="7"/>
  <c r="AK140" i="7" s="1"/>
  <c r="M14" i="23"/>
  <c r="AU26" i="7"/>
  <c r="AU140" i="7" s="1"/>
  <c r="S26" i="7"/>
  <c r="S140" i="7" s="1"/>
  <c r="AS26" i="7"/>
  <c r="AS140" i="7" s="1"/>
  <c r="AY26" i="7"/>
  <c r="AY140" i="7" s="1"/>
  <c r="AL26" i="7"/>
  <c r="AL140" i="7" s="1"/>
  <c r="AW26" i="7"/>
  <c r="AW140" i="7" s="1"/>
  <c r="N14" i="23"/>
  <c r="F26" i="7"/>
  <c r="F140" i="7" s="1"/>
  <c r="M26" i="7"/>
  <c r="M140" i="7" s="1"/>
  <c r="AQ26" i="7"/>
  <c r="AQ140" i="7" s="1"/>
  <c r="T26" i="7"/>
  <c r="T140" i="7" s="1"/>
  <c r="AP26" i="7"/>
  <c r="AP140" i="7" s="1"/>
  <c r="O14" i="23"/>
  <c r="J26" i="7"/>
  <c r="J140" i="7" s="1"/>
  <c r="K14" i="23"/>
  <c r="E19" i="6" l="1"/>
  <c r="E86" i="6" s="1"/>
  <c r="F20" i="6"/>
  <c r="F87" i="6" s="1"/>
  <c r="AK58" i="10"/>
  <c r="AK93" i="7" s="1"/>
  <c r="E17" i="10"/>
  <c r="E75" i="10" s="1"/>
  <c r="BG25" i="7"/>
  <c r="E40" i="6"/>
  <c r="G17" i="16"/>
  <c r="G69" i="16"/>
  <c r="X58" i="10"/>
  <c r="X93" i="7" s="1"/>
  <c r="AI78" i="18"/>
  <c r="K58" i="10"/>
  <c r="K93" i="7" s="1"/>
  <c r="Y58" i="10"/>
  <c r="Y93" i="7" s="1"/>
  <c r="AI58" i="10"/>
  <c r="AI93" i="7" s="1"/>
  <c r="AE58" i="10"/>
  <c r="AE93" i="7" s="1"/>
  <c r="G58" i="10"/>
  <c r="G93" i="7" s="1"/>
  <c r="W78" i="18"/>
  <c r="I78" i="18"/>
  <c r="BB78" i="18"/>
  <c r="AN58" i="10"/>
  <c r="AN93" i="7" s="1"/>
  <c r="AL58" i="10"/>
  <c r="AL93" i="7" s="1"/>
  <c r="AF58" i="10"/>
  <c r="AF93" i="7" s="1"/>
  <c r="AH58" i="10"/>
  <c r="AH93" i="7" s="1"/>
  <c r="P58" i="10"/>
  <c r="P93" i="7" s="1"/>
  <c r="N58" i="10"/>
  <c r="N93" i="7" s="1"/>
  <c r="M58" i="10"/>
  <c r="M93" i="7" s="1"/>
  <c r="O58" i="10"/>
  <c r="O93" i="7" s="1"/>
  <c r="AQ78" i="18"/>
  <c r="BF78" i="18"/>
  <c r="T58" i="10"/>
  <c r="T93" i="7" s="1"/>
  <c r="G50" i="16"/>
  <c r="G52" i="16" s="1"/>
  <c r="G71" i="16" s="1"/>
  <c r="AM58" i="10"/>
  <c r="AM93" i="7" s="1"/>
  <c r="AG58" i="10"/>
  <c r="AG93" i="7" s="1"/>
  <c r="L58" i="10"/>
  <c r="L93" i="7" s="1"/>
  <c r="AV58" i="10"/>
  <c r="AV93" i="7" s="1"/>
  <c r="BC53" i="5"/>
  <c r="BC79" i="5" s="1"/>
  <c r="BC80" i="5" s="1"/>
  <c r="BC78" i="18"/>
  <c r="AP53" i="5"/>
  <c r="AP79" i="5" s="1"/>
  <c r="AP80" i="5" s="1"/>
  <c r="AP78" i="18"/>
  <c r="AR53" i="5"/>
  <c r="AR79" i="5" s="1"/>
  <c r="AR80" i="5" s="1"/>
  <c r="AR78" i="18"/>
  <c r="R53" i="5"/>
  <c r="R79" i="5" s="1"/>
  <c r="R80" i="5" s="1"/>
  <c r="R78" i="18"/>
  <c r="AY53" i="5"/>
  <c r="AY79" i="5" s="1"/>
  <c r="AY80" i="5" s="1"/>
  <c r="AY78" i="18"/>
  <c r="BG53" i="5"/>
  <c r="BG79" i="5" s="1"/>
  <c r="BG80" i="5" s="1"/>
  <c r="BG78" i="18"/>
  <c r="AC53" i="5"/>
  <c r="AC79" i="5" s="1"/>
  <c r="AC80" i="5" s="1"/>
  <c r="AC78" i="18"/>
  <c r="BA53" i="5"/>
  <c r="BA79" i="5" s="1"/>
  <c r="BA80" i="5" s="1"/>
  <c r="BA78" i="18"/>
  <c r="AZ53" i="5"/>
  <c r="AZ79" i="5" s="1"/>
  <c r="AZ80" i="5" s="1"/>
  <c r="AZ78" i="18"/>
  <c r="H53" i="5"/>
  <c r="H79" i="5" s="1"/>
  <c r="H80" i="5" s="1"/>
  <c r="H78" i="18"/>
  <c r="V78" i="18"/>
  <c r="J53" i="5"/>
  <c r="J79" i="5" s="1"/>
  <c r="J80" i="5" s="1"/>
  <c r="J78" i="18"/>
  <c r="S78" i="18"/>
  <c r="BD53" i="5"/>
  <c r="BD79" i="5" s="1"/>
  <c r="BD80" i="5" s="1"/>
  <c r="BD78" i="18"/>
  <c r="AO53" i="5"/>
  <c r="AO79" i="5" s="1"/>
  <c r="AO80" i="5" s="1"/>
  <c r="AO78" i="18"/>
  <c r="AB53" i="5"/>
  <c r="AB79" i="5" s="1"/>
  <c r="AB80" i="5" s="1"/>
  <c r="AB78" i="18"/>
  <c r="AJ53" i="5"/>
  <c r="AJ79" i="5" s="1"/>
  <c r="AJ80" i="5" s="1"/>
  <c r="AJ78" i="18"/>
  <c r="F87" i="18"/>
  <c r="F100" i="3"/>
  <c r="G93" i="3" s="1"/>
  <c r="F53" i="5"/>
  <c r="F79" i="5" s="1"/>
  <c r="F80" i="5" s="1"/>
  <c r="F78" i="18"/>
  <c r="S53" i="5"/>
  <c r="S79" i="5" s="1"/>
  <c r="S80" i="5" s="1"/>
  <c r="E58" i="10"/>
  <c r="E61" i="6"/>
  <c r="V53" i="5"/>
  <c r="V79" i="5" s="1"/>
  <c r="V80" i="5" s="1"/>
  <c r="AD58" i="10"/>
  <c r="AD93" i="7" s="1"/>
  <c r="P13" i="23"/>
  <c r="E26" i="23" s="1"/>
  <c r="E34" i="23" s="1"/>
  <c r="F30" i="18"/>
  <c r="F127" i="18" s="1"/>
  <c r="BB53" i="5"/>
  <c r="BB79" i="5" s="1"/>
  <c r="BB80" i="5" s="1"/>
  <c r="AW58" i="10"/>
  <c r="AW93" i="7" s="1"/>
  <c r="G32" i="16"/>
  <c r="F54" i="18"/>
  <c r="BE58" i="10"/>
  <c r="BE93" i="7" s="1"/>
  <c r="L13" i="23"/>
  <c r="E22" i="23" s="1"/>
  <c r="E30" i="23" s="1"/>
  <c r="F63" i="3"/>
  <c r="F72" i="3" s="1"/>
  <c r="E38" i="10"/>
  <c r="BF58" i="10"/>
  <c r="BF93" i="7" s="1"/>
  <c r="AX58" i="10"/>
  <c r="AX93" i="7" s="1"/>
  <c r="AA58" i="10"/>
  <c r="AA93" i="7" s="1"/>
  <c r="Q58" i="10"/>
  <c r="Q93" i="7" s="1"/>
  <c r="AS58" i="10"/>
  <c r="AS93" i="7" s="1"/>
  <c r="AT58" i="10"/>
  <c r="AT93" i="7" s="1"/>
  <c r="I58" i="10"/>
  <c r="I93" i="7" s="1"/>
  <c r="G37" i="16"/>
  <c r="H13" i="16"/>
  <c r="G22" i="18"/>
  <c r="Z58" i="10"/>
  <c r="Z93" i="7" s="1"/>
  <c r="U58" i="10"/>
  <c r="U93" i="7" s="1"/>
  <c r="AQ58" i="10"/>
  <c r="AQ93" i="7" s="1"/>
  <c r="AU58" i="10"/>
  <c r="AU93" i="7" s="1"/>
  <c r="W58" i="10"/>
  <c r="W93" i="7" s="1"/>
  <c r="M13" i="23"/>
  <c r="E23" i="23" s="1"/>
  <c r="E31" i="23" s="1"/>
  <c r="L14" i="23"/>
  <c r="P14" i="23"/>
  <c r="F42" i="6"/>
  <c r="AC22" i="6"/>
  <c r="AC89" i="6" s="1"/>
  <c r="AH22" i="6"/>
  <c r="AH89" i="6" s="1"/>
  <c r="AB22" i="6"/>
  <c r="AB89" i="6" s="1"/>
  <c r="AI22" i="6"/>
  <c r="AI89" i="6" s="1"/>
  <c r="AR22" i="6"/>
  <c r="AR89" i="6" s="1"/>
  <c r="BB22" i="6"/>
  <c r="BB89" i="6" s="1"/>
  <c r="BA22" i="6"/>
  <c r="BA89" i="6" s="1"/>
  <c r="F22" i="6"/>
  <c r="F89" i="6" s="1"/>
  <c r="AE22" i="6"/>
  <c r="AE89" i="6" s="1"/>
  <c r="Z22" i="6"/>
  <c r="Z89" i="6" s="1"/>
  <c r="Q22" i="6"/>
  <c r="Q89" i="6" s="1"/>
  <c r="P22" i="6"/>
  <c r="P89" i="6" s="1"/>
  <c r="V22" i="6"/>
  <c r="V89" i="6" s="1"/>
  <c r="AQ22" i="6"/>
  <c r="AQ89" i="6" s="1"/>
  <c r="AF22" i="6"/>
  <c r="AF89" i="6" s="1"/>
  <c r="AJ22" i="6"/>
  <c r="AJ89" i="6" s="1"/>
  <c r="AA22" i="6"/>
  <c r="AA89" i="6" s="1"/>
  <c r="BE22" i="6"/>
  <c r="BE89" i="6" s="1"/>
  <c r="AV22" i="6"/>
  <c r="AV89" i="6" s="1"/>
  <c r="AL22" i="6"/>
  <c r="AL89" i="6" s="1"/>
  <c r="BG22" i="6"/>
  <c r="BG89" i="6" s="1"/>
  <c r="BH22" i="6"/>
  <c r="BH89" i="6" s="1"/>
  <c r="O22" i="6"/>
  <c r="O89" i="6" s="1"/>
  <c r="M22" i="6"/>
  <c r="M89" i="6" s="1"/>
  <c r="J22" i="6"/>
  <c r="J89" i="6" s="1"/>
  <c r="K22" i="6"/>
  <c r="K89" i="6" s="1"/>
  <c r="Y22" i="6"/>
  <c r="Y89" i="6" s="1"/>
  <c r="BD22" i="6"/>
  <c r="BD89" i="6" s="1"/>
  <c r="AX22" i="6"/>
  <c r="AX89" i="6" s="1"/>
  <c r="R22" i="6"/>
  <c r="R89" i="6" s="1"/>
  <c r="AY22" i="6"/>
  <c r="AY89" i="6" s="1"/>
  <c r="AN22" i="6"/>
  <c r="AN89" i="6" s="1"/>
  <c r="S22" i="6"/>
  <c r="S89" i="6" s="1"/>
  <c r="AK22" i="6"/>
  <c r="AK89" i="6" s="1"/>
  <c r="T22" i="6"/>
  <c r="T89" i="6" s="1"/>
  <c r="AU22" i="6"/>
  <c r="AU89" i="6" s="1"/>
  <c r="AZ22" i="6"/>
  <c r="AZ89" i="6" s="1"/>
  <c r="H22" i="6"/>
  <c r="H89" i="6" s="1"/>
  <c r="AO22" i="6"/>
  <c r="AO89" i="6" s="1"/>
  <c r="AG22" i="6"/>
  <c r="AG89" i="6" s="1"/>
  <c r="W22" i="6"/>
  <c r="W89" i="6" s="1"/>
  <c r="AM22" i="6"/>
  <c r="AM89" i="6" s="1"/>
  <c r="N22" i="6"/>
  <c r="N89" i="6" s="1"/>
  <c r="L22" i="6"/>
  <c r="L89" i="6" s="1"/>
  <c r="AD22" i="6"/>
  <c r="AD89" i="6" s="1"/>
  <c r="AP22" i="6"/>
  <c r="AP89" i="6" s="1"/>
  <c r="BF22" i="6"/>
  <c r="BF89" i="6" s="1"/>
  <c r="BC22" i="6"/>
  <c r="BC89" i="6" s="1"/>
  <c r="U22" i="6"/>
  <c r="U89" i="6" s="1"/>
  <c r="AW22" i="6"/>
  <c r="AW89" i="6" s="1"/>
  <c r="AS22" i="6"/>
  <c r="AS89" i="6" s="1"/>
  <c r="I22" i="6"/>
  <c r="I89" i="6" s="1"/>
  <c r="AT22" i="6"/>
  <c r="AT89" i="6" s="1"/>
  <c r="G22" i="6"/>
  <c r="G89" i="6" s="1"/>
  <c r="F21" i="6"/>
  <c r="F88" i="6" s="1"/>
  <c r="G72" i="16" l="1"/>
  <c r="H67" i="16" s="1"/>
  <c r="X22" i="6"/>
  <c r="X89" i="6" s="1"/>
  <c r="E19" i="10"/>
  <c r="E27" i="7"/>
  <c r="E141" i="7" s="1"/>
  <c r="G83" i="18"/>
  <c r="G87" i="18" s="1"/>
  <c r="S58" i="10"/>
  <c r="S93" i="7" s="1"/>
  <c r="AB58" i="10"/>
  <c r="AB93" i="7" s="1"/>
  <c r="BD58" i="10"/>
  <c r="BD93" i="7" s="1"/>
  <c r="AZ58" i="10"/>
  <c r="AZ93" i="7" s="1"/>
  <c r="AY58" i="10"/>
  <c r="AY93" i="7" s="1"/>
  <c r="BC58" i="10"/>
  <c r="BC93" i="7" s="1"/>
  <c r="AJ58" i="10"/>
  <c r="AJ93" i="7" s="1"/>
  <c r="AO58" i="10"/>
  <c r="AO93" i="7" s="1"/>
  <c r="BA58" i="10"/>
  <c r="BA93" i="7" s="1"/>
  <c r="AP58" i="10"/>
  <c r="AP93" i="7" s="1"/>
  <c r="F58" i="10"/>
  <c r="F93" i="7" s="1"/>
  <c r="C93" i="7" s="1"/>
  <c r="G26" i="18"/>
  <c r="G122" i="18" s="1"/>
  <c r="G118" i="18"/>
  <c r="AR58" i="10"/>
  <c r="AR93" i="7" s="1"/>
  <c r="J58" i="10"/>
  <c r="J93" i="7" s="1"/>
  <c r="H58" i="10"/>
  <c r="H93" i="7" s="1"/>
  <c r="R58" i="10"/>
  <c r="R93" i="7" s="1"/>
  <c r="BG58" i="10"/>
  <c r="BG93" i="7" s="1"/>
  <c r="AC58" i="10"/>
  <c r="AC93" i="7" s="1"/>
  <c r="G95" i="3"/>
  <c r="V58" i="10"/>
  <c r="E63" i="6"/>
  <c r="E64" i="6" s="1"/>
  <c r="E93" i="7"/>
  <c r="F23" i="6"/>
  <c r="H48" i="16"/>
  <c r="H15" i="16"/>
  <c r="E61" i="7"/>
  <c r="F58" i="18"/>
  <c r="F31" i="18"/>
  <c r="F128" i="18" s="1"/>
  <c r="F74" i="3"/>
  <c r="G34" i="16"/>
  <c r="BB58" i="10"/>
  <c r="BB93" i="7" s="1"/>
  <c r="E35" i="23"/>
  <c r="F62" i="18"/>
  <c r="G23" i="3"/>
  <c r="U44" i="6"/>
  <c r="AD44" i="6"/>
  <c r="W44" i="6"/>
  <c r="AZ44" i="6"/>
  <c r="S44" i="6"/>
  <c r="AX44" i="6"/>
  <c r="J44" i="6"/>
  <c r="BG44" i="6"/>
  <c r="AA44" i="6"/>
  <c r="V44" i="6"/>
  <c r="AE44" i="6"/>
  <c r="AR44" i="6"/>
  <c r="AT44" i="6"/>
  <c r="I44" i="6"/>
  <c r="BC44" i="6"/>
  <c r="L44" i="6"/>
  <c r="AG44" i="6"/>
  <c r="AU44" i="6"/>
  <c r="AN44" i="6"/>
  <c r="BD44" i="6"/>
  <c r="M44" i="6"/>
  <c r="AL44" i="6"/>
  <c r="AJ44" i="6"/>
  <c r="P44" i="6"/>
  <c r="F44" i="6"/>
  <c r="AI44" i="6"/>
  <c r="AC44" i="6"/>
  <c r="AS44" i="6"/>
  <c r="BF44" i="6"/>
  <c r="N44" i="6"/>
  <c r="AO44" i="6"/>
  <c r="T44" i="6"/>
  <c r="AY44" i="6"/>
  <c r="Y44" i="6"/>
  <c r="O44" i="6"/>
  <c r="AV44" i="6"/>
  <c r="AF44" i="6"/>
  <c r="Q44" i="6"/>
  <c r="BA44" i="6"/>
  <c r="AB44" i="6"/>
  <c r="F16" i="18"/>
  <c r="F112" i="18" s="1"/>
  <c r="G44" i="6"/>
  <c r="AW44" i="6"/>
  <c r="AP44" i="6"/>
  <c r="AM44" i="6"/>
  <c r="H44" i="6"/>
  <c r="AK44" i="6"/>
  <c r="R44" i="6"/>
  <c r="K44" i="6"/>
  <c r="BE44" i="6"/>
  <c r="AQ44" i="6"/>
  <c r="Z44" i="6"/>
  <c r="BB44" i="6"/>
  <c r="AH44" i="6"/>
  <c r="F43" i="6"/>
  <c r="E40" i="10"/>
  <c r="X44" i="6" l="1"/>
  <c r="E29" i="7"/>
  <c r="E21" i="7"/>
  <c r="E22" i="7" s="1"/>
  <c r="F22" i="23"/>
  <c r="F30" i="23" s="1"/>
  <c r="K15" i="23"/>
  <c r="K17" i="23" s="1"/>
  <c r="H17" i="16"/>
  <c r="H69" i="16"/>
  <c r="F45" i="6"/>
  <c r="F46" i="6" s="1"/>
  <c r="G100" i="3"/>
  <c r="G91" i="18"/>
  <c r="V93" i="7"/>
  <c r="F65" i="6"/>
  <c r="F66" i="6" s="1"/>
  <c r="E59" i="10"/>
  <c r="E61" i="10" s="1"/>
  <c r="E76" i="10" s="1"/>
  <c r="E78" i="10" s="1"/>
  <c r="H50" i="16"/>
  <c r="H52" i="16" s="1"/>
  <c r="F17" i="10"/>
  <c r="G20" i="6"/>
  <c r="F39" i="6"/>
  <c r="I13" i="16"/>
  <c r="H37" i="16"/>
  <c r="H22" i="18"/>
  <c r="F63" i="18"/>
  <c r="G36" i="16"/>
  <c r="G25" i="3"/>
  <c r="G131" i="3" s="1"/>
  <c r="G141" i="3" s="1"/>
  <c r="G61" i="3"/>
  <c r="F67" i="6"/>
  <c r="J67" i="6"/>
  <c r="N67" i="6"/>
  <c r="R67" i="6"/>
  <c r="V67" i="6"/>
  <c r="Z67" i="6"/>
  <c r="AD67" i="6"/>
  <c r="AH67" i="6"/>
  <c r="AL67" i="6"/>
  <c r="AP67" i="6"/>
  <c r="AT67" i="6"/>
  <c r="AX67" i="6"/>
  <c r="BB67" i="6"/>
  <c r="BF67" i="6"/>
  <c r="G67" i="6"/>
  <c r="K67" i="6"/>
  <c r="O67" i="6"/>
  <c r="S67" i="6"/>
  <c r="W67" i="6"/>
  <c r="AA67" i="6"/>
  <c r="AE67" i="6"/>
  <c r="AI67" i="6"/>
  <c r="AM67" i="6"/>
  <c r="AQ67" i="6"/>
  <c r="AU67" i="6"/>
  <c r="AY67" i="6"/>
  <c r="BC67" i="6"/>
  <c r="BG67" i="6"/>
  <c r="H67" i="6"/>
  <c r="L67" i="6"/>
  <c r="P67" i="6"/>
  <c r="T67" i="6"/>
  <c r="X67" i="6"/>
  <c r="AB67" i="6"/>
  <c r="AF67" i="6"/>
  <c r="AJ67" i="6"/>
  <c r="AN67" i="6"/>
  <c r="AR67" i="6"/>
  <c r="AV67" i="6"/>
  <c r="AZ67" i="6"/>
  <c r="BD67" i="6"/>
  <c r="I67" i="6"/>
  <c r="M67" i="6"/>
  <c r="Q67" i="6"/>
  <c r="U67" i="6"/>
  <c r="Y67" i="6"/>
  <c r="AC67" i="6"/>
  <c r="AG67" i="6"/>
  <c r="AK67" i="6"/>
  <c r="AO67" i="6"/>
  <c r="AS67" i="6"/>
  <c r="AW67" i="6"/>
  <c r="BA67" i="6"/>
  <c r="BE67" i="6"/>
  <c r="L23" i="23"/>
  <c r="E63" i="7"/>
  <c r="E42" i="10"/>
  <c r="F23" i="18"/>
  <c r="F119" i="18" s="1"/>
  <c r="H83" i="18" l="1"/>
  <c r="H87" i="18" s="1"/>
  <c r="H71" i="16"/>
  <c r="H72" i="16" s="1"/>
  <c r="I67" i="16" s="1"/>
  <c r="G21" i="6"/>
  <c r="G88" i="6" s="1"/>
  <c r="G87" i="6"/>
  <c r="H26" i="18"/>
  <c r="H122" i="18" s="1"/>
  <c r="H118" i="18"/>
  <c r="H93" i="3"/>
  <c r="H95" i="3" s="1"/>
  <c r="F77" i="18"/>
  <c r="F27" i="7"/>
  <c r="L15" i="23" s="1"/>
  <c r="L17" i="23" s="1"/>
  <c r="F75" i="10"/>
  <c r="E94" i="7"/>
  <c r="I48" i="16"/>
  <c r="F19" i="10"/>
  <c r="F68" i="6"/>
  <c r="F90" i="6" s="1"/>
  <c r="F91" i="6" s="1"/>
  <c r="G34" i="3"/>
  <c r="G30" i="18"/>
  <c r="G127" i="18" s="1"/>
  <c r="G38" i="16"/>
  <c r="G63" i="3"/>
  <c r="F38" i="10"/>
  <c r="I15" i="16"/>
  <c r="F28" i="18"/>
  <c r="E31" i="7"/>
  <c r="F50" i="6"/>
  <c r="E65" i="7"/>
  <c r="E57" i="7"/>
  <c r="G23" i="6" l="1"/>
  <c r="I17" i="16"/>
  <c r="I37" i="16" s="1"/>
  <c r="I69" i="16"/>
  <c r="G16" i="18"/>
  <c r="G112" i="18" s="1"/>
  <c r="H100" i="3"/>
  <c r="H91" i="18"/>
  <c r="I50" i="16"/>
  <c r="I52" i="16" s="1"/>
  <c r="F29" i="7"/>
  <c r="F141" i="7"/>
  <c r="F23" i="23"/>
  <c r="F31" i="23" s="1"/>
  <c r="F21" i="7"/>
  <c r="F135" i="7" s="1"/>
  <c r="F18" i="7"/>
  <c r="F132" i="7" s="1"/>
  <c r="F20" i="7"/>
  <c r="F134" i="7" s="1"/>
  <c r="F19" i="7"/>
  <c r="F133" i="7" s="1"/>
  <c r="F84" i="18"/>
  <c r="E88" i="7"/>
  <c r="E89" i="7" s="1"/>
  <c r="E96" i="7"/>
  <c r="E145" i="7" s="1"/>
  <c r="G65" i="6"/>
  <c r="F59" i="10"/>
  <c r="F94" i="7" s="1"/>
  <c r="C94" i="7" s="1"/>
  <c r="I22" i="18"/>
  <c r="J13" i="16"/>
  <c r="G72" i="3"/>
  <c r="G62" i="18"/>
  <c r="H23" i="3"/>
  <c r="F61" i="7"/>
  <c r="H32" i="16"/>
  <c r="G54" i="18"/>
  <c r="L18" i="23"/>
  <c r="G42" i="6"/>
  <c r="F48" i="18"/>
  <c r="L22" i="23"/>
  <c r="F32" i="18"/>
  <c r="E58" i="7"/>
  <c r="G39" i="6"/>
  <c r="G17" i="10"/>
  <c r="G75" i="10" s="1"/>
  <c r="H20" i="6"/>
  <c r="H87" i="6" s="1"/>
  <c r="G45" i="6"/>
  <c r="J48" i="16" l="1"/>
  <c r="I71" i="16"/>
  <c r="I72" i="16" s="1"/>
  <c r="J67" i="16" s="1"/>
  <c r="G23" i="18"/>
  <c r="G119" i="18" s="1"/>
  <c r="I83" i="18"/>
  <c r="I87" i="18" s="1"/>
  <c r="I26" i="18"/>
  <c r="I122" i="18" s="1"/>
  <c r="I118" i="18"/>
  <c r="I93" i="3"/>
  <c r="I95" i="3" s="1"/>
  <c r="F89" i="18"/>
  <c r="G66" i="6"/>
  <c r="F61" i="10"/>
  <c r="F76" i="10" s="1"/>
  <c r="F78" i="10" s="1"/>
  <c r="H25" i="3"/>
  <c r="G74" i="3"/>
  <c r="G58" i="18"/>
  <c r="J15" i="16"/>
  <c r="H34" i="16"/>
  <c r="E98" i="7"/>
  <c r="E147" i="7" s="1"/>
  <c r="F86" i="7"/>
  <c r="C86" i="7" s="1"/>
  <c r="F87" i="7"/>
  <c r="C87" i="7" s="1"/>
  <c r="F85" i="7"/>
  <c r="C85" i="7" s="1"/>
  <c r="F96" i="7"/>
  <c r="F143" i="7" s="1"/>
  <c r="F145" i="7" s="1"/>
  <c r="F88" i="7"/>
  <c r="G43" i="6"/>
  <c r="F40" i="10"/>
  <c r="E67" i="7"/>
  <c r="G27" i="7"/>
  <c r="G141" i="7" s="1"/>
  <c r="G19" i="10"/>
  <c r="C21" i="19"/>
  <c r="C100" i="19" s="1"/>
  <c r="F35" i="18"/>
  <c r="H21" i="6"/>
  <c r="F55" i="18"/>
  <c r="J50" i="16"/>
  <c r="G28" i="18" l="1"/>
  <c r="M22" i="23" s="1"/>
  <c r="J17" i="16"/>
  <c r="J69" i="16"/>
  <c r="H23" i="6"/>
  <c r="H39" i="6" s="1"/>
  <c r="H88" i="6"/>
  <c r="I100" i="3"/>
  <c r="I91" i="18"/>
  <c r="G68" i="6"/>
  <c r="H65" i="6" s="1"/>
  <c r="G77" i="18"/>
  <c r="F93" i="18"/>
  <c r="H34" i="3"/>
  <c r="I23" i="3" s="1"/>
  <c r="H131" i="3"/>
  <c r="H141" i="3" s="1"/>
  <c r="J22" i="18"/>
  <c r="J37" i="16"/>
  <c r="K13" i="16"/>
  <c r="G46" i="6"/>
  <c r="G50" i="6" s="1"/>
  <c r="H36" i="16"/>
  <c r="H61" i="3"/>
  <c r="H30" i="18"/>
  <c r="H127" i="18" s="1"/>
  <c r="M15" i="23"/>
  <c r="M17" i="23" s="1"/>
  <c r="F24" i="23"/>
  <c r="F32" i="23" s="1"/>
  <c r="G18" i="7"/>
  <c r="G132" i="7" s="1"/>
  <c r="G20" i="7"/>
  <c r="G134" i="7" s="1"/>
  <c r="G19" i="7"/>
  <c r="G133" i="7" s="1"/>
  <c r="G21" i="7"/>
  <c r="G135" i="7" s="1"/>
  <c r="G29" i="7"/>
  <c r="F63" i="7"/>
  <c r="F42" i="10"/>
  <c r="J52" i="16"/>
  <c r="F60" i="18"/>
  <c r="H16" i="18"/>
  <c r="H112" i="18" s="1"/>
  <c r="E36" i="2"/>
  <c r="F16" i="7"/>
  <c r="F130" i="7" s="1"/>
  <c r="H45" i="6" l="1"/>
  <c r="J83" i="18"/>
  <c r="J87" i="18" s="1"/>
  <c r="J71" i="16"/>
  <c r="J72" i="16" s="1"/>
  <c r="K67" i="16" s="1"/>
  <c r="H17" i="10"/>
  <c r="H75" i="10" s="1"/>
  <c r="I20" i="6"/>
  <c r="I87" i="6" s="1"/>
  <c r="G59" i="10"/>
  <c r="G94" i="7" s="1"/>
  <c r="G88" i="7" s="1"/>
  <c r="G90" i="6"/>
  <c r="G91" i="6" s="1"/>
  <c r="J26" i="18"/>
  <c r="J122" i="18" s="1"/>
  <c r="J118" i="18"/>
  <c r="J93" i="3"/>
  <c r="J95" i="3" s="1"/>
  <c r="G84" i="18"/>
  <c r="F96" i="18"/>
  <c r="I25" i="3"/>
  <c r="G38" i="10"/>
  <c r="H63" i="3"/>
  <c r="H66" i="6"/>
  <c r="H77" i="18" s="1"/>
  <c r="H84" i="18" s="1"/>
  <c r="H89" i="18" s="1"/>
  <c r="K15" i="16"/>
  <c r="H38" i="16"/>
  <c r="H42" i="6"/>
  <c r="G48" i="18"/>
  <c r="F64" i="18"/>
  <c r="M18" i="23"/>
  <c r="F22" i="7"/>
  <c r="G29" i="18"/>
  <c r="G126" i="18" s="1"/>
  <c r="C23" i="19"/>
  <c r="E37" i="2"/>
  <c r="K48" i="16"/>
  <c r="F65" i="7"/>
  <c r="F57" i="7"/>
  <c r="H23" i="18"/>
  <c r="H119" i="18" s="1"/>
  <c r="I21" i="6"/>
  <c r="I88" i="6" s="1"/>
  <c r="K17" i="16" l="1"/>
  <c r="K22" i="18" s="1"/>
  <c r="K69" i="16"/>
  <c r="H19" i="10"/>
  <c r="H27" i="7"/>
  <c r="H141" i="7" s="1"/>
  <c r="G86" i="7"/>
  <c r="G61" i="10"/>
  <c r="G76" i="10" s="1"/>
  <c r="G78" i="10" s="1"/>
  <c r="G85" i="7"/>
  <c r="G87" i="7"/>
  <c r="G96" i="7"/>
  <c r="G143" i="7" s="1"/>
  <c r="G145" i="7" s="1"/>
  <c r="J100" i="3"/>
  <c r="J91" i="18"/>
  <c r="C76" i="19"/>
  <c r="C101" i="19" s="1"/>
  <c r="C103" i="19" s="1"/>
  <c r="F123" i="18"/>
  <c r="F125" i="18" s="1"/>
  <c r="F129" i="18" s="1"/>
  <c r="F132" i="18" s="1"/>
  <c r="F83" i="7"/>
  <c r="G89" i="18"/>
  <c r="I34" i="3"/>
  <c r="J23" i="3" s="1"/>
  <c r="I131" i="3"/>
  <c r="I141" i="3" s="1"/>
  <c r="F35" i="2"/>
  <c r="H68" i="6"/>
  <c r="H90" i="6" s="1"/>
  <c r="H91" i="6" s="1"/>
  <c r="G61" i="7"/>
  <c r="H54" i="18"/>
  <c r="I32" i="16"/>
  <c r="E104" i="2"/>
  <c r="F102" i="2" s="1"/>
  <c r="F103" i="2" s="1"/>
  <c r="H62" i="18"/>
  <c r="H72" i="3"/>
  <c r="I30" i="18"/>
  <c r="I127" i="18" s="1"/>
  <c r="D22" i="23"/>
  <c r="K50" i="16"/>
  <c r="I16" i="18"/>
  <c r="I112" i="18" s="1"/>
  <c r="I23" i="6"/>
  <c r="H28" i="18"/>
  <c r="C27" i="19"/>
  <c r="F31" i="7"/>
  <c r="G55" i="18"/>
  <c r="G31" i="18"/>
  <c r="G128" i="18" s="1"/>
  <c r="F67" i="18"/>
  <c r="H43" i="6"/>
  <c r="G40" i="10"/>
  <c r="L13" i="16" l="1"/>
  <c r="K37" i="16"/>
  <c r="H21" i="7"/>
  <c r="H135" i="7" s="1"/>
  <c r="H19" i="7"/>
  <c r="H133" i="7" s="1"/>
  <c r="N15" i="23"/>
  <c r="N17" i="23" s="1"/>
  <c r="N18" i="23" s="1"/>
  <c r="H20" i="7"/>
  <c r="H134" i="7" s="1"/>
  <c r="H18" i="7"/>
  <c r="H132" i="7" s="1"/>
  <c r="H29" i="7"/>
  <c r="F25" i="23"/>
  <c r="F33" i="23" s="1"/>
  <c r="K26" i="18"/>
  <c r="K122" i="18" s="1"/>
  <c r="K118" i="18"/>
  <c r="K93" i="3"/>
  <c r="K95" i="3" s="1"/>
  <c r="C83" i="7"/>
  <c r="G90" i="18"/>
  <c r="F143" i="2"/>
  <c r="K52" i="16"/>
  <c r="K71" i="16" s="1"/>
  <c r="K72" i="16" s="1"/>
  <c r="L67" i="16" s="1"/>
  <c r="J25" i="3"/>
  <c r="I34" i="16"/>
  <c r="H74" i="3"/>
  <c r="L15" i="16"/>
  <c r="H58" i="18"/>
  <c r="I65" i="6"/>
  <c r="H59" i="10"/>
  <c r="H94" i="7" s="1"/>
  <c r="F55" i="7"/>
  <c r="E71" i="2"/>
  <c r="E142" i="2" s="1"/>
  <c r="C47" i="19"/>
  <c r="F32" i="7"/>
  <c r="N22" i="23"/>
  <c r="H46" i="6"/>
  <c r="G60" i="18"/>
  <c r="G63" i="7"/>
  <c r="G42" i="10"/>
  <c r="M23" i="23"/>
  <c r="G32" i="18"/>
  <c r="C29" i="19"/>
  <c r="I39" i="6"/>
  <c r="J20" i="6"/>
  <c r="J87" i="6" s="1"/>
  <c r="I45" i="6"/>
  <c r="I17" i="10"/>
  <c r="I75" i="10" s="1"/>
  <c r="I23" i="18"/>
  <c r="I119" i="18" s="1"/>
  <c r="L17" i="16" l="1"/>
  <c r="L22" i="18" s="1"/>
  <c r="L69" i="16"/>
  <c r="L48" i="16"/>
  <c r="K83" i="18"/>
  <c r="K87" i="18" s="1"/>
  <c r="K100" i="3"/>
  <c r="K91" i="18"/>
  <c r="G92" i="18"/>
  <c r="E144" i="2"/>
  <c r="E145" i="2" s="1"/>
  <c r="H96" i="7"/>
  <c r="H143" i="7" s="1"/>
  <c r="H145" i="7" s="1"/>
  <c r="H86" i="7"/>
  <c r="H87" i="7"/>
  <c r="H88" i="7"/>
  <c r="H85" i="7"/>
  <c r="J34" i="3"/>
  <c r="K23" i="3" s="1"/>
  <c r="J131" i="3"/>
  <c r="J141" i="3" s="1"/>
  <c r="I36" i="16"/>
  <c r="I61" i="3"/>
  <c r="J30" i="18"/>
  <c r="J127" i="18" s="1"/>
  <c r="H61" i="10"/>
  <c r="H76" i="10" s="1"/>
  <c r="H78" i="10" s="1"/>
  <c r="I66" i="6"/>
  <c r="I77" i="18" s="1"/>
  <c r="I84" i="18" s="1"/>
  <c r="I89" i="18" s="1"/>
  <c r="G57" i="7"/>
  <c r="G65" i="7"/>
  <c r="H50" i="6"/>
  <c r="L50" i="16"/>
  <c r="E72" i="2"/>
  <c r="C49" i="19"/>
  <c r="I28" i="18"/>
  <c r="J21" i="6"/>
  <c r="D21" i="19"/>
  <c r="G35" i="18"/>
  <c r="I27" i="7"/>
  <c r="I141" i="7" s="1"/>
  <c r="I19" i="10"/>
  <c r="G61" i="18"/>
  <c r="F58" i="7"/>
  <c r="L37" i="16" l="1"/>
  <c r="M13" i="16"/>
  <c r="J23" i="6"/>
  <c r="J17" i="10" s="1"/>
  <c r="J75" i="10" s="1"/>
  <c r="J88" i="6"/>
  <c r="L26" i="18"/>
  <c r="L122" i="18" s="1"/>
  <c r="L118" i="18"/>
  <c r="L93" i="3"/>
  <c r="F36" i="2"/>
  <c r="F37" i="2" s="1"/>
  <c r="F38" i="2" s="1"/>
  <c r="G93" i="18"/>
  <c r="F141" i="2"/>
  <c r="I38" i="16"/>
  <c r="I54" i="18" s="1"/>
  <c r="L52" i="16"/>
  <c r="I68" i="6"/>
  <c r="I90" i="6" s="1"/>
  <c r="I91" i="6" s="1"/>
  <c r="K25" i="3"/>
  <c r="M15" i="16"/>
  <c r="H38" i="10"/>
  <c r="I63" i="3"/>
  <c r="I42" i="6"/>
  <c r="H48" i="18"/>
  <c r="F70" i="2"/>
  <c r="C53" i="19"/>
  <c r="F67" i="7"/>
  <c r="G63" i="18"/>
  <c r="O22" i="23"/>
  <c r="F26" i="23"/>
  <c r="F34" i="23" s="1"/>
  <c r="F35" i="23" s="1"/>
  <c r="O15" i="23"/>
  <c r="O17" i="23" s="1"/>
  <c r="I18" i="7"/>
  <c r="I132" i="7" s="1"/>
  <c r="I19" i="7"/>
  <c r="I133" i="7" s="1"/>
  <c r="I29" i="7"/>
  <c r="I21" i="7"/>
  <c r="I135" i="7" s="1"/>
  <c r="I20" i="7"/>
  <c r="I134" i="7" s="1"/>
  <c r="G16" i="7"/>
  <c r="G130" i="7" s="1"/>
  <c r="J16" i="18"/>
  <c r="J112" i="18" s="1"/>
  <c r="J39" i="6" l="1"/>
  <c r="M17" i="16"/>
  <c r="M22" i="18" s="1"/>
  <c r="M69" i="16"/>
  <c r="L83" i="18"/>
  <c r="L87" i="18" s="1"/>
  <c r="L71" i="16"/>
  <c r="L72" i="16" s="1"/>
  <c r="M67" i="16" s="1"/>
  <c r="K20" i="6"/>
  <c r="K87" i="6" s="1"/>
  <c r="J45" i="6"/>
  <c r="L95" i="3"/>
  <c r="L91" i="18" s="1"/>
  <c r="G96" i="18"/>
  <c r="K34" i="3"/>
  <c r="L23" i="3" s="1"/>
  <c r="K131" i="3"/>
  <c r="K141" i="3" s="1"/>
  <c r="J32" i="16"/>
  <c r="J34" i="16" s="1"/>
  <c r="M48" i="16"/>
  <c r="H61" i="7"/>
  <c r="J65" i="6"/>
  <c r="I59" i="10"/>
  <c r="I94" i="7" s="1"/>
  <c r="I62" i="18"/>
  <c r="I72" i="3"/>
  <c r="I58" i="18"/>
  <c r="M37" i="16"/>
  <c r="N13" i="16"/>
  <c r="N15" i="16" s="1"/>
  <c r="K30" i="18"/>
  <c r="K127" i="18" s="1"/>
  <c r="C55" i="19"/>
  <c r="H55" i="18"/>
  <c r="K21" i="6"/>
  <c r="K88" i="6" s="1"/>
  <c r="G22" i="7"/>
  <c r="H29" i="18"/>
  <c r="H126" i="18" s="1"/>
  <c r="O18" i="23"/>
  <c r="G64" i="18"/>
  <c r="F68" i="7"/>
  <c r="I43" i="6"/>
  <c r="I46" i="6" s="1"/>
  <c r="H40" i="10"/>
  <c r="J27" i="7"/>
  <c r="J141" i="7" s="1"/>
  <c r="J19" i="10"/>
  <c r="J23" i="18"/>
  <c r="J119" i="18" s="1"/>
  <c r="D23" i="19"/>
  <c r="N17" i="16" l="1"/>
  <c r="O13" i="16" s="1"/>
  <c r="N69" i="16"/>
  <c r="M26" i="18"/>
  <c r="M122" i="18" s="1"/>
  <c r="M118" i="18"/>
  <c r="M50" i="16"/>
  <c r="L100" i="3"/>
  <c r="D76" i="19"/>
  <c r="D101" i="19" s="1"/>
  <c r="G123" i="18"/>
  <c r="G125" i="18" s="1"/>
  <c r="G129" i="18" s="1"/>
  <c r="G132" i="18" s="1"/>
  <c r="G83" i="7"/>
  <c r="I96" i="7"/>
  <c r="I143" i="7" s="1"/>
  <c r="I145" i="7" s="1"/>
  <c r="I85" i="7"/>
  <c r="I88" i="7"/>
  <c r="I87" i="7"/>
  <c r="I86" i="7"/>
  <c r="N37" i="16"/>
  <c r="I74" i="3"/>
  <c r="I61" i="10"/>
  <c r="I76" i="10" s="1"/>
  <c r="I78" i="10" s="1"/>
  <c r="J36" i="16"/>
  <c r="J66" i="6"/>
  <c r="J77" i="18" s="1"/>
  <c r="J84" i="18" s="1"/>
  <c r="J89" i="18" s="1"/>
  <c r="N22" i="18"/>
  <c r="L25" i="3"/>
  <c r="D23" i="23"/>
  <c r="I50" i="6"/>
  <c r="H63" i="7"/>
  <c r="H42" i="10"/>
  <c r="J28" i="18"/>
  <c r="G67" i="18"/>
  <c r="H60" i="18"/>
  <c r="O15" i="16"/>
  <c r="O69" i="16" s="1"/>
  <c r="G31" i="7"/>
  <c r="K16" i="18"/>
  <c r="K112" i="18" s="1"/>
  <c r="D27" i="19"/>
  <c r="P15" i="23"/>
  <c r="P17" i="23" s="1"/>
  <c r="P18" i="23" s="1"/>
  <c r="J21" i="7"/>
  <c r="J135" i="7" s="1"/>
  <c r="J29" i="7"/>
  <c r="J18" i="7"/>
  <c r="J132" i="7" s="1"/>
  <c r="J19" i="7"/>
  <c r="J133" i="7" s="1"/>
  <c r="J20" i="7"/>
  <c r="J134" i="7" s="1"/>
  <c r="M52" i="16"/>
  <c r="H31" i="18"/>
  <c r="H128" i="18" s="1"/>
  <c r="K23" i="6"/>
  <c r="M83" i="18" l="1"/>
  <c r="M87" i="18" s="1"/>
  <c r="M71" i="16"/>
  <c r="M72" i="16" s="1"/>
  <c r="N67" i="16" s="1"/>
  <c r="M93" i="3"/>
  <c r="M95" i="3" s="1"/>
  <c r="N26" i="18"/>
  <c r="N122" i="18" s="1"/>
  <c r="N118" i="18"/>
  <c r="H90" i="18"/>
  <c r="H92" i="18" s="1"/>
  <c r="H93" i="18" s="1"/>
  <c r="H96" i="18" s="1"/>
  <c r="G89" i="7"/>
  <c r="G136" i="7" s="1"/>
  <c r="G137" i="7" s="1"/>
  <c r="G147" i="7" s="1"/>
  <c r="L34" i="3"/>
  <c r="M23" i="3" s="1"/>
  <c r="L131" i="3"/>
  <c r="L141" i="3" s="1"/>
  <c r="F104" i="2"/>
  <c r="G102" i="2" s="1"/>
  <c r="G103" i="2" s="1"/>
  <c r="J38" i="16"/>
  <c r="J68" i="6"/>
  <c r="J90" i="6" s="1"/>
  <c r="J91" i="6" s="1"/>
  <c r="J61" i="3"/>
  <c r="L30" i="18"/>
  <c r="L127" i="18" s="1"/>
  <c r="D29" i="19"/>
  <c r="O17" i="16"/>
  <c r="L20" i="6"/>
  <c r="L87" i="6" s="1"/>
  <c r="K17" i="10"/>
  <c r="K75" i="10" s="1"/>
  <c r="K45" i="6"/>
  <c r="K39" i="6"/>
  <c r="N23" i="23"/>
  <c r="H32" i="18"/>
  <c r="G55" i="7"/>
  <c r="D47" i="19"/>
  <c r="F71" i="2"/>
  <c r="F142" i="2" s="1"/>
  <c r="F144" i="2" s="1"/>
  <c r="K23" i="18"/>
  <c r="K119" i="18" s="1"/>
  <c r="J42" i="6"/>
  <c r="I48" i="18"/>
  <c r="N48" i="16"/>
  <c r="P22" i="23"/>
  <c r="G32" i="7"/>
  <c r="H57" i="7"/>
  <c r="H65" i="7"/>
  <c r="G35" i="2"/>
  <c r="M100" i="3" l="1"/>
  <c r="M91" i="18"/>
  <c r="G98" i="7"/>
  <c r="E76" i="19"/>
  <c r="E101" i="19" s="1"/>
  <c r="H123" i="18"/>
  <c r="H125" i="18" s="1"/>
  <c r="H129" i="18" s="1"/>
  <c r="H132" i="18" s="1"/>
  <c r="H83" i="7"/>
  <c r="F145" i="2"/>
  <c r="J63" i="3"/>
  <c r="I38" i="10"/>
  <c r="K65" i="6"/>
  <c r="J59" i="10"/>
  <c r="J94" i="7" s="1"/>
  <c r="J54" i="18"/>
  <c r="K32" i="16"/>
  <c r="M25" i="3"/>
  <c r="M131" i="3" s="1"/>
  <c r="M141" i="3" s="1"/>
  <c r="K27" i="7"/>
  <c r="K141" i="7" s="1"/>
  <c r="K19" i="10"/>
  <c r="N50" i="16"/>
  <c r="K28" i="18"/>
  <c r="E21" i="19"/>
  <c r="H35" i="18"/>
  <c r="L21" i="6"/>
  <c r="H61" i="18"/>
  <c r="G58" i="7"/>
  <c r="I55" i="18"/>
  <c r="D49" i="19"/>
  <c r="F72" i="2"/>
  <c r="I40" i="10"/>
  <c r="J43" i="6"/>
  <c r="P13" i="16"/>
  <c r="O37" i="16"/>
  <c r="O22" i="18"/>
  <c r="O118" i="18" s="1"/>
  <c r="L23" i="6" l="1"/>
  <c r="L39" i="6" s="1"/>
  <c r="L88" i="6"/>
  <c r="N93" i="3"/>
  <c r="N95" i="3" s="1"/>
  <c r="I90" i="18"/>
  <c r="I92" i="18" s="1"/>
  <c r="I93" i="18" s="1"/>
  <c r="I96" i="18" s="1"/>
  <c r="H89" i="7"/>
  <c r="H136" i="7" s="1"/>
  <c r="J88" i="7"/>
  <c r="J86" i="7"/>
  <c r="J87" i="7"/>
  <c r="J85" i="7"/>
  <c r="J96" i="7"/>
  <c r="J143" i="7" s="1"/>
  <c r="J145" i="7" s="1"/>
  <c r="G143" i="2"/>
  <c r="D53" i="19"/>
  <c r="D55" i="19" s="1"/>
  <c r="J58" i="18"/>
  <c r="K66" i="6"/>
  <c r="K77" i="18" s="1"/>
  <c r="K84" i="18" s="1"/>
  <c r="K89" i="18" s="1"/>
  <c r="J72" i="3"/>
  <c r="J62" i="18"/>
  <c r="M30" i="18"/>
  <c r="M127" i="18" s="1"/>
  <c r="M34" i="3"/>
  <c r="J61" i="10"/>
  <c r="J76" i="10" s="1"/>
  <c r="J78" i="10" s="1"/>
  <c r="K34" i="16"/>
  <c r="I61" i="7"/>
  <c r="F73" i="2"/>
  <c r="G67" i="7"/>
  <c r="I63" i="7"/>
  <c r="I42" i="10"/>
  <c r="P15" i="16"/>
  <c r="P69" i="16" s="1"/>
  <c r="H63" i="18"/>
  <c r="O26" i="18"/>
  <c r="O122" i="18" s="1"/>
  <c r="I60" i="18"/>
  <c r="L16" i="18"/>
  <c r="L112" i="18" s="1"/>
  <c r="K19" i="7"/>
  <c r="K133" i="7" s="1"/>
  <c r="K29" i="7"/>
  <c r="K20" i="7"/>
  <c r="K134" i="7" s="1"/>
  <c r="K18" i="7"/>
  <c r="K132" i="7" s="1"/>
  <c r="K21" i="7"/>
  <c r="K135" i="7" s="1"/>
  <c r="J46" i="6"/>
  <c r="L45" i="6"/>
  <c r="L17" i="10"/>
  <c r="L75" i="10" s="1"/>
  <c r="G36" i="2"/>
  <c r="H16" i="7"/>
  <c r="H130" i="7" s="1"/>
  <c r="N52" i="16"/>
  <c r="N83" i="18" l="1"/>
  <c r="N87" i="18" s="1"/>
  <c r="N71" i="16"/>
  <c r="N72" i="16" s="1"/>
  <c r="O67" i="16" s="1"/>
  <c r="M20" i="6"/>
  <c r="M87" i="6" s="1"/>
  <c r="N100" i="3"/>
  <c r="N91" i="18"/>
  <c r="H98" i="7"/>
  <c r="H99" i="7" s="1"/>
  <c r="F76" i="19"/>
  <c r="F101" i="19" s="1"/>
  <c r="I123" i="18"/>
  <c r="I125" i="18" s="1"/>
  <c r="I83" i="7"/>
  <c r="G141" i="2"/>
  <c r="K36" i="16"/>
  <c r="K38" i="16" s="1"/>
  <c r="N23" i="3"/>
  <c r="J74" i="3"/>
  <c r="K68" i="6"/>
  <c r="K90" i="6" s="1"/>
  <c r="K91" i="6" s="1"/>
  <c r="O48" i="16"/>
  <c r="L27" i="7"/>
  <c r="L141" i="7" s="1"/>
  <c r="L19" i="10"/>
  <c r="L23" i="18"/>
  <c r="L119" i="18" s="1"/>
  <c r="H64" i="18"/>
  <c r="G68" i="7"/>
  <c r="H22" i="7"/>
  <c r="H137" i="7" s="1"/>
  <c r="H147" i="7" s="1"/>
  <c r="I29" i="18"/>
  <c r="I126" i="18" s="1"/>
  <c r="P17" i="16"/>
  <c r="I57" i="7"/>
  <c r="I65" i="7"/>
  <c r="G70" i="2"/>
  <c r="J50" i="6"/>
  <c r="E23" i="19"/>
  <c r="G37" i="2"/>
  <c r="M21" i="6" l="1"/>
  <c r="M16" i="18" s="1"/>
  <c r="M112" i="18" s="1"/>
  <c r="O93" i="3"/>
  <c r="O95" i="3" s="1"/>
  <c r="J90" i="18"/>
  <c r="J92" i="18" s="1"/>
  <c r="J93" i="18" s="1"/>
  <c r="J96" i="18" s="1"/>
  <c r="I89" i="7"/>
  <c r="I136" i="7" s="1"/>
  <c r="K61" i="3"/>
  <c r="L65" i="6"/>
  <c r="K59" i="10"/>
  <c r="K94" i="7" s="1"/>
  <c r="L32" i="16"/>
  <c r="K54" i="18"/>
  <c r="N25" i="3"/>
  <c r="I31" i="18"/>
  <c r="I128" i="18" s="1"/>
  <c r="I129" i="18" s="1"/>
  <c r="I132" i="18" s="1"/>
  <c r="E27" i="19"/>
  <c r="K42" i="6"/>
  <c r="J48" i="18"/>
  <c r="H31" i="7"/>
  <c r="L28" i="18"/>
  <c r="L19" i="7"/>
  <c r="L133" i="7" s="1"/>
  <c r="L20" i="7"/>
  <c r="L134" i="7" s="1"/>
  <c r="L18" i="7"/>
  <c r="L132" i="7" s="1"/>
  <c r="L29" i="7"/>
  <c r="L21" i="7"/>
  <c r="L135" i="7" s="1"/>
  <c r="O50" i="16"/>
  <c r="D24" i="23"/>
  <c r="G38" i="2"/>
  <c r="P37" i="16"/>
  <c r="Q13" i="16"/>
  <c r="P22" i="18"/>
  <c r="P118" i="18" s="1"/>
  <c r="H67" i="18"/>
  <c r="M88" i="6" l="1"/>
  <c r="M23" i="6"/>
  <c r="M39" i="6" s="1"/>
  <c r="O100" i="3"/>
  <c r="O91" i="18"/>
  <c r="I98" i="7"/>
  <c r="I99" i="7" s="1"/>
  <c r="G76" i="19"/>
  <c r="G101" i="19" s="1"/>
  <c r="J123" i="18"/>
  <c r="J125" i="18" s="1"/>
  <c r="J83" i="7"/>
  <c r="K88" i="7"/>
  <c r="K85" i="7"/>
  <c r="K87" i="7"/>
  <c r="K86" i="7"/>
  <c r="K96" i="7"/>
  <c r="K143" i="7" s="1"/>
  <c r="K145" i="7" s="1"/>
  <c r="N34" i="3"/>
  <c r="O23" i="3" s="1"/>
  <c r="O25" i="3" s="1"/>
  <c r="O131" i="3" s="1"/>
  <c r="O141" i="3" s="1"/>
  <c r="N131" i="3"/>
  <c r="N141" i="3" s="1"/>
  <c r="G104" i="2"/>
  <c r="H102" i="2" s="1"/>
  <c r="H103" i="2" s="1"/>
  <c r="L66" i="6"/>
  <c r="L77" i="18" s="1"/>
  <c r="L84" i="18" s="1"/>
  <c r="L89" i="18" s="1"/>
  <c r="K58" i="18"/>
  <c r="K63" i="3"/>
  <c r="K72" i="3" s="1"/>
  <c r="J38" i="10"/>
  <c r="N30" i="18"/>
  <c r="N127" i="18" s="1"/>
  <c r="L34" i="16"/>
  <c r="K61" i="10"/>
  <c r="K76" i="10" s="1"/>
  <c r="K78" i="10" s="1"/>
  <c r="H32" i="7"/>
  <c r="P26" i="18"/>
  <c r="P122" i="18" s="1"/>
  <c r="E29" i="19"/>
  <c r="O23" i="23"/>
  <c r="I32" i="18"/>
  <c r="H55" i="7"/>
  <c r="G71" i="2"/>
  <c r="G142" i="2" s="1"/>
  <c r="G144" i="2" s="1"/>
  <c r="E47" i="19"/>
  <c r="J40" i="10"/>
  <c r="K43" i="6"/>
  <c r="Q15" i="16"/>
  <c r="Q69" i="16" s="1"/>
  <c r="H35" i="2"/>
  <c r="M23" i="18"/>
  <c r="M119" i="18" s="1"/>
  <c r="J55" i="18"/>
  <c r="O52" i="16"/>
  <c r="M17" i="10" l="1"/>
  <c r="O83" i="18"/>
  <c r="O87" i="18" s="1"/>
  <c r="O71" i="16"/>
  <c r="O72" i="16" s="1"/>
  <c r="P67" i="16" s="1"/>
  <c r="M45" i="6"/>
  <c r="N20" i="6"/>
  <c r="P93" i="3"/>
  <c r="K90" i="18"/>
  <c r="K92" i="18" s="1"/>
  <c r="K93" i="18" s="1"/>
  <c r="K96" i="18" s="1"/>
  <c r="J89" i="7"/>
  <c r="J136" i="7" s="1"/>
  <c r="H143" i="2"/>
  <c r="G145" i="2"/>
  <c r="L36" i="16"/>
  <c r="K74" i="3"/>
  <c r="K62" i="18"/>
  <c r="J61" i="7"/>
  <c r="L68" i="6"/>
  <c r="L90" i="6" s="1"/>
  <c r="L91" i="6" s="1"/>
  <c r="M28" i="18"/>
  <c r="P48" i="16"/>
  <c r="O30" i="18"/>
  <c r="O127" i="18" s="1"/>
  <c r="O34" i="3"/>
  <c r="Q17" i="16"/>
  <c r="K46" i="6"/>
  <c r="I61" i="18"/>
  <c r="H58" i="7"/>
  <c r="J60" i="18"/>
  <c r="J63" i="7"/>
  <c r="J42" i="10"/>
  <c r="E49" i="19"/>
  <c r="G72" i="2"/>
  <c r="I35" i="18"/>
  <c r="F21" i="19"/>
  <c r="M75" i="10" l="1"/>
  <c r="M19" i="10"/>
  <c r="M27" i="7"/>
  <c r="N87" i="6"/>
  <c r="N21" i="6"/>
  <c r="P95" i="3"/>
  <c r="P91" i="18" s="1"/>
  <c r="J98" i="7"/>
  <c r="J99" i="7" s="1"/>
  <c r="K83" i="7"/>
  <c r="K89" i="7" s="1"/>
  <c r="K136" i="7" s="1"/>
  <c r="H76" i="19"/>
  <c r="H101" i="19" s="1"/>
  <c r="K123" i="18"/>
  <c r="K125" i="18" s="1"/>
  <c r="H141" i="2"/>
  <c r="L38" i="16"/>
  <c r="M32" i="16" s="1"/>
  <c r="M65" i="6"/>
  <c r="L59" i="10"/>
  <c r="L94" i="7" s="1"/>
  <c r="L61" i="3"/>
  <c r="J65" i="7"/>
  <c r="J57" i="7"/>
  <c r="Q37" i="16"/>
  <c r="R13" i="16"/>
  <c r="Q22" i="18"/>
  <c r="Q118" i="18" s="1"/>
  <c r="G73" i="2"/>
  <c r="H67" i="7"/>
  <c r="P50" i="16"/>
  <c r="H36" i="2"/>
  <c r="I16" i="7"/>
  <c r="I130" i="7" s="1"/>
  <c r="I63" i="18"/>
  <c r="K50" i="6"/>
  <c r="P23" i="3"/>
  <c r="E53" i="19"/>
  <c r="M141" i="7" l="1"/>
  <c r="M20" i="7"/>
  <c r="M134" i="7" s="1"/>
  <c r="M21" i="7"/>
  <c r="M135" i="7" s="1"/>
  <c r="M29" i="7"/>
  <c r="M18" i="7"/>
  <c r="M132" i="7" s="1"/>
  <c r="M19" i="7"/>
  <c r="M133" i="7" s="1"/>
  <c r="N88" i="6"/>
  <c r="N16" i="18"/>
  <c r="N23" i="6"/>
  <c r="P100" i="3"/>
  <c r="K98" i="7"/>
  <c r="K99" i="7" s="1"/>
  <c r="L90" i="18"/>
  <c r="L92" i="18" s="1"/>
  <c r="L93" i="18" s="1"/>
  <c r="L96" i="18" s="1"/>
  <c r="L54" i="18"/>
  <c r="L88" i="7"/>
  <c r="L96" i="7"/>
  <c r="L143" i="7" s="1"/>
  <c r="L145" i="7" s="1"/>
  <c r="L86" i="7"/>
  <c r="L85" i="7"/>
  <c r="L87" i="7"/>
  <c r="P52" i="16"/>
  <c r="L61" i="10"/>
  <c r="L76" i="10" s="1"/>
  <c r="L78" i="10" s="1"/>
  <c r="M66" i="6"/>
  <c r="M77" i="18" s="1"/>
  <c r="M84" i="18" s="1"/>
  <c r="M89" i="18" s="1"/>
  <c r="L63" i="3"/>
  <c r="L72" i="3" s="1"/>
  <c r="K38" i="10"/>
  <c r="M34" i="16"/>
  <c r="P25" i="3"/>
  <c r="I64" i="18"/>
  <c r="F23" i="19"/>
  <c r="H37" i="2"/>
  <c r="E55" i="19"/>
  <c r="H68" i="7"/>
  <c r="Q26" i="18"/>
  <c r="Q122" i="18" s="1"/>
  <c r="R15" i="16"/>
  <c r="L42" i="6"/>
  <c r="K48" i="18"/>
  <c r="I22" i="7"/>
  <c r="I137" i="7" s="1"/>
  <c r="I147" i="7" s="1"/>
  <c r="J29" i="18"/>
  <c r="J126" i="18" s="1"/>
  <c r="H70" i="2"/>
  <c r="N39" i="6" l="1"/>
  <c r="N45" i="6"/>
  <c r="N17" i="10"/>
  <c r="O20" i="6"/>
  <c r="N112" i="18"/>
  <c r="N23" i="18"/>
  <c r="P83" i="18"/>
  <c r="P87" i="18" s="1"/>
  <c r="P71" i="16"/>
  <c r="P72" i="16" s="1"/>
  <c r="Q67" i="16" s="1"/>
  <c r="R17" i="16"/>
  <c r="R37" i="16" s="1"/>
  <c r="R69" i="16"/>
  <c r="Q93" i="3"/>
  <c r="Q95" i="3" s="1"/>
  <c r="L83" i="7"/>
  <c r="M90" i="18" s="1"/>
  <c r="M92" i="18" s="1"/>
  <c r="M93" i="18" s="1"/>
  <c r="M96" i="18" s="1"/>
  <c r="I76" i="19"/>
  <c r="I101" i="19" s="1"/>
  <c r="L123" i="18"/>
  <c r="L125" i="18" s="1"/>
  <c r="L58" i="18"/>
  <c r="P34" i="3"/>
  <c r="Q23" i="3" s="1"/>
  <c r="P131" i="3"/>
  <c r="P141" i="3" s="1"/>
  <c r="Q48" i="16"/>
  <c r="M68" i="6"/>
  <c r="M90" i="6" s="1"/>
  <c r="M91" i="6" s="1"/>
  <c r="M36" i="16"/>
  <c r="L74" i="3"/>
  <c r="L62" i="18"/>
  <c r="K61" i="7"/>
  <c r="J31" i="18"/>
  <c r="J128" i="18" s="1"/>
  <c r="J129" i="18" s="1"/>
  <c r="J132" i="18" s="1"/>
  <c r="K55" i="18"/>
  <c r="D25" i="23"/>
  <c r="H38" i="2"/>
  <c r="I31" i="7"/>
  <c r="K40" i="10"/>
  <c r="L43" i="6"/>
  <c r="L46" i="6" s="1"/>
  <c r="R22" i="18"/>
  <c r="R118" i="18" s="1"/>
  <c r="F27" i="19"/>
  <c r="I67" i="18"/>
  <c r="P30" i="18"/>
  <c r="P127" i="18" s="1"/>
  <c r="S13" i="16" l="1"/>
  <c r="O87" i="6"/>
  <c r="O21" i="6"/>
  <c r="O23" i="6" s="1"/>
  <c r="N75" i="10"/>
  <c r="N27" i="7"/>
  <c r="N19" i="10"/>
  <c r="N119" i="18"/>
  <c r="N28" i="18"/>
  <c r="L89" i="7"/>
  <c r="L136" i="7" s="1"/>
  <c r="Q50" i="16"/>
  <c r="Q52" i="16" s="1"/>
  <c r="Q100" i="3"/>
  <c r="Q91" i="18"/>
  <c r="J76" i="19"/>
  <c r="J101" i="19" s="1"/>
  <c r="M123" i="18"/>
  <c r="M125" i="18" s="1"/>
  <c r="M83" i="7"/>
  <c r="H104" i="2"/>
  <c r="I102" i="2" s="1"/>
  <c r="I103" i="2" s="1"/>
  <c r="M61" i="3"/>
  <c r="M38" i="16"/>
  <c r="N65" i="6"/>
  <c r="M59" i="10"/>
  <c r="M94" i="7" s="1"/>
  <c r="I55" i="7"/>
  <c r="F47" i="19"/>
  <c r="H71" i="2"/>
  <c r="H142" i="2" s="1"/>
  <c r="H144" i="2" s="1"/>
  <c r="F29" i="19"/>
  <c r="L50" i="6"/>
  <c r="I35" i="2"/>
  <c r="K60" i="18"/>
  <c r="R26" i="18"/>
  <c r="R122" i="18" s="1"/>
  <c r="K63" i="7"/>
  <c r="K42" i="10"/>
  <c r="S15" i="16"/>
  <c r="P23" i="23"/>
  <c r="J32" i="18"/>
  <c r="Q25" i="3"/>
  <c r="Q131" i="3" s="1"/>
  <c r="Q141" i="3" s="1"/>
  <c r="I32" i="7"/>
  <c r="O17" i="10" l="1"/>
  <c r="P20" i="6"/>
  <c r="O39" i="6"/>
  <c r="O16" i="18"/>
  <c r="O88" i="6"/>
  <c r="O45" i="6"/>
  <c r="N141" i="7"/>
  <c r="N19" i="7"/>
  <c r="N133" i="7" s="1"/>
  <c r="N18" i="7"/>
  <c r="N132" i="7" s="1"/>
  <c r="N20" i="7"/>
  <c r="N134" i="7" s="1"/>
  <c r="N21" i="7"/>
  <c r="N135" i="7" s="1"/>
  <c r="N29" i="7"/>
  <c r="S17" i="16"/>
  <c r="S22" i="18" s="1"/>
  <c r="S118" i="18" s="1"/>
  <c r="S69" i="16"/>
  <c r="Q83" i="18"/>
  <c r="Q87" i="18" s="1"/>
  <c r="Q71" i="16"/>
  <c r="Q72" i="16" s="1"/>
  <c r="R67" i="16" s="1"/>
  <c r="L98" i="7"/>
  <c r="L99" i="7" s="1"/>
  <c r="R93" i="3"/>
  <c r="R95" i="3" s="1"/>
  <c r="N90" i="18"/>
  <c r="N92" i="18" s="1"/>
  <c r="M87" i="7"/>
  <c r="M85" i="7"/>
  <c r="M88" i="7"/>
  <c r="M89" i="7" s="1"/>
  <c r="M136" i="7" s="1"/>
  <c r="M96" i="7"/>
  <c r="M143" i="7" s="1"/>
  <c r="M145" i="7" s="1"/>
  <c r="M86" i="7"/>
  <c r="I143" i="2"/>
  <c r="H145" i="2"/>
  <c r="R48" i="16"/>
  <c r="M61" i="10"/>
  <c r="M76" i="10" s="1"/>
  <c r="M78" i="10" s="1"/>
  <c r="M63" i="3"/>
  <c r="L38" i="10"/>
  <c r="M54" i="18"/>
  <c r="N32" i="16"/>
  <c r="N66" i="6"/>
  <c r="K57" i="7"/>
  <c r="K65" i="7"/>
  <c r="M42" i="6"/>
  <c r="L48" i="18"/>
  <c r="F49" i="19"/>
  <c r="F53" i="19" s="1"/>
  <c r="H72" i="2"/>
  <c r="Q30" i="18"/>
  <c r="Q127" i="18" s="1"/>
  <c r="Q34" i="3"/>
  <c r="J35" i="18"/>
  <c r="G21" i="19"/>
  <c r="T13" i="16"/>
  <c r="S37" i="16"/>
  <c r="J61" i="18"/>
  <c r="I58" i="7"/>
  <c r="S26" i="18" l="1"/>
  <c r="S122" i="18" s="1"/>
  <c r="O112" i="18"/>
  <c r="O23" i="18"/>
  <c r="P87" i="6"/>
  <c r="P21" i="6"/>
  <c r="O75" i="10"/>
  <c r="O27" i="7"/>
  <c r="O19" i="10"/>
  <c r="R50" i="16"/>
  <c r="R52" i="16" s="1"/>
  <c r="R100" i="3"/>
  <c r="R91" i="18"/>
  <c r="N68" i="6"/>
  <c r="O65" i="6" s="1"/>
  <c r="N77" i="18"/>
  <c r="N84" i="18" s="1"/>
  <c r="N89" i="18" s="1"/>
  <c r="N93" i="18" s="1"/>
  <c r="N96" i="18" s="1"/>
  <c r="M98" i="7"/>
  <c r="M99" i="7" s="1"/>
  <c r="I141" i="2"/>
  <c r="M58" i="18"/>
  <c r="L61" i="7"/>
  <c r="M62" i="18"/>
  <c r="M72" i="3"/>
  <c r="N34" i="16"/>
  <c r="L55" i="18"/>
  <c r="I67" i="7"/>
  <c r="T15" i="16"/>
  <c r="I36" i="2"/>
  <c r="J16" i="7"/>
  <c r="J130" i="7" s="1"/>
  <c r="R23" i="3"/>
  <c r="H73" i="2"/>
  <c r="M43" i="6"/>
  <c r="M46" i="6" s="1"/>
  <c r="L40" i="10"/>
  <c r="F55" i="19"/>
  <c r="J63" i="18"/>
  <c r="O141" i="7" l="1"/>
  <c r="O19" i="7"/>
  <c r="O133" i="7" s="1"/>
  <c r="O20" i="7"/>
  <c r="O134" i="7" s="1"/>
  <c r="O21" i="7"/>
  <c r="O135" i="7" s="1"/>
  <c r="O29" i="7"/>
  <c r="O18" i="7"/>
  <c r="O132" i="7" s="1"/>
  <c r="O119" i="18"/>
  <c r="O28" i="18"/>
  <c r="P88" i="6"/>
  <c r="P16" i="18"/>
  <c r="P23" i="6"/>
  <c r="R83" i="18"/>
  <c r="R87" i="18" s="1"/>
  <c r="R71" i="16"/>
  <c r="R72" i="16" s="1"/>
  <c r="S67" i="16" s="1"/>
  <c r="T17" i="16"/>
  <c r="T37" i="16" s="1"/>
  <c r="T69" i="16"/>
  <c r="N59" i="10"/>
  <c r="N94" i="7" s="1"/>
  <c r="N88" i="7" s="1"/>
  <c r="N90" i="6"/>
  <c r="N91" i="6" s="1"/>
  <c r="S93" i="3"/>
  <c r="S95" i="3" s="1"/>
  <c r="K76" i="19"/>
  <c r="K101" i="19" s="1"/>
  <c r="N123" i="18"/>
  <c r="N125" i="18" s="1"/>
  <c r="N83" i="7"/>
  <c r="N36" i="16"/>
  <c r="N38" i="16" s="1"/>
  <c r="M74" i="3"/>
  <c r="O66" i="6"/>
  <c r="O77" i="18" s="1"/>
  <c r="O84" i="18" s="1"/>
  <c r="O89" i="18" s="1"/>
  <c r="S48" i="16"/>
  <c r="M50" i="6"/>
  <c r="I70" i="2"/>
  <c r="R25" i="3"/>
  <c r="G23" i="19"/>
  <c r="I37" i="2"/>
  <c r="L60" i="18"/>
  <c r="J64" i="18"/>
  <c r="L63" i="7"/>
  <c r="L42" i="10"/>
  <c r="J22" i="7"/>
  <c r="J137" i="7" s="1"/>
  <c r="J147" i="7" s="1"/>
  <c r="K29" i="18"/>
  <c r="K126" i="18" s="1"/>
  <c r="I68" i="7"/>
  <c r="U13" i="16" l="1"/>
  <c r="N96" i="7"/>
  <c r="N143" i="7" s="1"/>
  <c r="N145" i="7" s="1"/>
  <c r="N61" i="10"/>
  <c r="N76" i="10" s="1"/>
  <c r="N78" i="10" s="1"/>
  <c r="N86" i="7"/>
  <c r="P17" i="10"/>
  <c r="P45" i="6"/>
  <c r="P39" i="6"/>
  <c r="Q20" i="6"/>
  <c r="P112" i="18"/>
  <c r="P23" i="18"/>
  <c r="T22" i="18"/>
  <c r="T118" i="18" s="1"/>
  <c r="N85" i="7"/>
  <c r="N87" i="7"/>
  <c r="S100" i="3"/>
  <c r="S91" i="18"/>
  <c r="N89" i="7"/>
  <c r="N136" i="7" s="1"/>
  <c r="O90" i="18"/>
  <c r="O92" i="18" s="1"/>
  <c r="O93" i="18" s="1"/>
  <c r="O96" i="18" s="1"/>
  <c r="R34" i="3"/>
  <c r="S23" i="3" s="1"/>
  <c r="R131" i="3"/>
  <c r="R141" i="3" s="1"/>
  <c r="S50" i="16"/>
  <c r="O68" i="6"/>
  <c r="O90" i="6" s="1"/>
  <c r="O91" i="6" s="1"/>
  <c r="N61" i="3"/>
  <c r="N54" i="18"/>
  <c r="O32" i="16"/>
  <c r="D26" i="23"/>
  <c r="I38" i="2"/>
  <c r="T26" i="18"/>
  <c r="T122" i="18" s="1"/>
  <c r="K31" i="18"/>
  <c r="K128" i="18" s="1"/>
  <c r="K129" i="18" s="1"/>
  <c r="K132" i="18" s="1"/>
  <c r="L65" i="7"/>
  <c r="L57" i="7"/>
  <c r="G27" i="19"/>
  <c r="R30" i="18"/>
  <c r="R127" i="18" s="1"/>
  <c r="U15" i="16"/>
  <c r="U69" i="16" s="1"/>
  <c r="J31" i="7"/>
  <c r="J67" i="18"/>
  <c r="N42" i="6"/>
  <c r="M48" i="18"/>
  <c r="Q87" i="6" l="1"/>
  <c r="Q21" i="6"/>
  <c r="Q23" i="6" s="1"/>
  <c r="P119" i="18"/>
  <c r="P28" i="18"/>
  <c r="P75" i="10"/>
  <c r="P27" i="7"/>
  <c r="P19" i="10"/>
  <c r="T93" i="3"/>
  <c r="T95" i="3" s="1"/>
  <c r="L76" i="19"/>
  <c r="L101" i="19" s="1"/>
  <c r="O123" i="18"/>
  <c r="O125" i="18" s="1"/>
  <c r="N98" i="7"/>
  <c r="N99" i="7" s="1"/>
  <c r="O83" i="7"/>
  <c r="S52" i="16"/>
  <c r="I104" i="2"/>
  <c r="J102" i="2" s="1"/>
  <c r="J103" i="2" s="1"/>
  <c r="O34" i="16"/>
  <c r="N58" i="18"/>
  <c r="M38" i="10"/>
  <c r="N63" i="3"/>
  <c r="P65" i="6"/>
  <c r="O59" i="10"/>
  <c r="O94" i="7" s="1"/>
  <c r="J32" i="7"/>
  <c r="J55" i="7"/>
  <c r="I71" i="2"/>
  <c r="I142" i="2" s="1"/>
  <c r="G47" i="19"/>
  <c r="S25" i="3"/>
  <c r="M55" i="18"/>
  <c r="G29" i="19"/>
  <c r="K32" i="18"/>
  <c r="N43" i="6"/>
  <c r="M40" i="10"/>
  <c r="U17" i="16"/>
  <c r="J35" i="2"/>
  <c r="R20" i="6" l="1"/>
  <c r="Q39" i="6"/>
  <c r="Q17" i="10"/>
  <c r="Q75" i="10" s="1"/>
  <c r="P141" i="7"/>
  <c r="P29" i="7"/>
  <c r="P18" i="7"/>
  <c r="P132" i="7" s="1"/>
  <c r="P19" i="7"/>
  <c r="P133" i="7" s="1"/>
  <c r="P20" i="7"/>
  <c r="P134" i="7" s="1"/>
  <c r="P21" i="7"/>
  <c r="P135" i="7" s="1"/>
  <c r="Q88" i="6"/>
  <c r="Q16" i="18"/>
  <c r="Q45" i="6"/>
  <c r="S83" i="18"/>
  <c r="S87" i="18" s="1"/>
  <c r="S71" i="16"/>
  <c r="S72" i="16" s="1"/>
  <c r="T67" i="16" s="1"/>
  <c r="Q19" i="10"/>
  <c r="T100" i="3"/>
  <c r="T91" i="18"/>
  <c r="P90" i="18"/>
  <c r="P92" i="18" s="1"/>
  <c r="I144" i="2"/>
  <c r="I145" i="2" s="1"/>
  <c r="O86" i="7"/>
  <c r="O87" i="7"/>
  <c r="O88" i="7"/>
  <c r="O89" i="7" s="1"/>
  <c r="O136" i="7" s="1"/>
  <c r="O85" i="7"/>
  <c r="O96" i="7"/>
  <c r="O143" i="7" s="1"/>
  <c r="O145" i="7" s="1"/>
  <c r="J143" i="2"/>
  <c r="S34" i="3"/>
  <c r="T23" i="3" s="1"/>
  <c r="S131" i="3"/>
  <c r="S141" i="3" s="1"/>
  <c r="O36" i="16"/>
  <c r="T48" i="16"/>
  <c r="N62" i="18"/>
  <c r="O61" i="10"/>
  <c r="O76" i="10" s="1"/>
  <c r="O78" i="10" s="1"/>
  <c r="N72" i="3"/>
  <c r="P66" i="6"/>
  <c r="M61" i="7"/>
  <c r="J58" i="7"/>
  <c r="K61" i="18"/>
  <c r="M60" i="18"/>
  <c r="N46" i="6"/>
  <c r="G49" i="19"/>
  <c r="I72" i="2"/>
  <c r="U37" i="16"/>
  <c r="V13" i="16"/>
  <c r="U22" i="18"/>
  <c r="U118" i="18" s="1"/>
  <c r="M63" i="7"/>
  <c r="M42" i="10"/>
  <c r="K35" i="18"/>
  <c r="H21" i="19"/>
  <c r="S30" i="18"/>
  <c r="S127" i="18" s="1"/>
  <c r="Q27" i="7" l="1"/>
  <c r="Q19" i="7" s="1"/>
  <c r="Q133" i="7" s="1"/>
  <c r="R87" i="6"/>
  <c r="R21" i="6"/>
  <c r="Q112" i="18"/>
  <c r="Q23" i="18"/>
  <c r="Q20" i="7"/>
  <c r="Q134" i="7" s="1"/>
  <c r="Q21" i="7"/>
  <c r="Q135" i="7" s="1"/>
  <c r="U93" i="3"/>
  <c r="U95" i="3" s="1"/>
  <c r="P68" i="6"/>
  <c r="P90" i="6" s="1"/>
  <c r="P91" i="6" s="1"/>
  <c r="P77" i="18"/>
  <c r="P84" i="18" s="1"/>
  <c r="P89" i="18" s="1"/>
  <c r="P93" i="18" s="1"/>
  <c r="P96" i="18" s="1"/>
  <c r="J141" i="2"/>
  <c r="O98" i="7"/>
  <c r="O99" i="7" s="1"/>
  <c r="O38" i="16"/>
  <c r="O54" i="18" s="1"/>
  <c r="T50" i="16"/>
  <c r="N74" i="3"/>
  <c r="J36" i="2"/>
  <c r="K16" i="7"/>
  <c r="K130" i="7" s="1"/>
  <c r="G53" i="19"/>
  <c r="N50" i="6"/>
  <c r="T25" i="3"/>
  <c r="U26" i="18"/>
  <c r="U122" i="18" s="1"/>
  <c r="K63" i="18"/>
  <c r="J67" i="7"/>
  <c r="V15" i="16"/>
  <c r="I73" i="2"/>
  <c r="M65" i="7"/>
  <c r="M57" i="7"/>
  <c r="Q29" i="7" l="1"/>
  <c r="Q141" i="7"/>
  <c r="Q18" i="7"/>
  <c r="Q132" i="7" s="1"/>
  <c r="R23" i="6"/>
  <c r="R16" i="18"/>
  <c r="R88" i="6"/>
  <c r="Q119" i="18"/>
  <c r="Q28" i="18"/>
  <c r="V17" i="16"/>
  <c r="V22" i="18" s="1"/>
  <c r="V118" i="18" s="1"/>
  <c r="V69" i="16"/>
  <c r="P59" i="10"/>
  <c r="P94" i="7" s="1"/>
  <c r="P87" i="7" s="1"/>
  <c r="U100" i="3"/>
  <c r="U91" i="18"/>
  <c r="Q65" i="6"/>
  <c r="Q66" i="6" s="1"/>
  <c r="P123" i="18"/>
  <c r="P125" i="18" s="1"/>
  <c r="M76" i="19"/>
  <c r="M101" i="19" s="1"/>
  <c r="P83" i="7"/>
  <c r="P32" i="16"/>
  <c r="P34" i="16" s="1"/>
  <c r="T34" i="3"/>
  <c r="U23" i="3" s="1"/>
  <c r="T131" i="3"/>
  <c r="T141" i="3" s="1"/>
  <c r="T52" i="16"/>
  <c r="O58" i="18"/>
  <c r="O61" i="3"/>
  <c r="J70" i="2"/>
  <c r="J68" i="7"/>
  <c r="O42" i="6"/>
  <c r="N48" i="18"/>
  <c r="K64" i="18"/>
  <c r="T30" i="18"/>
  <c r="T127" i="18" s="1"/>
  <c r="K22" i="7"/>
  <c r="K137" i="7" s="1"/>
  <c r="K147" i="7" s="1"/>
  <c r="L29" i="18"/>
  <c r="L126" i="18" s="1"/>
  <c r="G55" i="19"/>
  <c r="H23" i="19"/>
  <c r="J37" i="2"/>
  <c r="P96" i="7" l="1"/>
  <c r="P143" i="7" s="1"/>
  <c r="P145" i="7" s="1"/>
  <c r="W13" i="16"/>
  <c r="V37" i="16"/>
  <c r="R45" i="6"/>
  <c r="R39" i="6"/>
  <c r="R17" i="10"/>
  <c r="S20" i="6"/>
  <c r="R112" i="18"/>
  <c r="R23" i="18"/>
  <c r="P61" i="10"/>
  <c r="P76" i="10" s="1"/>
  <c r="P78" i="10" s="1"/>
  <c r="T83" i="18"/>
  <c r="T87" i="18" s="1"/>
  <c r="T71" i="16"/>
  <c r="T72" i="16" s="1"/>
  <c r="U67" i="16" s="1"/>
  <c r="P85" i="7"/>
  <c r="P88" i="7"/>
  <c r="P89" i="7" s="1"/>
  <c r="P136" i="7" s="1"/>
  <c r="P86" i="7"/>
  <c r="V93" i="3"/>
  <c r="V95" i="3" s="1"/>
  <c r="Q90" i="18"/>
  <c r="Q92" i="18" s="1"/>
  <c r="Q68" i="6"/>
  <c r="Q77" i="18"/>
  <c r="Q84" i="18" s="1"/>
  <c r="Q89" i="18" s="1"/>
  <c r="U48" i="16"/>
  <c r="O63" i="3"/>
  <c r="N38" i="10"/>
  <c r="P36" i="16"/>
  <c r="H27" i="19"/>
  <c r="L31" i="18"/>
  <c r="L128" i="18" s="1"/>
  <c r="L129" i="18" s="1"/>
  <c r="L132" i="18" s="1"/>
  <c r="K31" i="7"/>
  <c r="V26" i="18"/>
  <c r="V122" i="18" s="1"/>
  <c r="N55" i="18"/>
  <c r="W15" i="16"/>
  <c r="W69" i="16" s="1"/>
  <c r="O43" i="6"/>
  <c r="O46" i="6" s="1"/>
  <c r="N40" i="10"/>
  <c r="J38" i="2"/>
  <c r="K67" i="18"/>
  <c r="U25" i="3"/>
  <c r="S87" i="6" l="1"/>
  <c r="S21" i="6"/>
  <c r="S23" i="6" s="1"/>
  <c r="R75" i="10"/>
  <c r="R27" i="7"/>
  <c r="R19" i="10"/>
  <c r="R119" i="18"/>
  <c r="R28" i="18"/>
  <c r="R65" i="6"/>
  <c r="R66" i="6" s="1"/>
  <c r="Q90" i="6"/>
  <c r="Q91" i="6" s="1"/>
  <c r="P98" i="7"/>
  <c r="P99" i="7" s="1"/>
  <c r="V100" i="3"/>
  <c r="V91" i="18"/>
  <c r="Q59" i="10"/>
  <c r="Q94" i="7" s="1"/>
  <c r="Q87" i="7" s="1"/>
  <c r="Q93" i="18"/>
  <c r="Q96" i="18" s="1"/>
  <c r="U34" i="3"/>
  <c r="V23" i="3" s="1"/>
  <c r="U131" i="3"/>
  <c r="U141" i="3" s="1"/>
  <c r="U50" i="16"/>
  <c r="J104" i="2"/>
  <c r="K102" i="2" s="1"/>
  <c r="K103" i="2" s="1"/>
  <c r="N61" i="7"/>
  <c r="P38" i="16"/>
  <c r="O62" i="18"/>
  <c r="O72" i="3"/>
  <c r="H47" i="19"/>
  <c r="J71" i="2"/>
  <c r="J142" i="2" s="1"/>
  <c r="J144" i="2" s="1"/>
  <c r="K55" i="7"/>
  <c r="U30" i="18"/>
  <c r="U127" i="18" s="1"/>
  <c r="N63" i="7"/>
  <c r="N42" i="10"/>
  <c r="W17" i="16"/>
  <c r="K35" i="2"/>
  <c r="O50" i="6"/>
  <c r="N60" i="18"/>
  <c r="K32" i="7"/>
  <c r="L32" i="18"/>
  <c r="H29" i="19"/>
  <c r="S39" i="6" l="1"/>
  <c r="T20" i="6"/>
  <c r="S45" i="6"/>
  <c r="S17" i="10"/>
  <c r="S88" i="6"/>
  <c r="S16" i="18"/>
  <c r="R141" i="7"/>
  <c r="R29" i="7"/>
  <c r="R18" i="7"/>
  <c r="R132" i="7" s="1"/>
  <c r="R21" i="7"/>
  <c r="R135" i="7" s="1"/>
  <c r="R19" i="7"/>
  <c r="R133" i="7" s="1"/>
  <c r="R20" i="7"/>
  <c r="R134" i="7" s="1"/>
  <c r="Q86" i="7"/>
  <c r="Q61" i="10"/>
  <c r="Q76" i="10" s="1"/>
  <c r="Q78" i="10" s="1"/>
  <c r="Q88" i="7"/>
  <c r="Q96" i="7"/>
  <c r="Q143" i="7" s="1"/>
  <c r="Q145" i="7" s="1"/>
  <c r="W93" i="3"/>
  <c r="W95" i="3" s="1"/>
  <c r="Q83" i="7"/>
  <c r="R90" i="18" s="1"/>
  <c r="R92" i="18" s="1"/>
  <c r="N76" i="19"/>
  <c r="N101" i="19" s="1"/>
  <c r="Q123" i="18"/>
  <c r="Q125" i="18" s="1"/>
  <c r="Q85" i="7"/>
  <c r="R68" i="6"/>
  <c r="R90" i="6" s="1"/>
  <c r="R91" i="6" s="1"/>
  <c r="R77" i="18"/>
  <c r="R84" i="18" s="1"/>
  <c r="R89" i="18" s="1"/>
  <c r="K143" i="2"/>
  <c r="J145" i="2"/>
  <c r="U52" i="16"/>
  <c r="P54" i="18"/>
  <c r="Q32" i="16"/>
  <c r="O74" i="3"/>
  <c r="I21" i="19"/>
  <c r="L35" i="18"/>
  <c r="W37" i="16"/>
  <c r="X13" i="16"/>
  <c r="W22" i="18"/>
  <c r="W118" i="18" s="1"/>
  <c r="J72" i="2"/>
  <c r="H49" i="19"/>
  <c r="P42" i="6"/>
  <c r="O48" i="18"/>
  <c r="N57" i="7"/>
  <c r="N65" i="7"/>
  <c r="K58" i="7"/>
  <c r="L61" i="18"/>
  <c r="V25" i="3"/>
  <c r="S75" i="10" l="1"/>
  <c r="S27" i="7"/>
  <c r="S19" i="10"/>
  <c r="S112" i="18"/>
  <c r="S23" i="18"/>
  <c r="T87" i="6"/>
  <c r="T21" i="6"/>
  <c r="Q89" i="7"/>
  <c r="Q136" i="7" s="1"/>
  <c r="U83" i="18"/>
  <c r="U87" i="18" s="1"/>
  <c r="U71" i="16"/>
  <c r="U72" i="16" s="1"/>
  <c r="V67" i="16" s="1"/>
  <c r="S65" i="6"/>
  <c r="S66" i="6" s="1"/>
  <c r="S77" i="18" s="1"/>
  <c r="S84" i="18" s="1"/>
  <c r="S89" i="18" s="1"/>
  <c r="R93" i="18"/>
  <c r="R96" i="18" s="1"/>
  <c r="O76" i="19" s="1"/>
  <c r="O101" i="19" s="1"/>
  <c r="W100" i="3"/>
  <c r="W91" i="18"/>
  <c r="R59" i="10"/>
  <c r="R94" i="7" s="1"/>
  <c r="R88" i="7" s="1"/>
  <c r="R83" i="7"/>
  <c r="K141" i="2"/>
  <c r="V34" i="3"/>
  <c r="W23" i="3" s="1"/>
  <c r="V131" i="3"/>
  <c r="V141" i="3" s="1"/>
  <c r="V48" i="16"/>
  <c r="P61" i="3"/>
  <c r="Q34" i="16"/>
  <c r="H53" i="19"/>
  <c r="H55" i="19" s="1"/>
  <c r="P58" i="18"/>
  <c r="X15" i="16"/>
  <c r="X69" i="16" s="1"/>
  <c r="K36" i="2"/>
  <c r="L16" i="7"/>
  <c r="L130" i="7" s="1"/>
  <c r="V30" i="18"/>
  <c r="V127" i="18" s="1"/>
  <c r="O55" i="18"/>
  <c r="L63" i="18"/>
  <c r="J73" i="2"/>
  <c r="K67" i="7"/>
  <c r="P43" i="6"/>
  <c r="O40" i="10"/>
  <c r="W26" i="18"/>
  <c r="W122" i="18" s="1"/>
  <c r="T88" i="6" l="1"/>
  <c r="T16" i="18"/>
  <c r="T23" i="6"/>
  <c r="S141" i="7"/>
  <c r="S21" i="7"/>
  <c r="S135" i="7" s="1"/>
  <c r="S18" i="7"/>
  <c r="S132" i="7" s="1"/>
  <c r="S19" i="7"/>
  <c r="S133" i="7" s="1"/>
  <c r="S20" i="7"/>
  <c r="S134" i="7" s="1"/>
  <c r="S29" i="7"/>
  <c r="S119" i="18"/>
  <c r="S28" i="18"/>
  <c r="Q98" i="7"/>
  <c r="Q99" i="7" s="1"/>
  <c r="R61" i="10"/>
  <c r="R76" i="10" s="1"/>
  <c r="R78" i="10" s="1"/>
  <c r="R123" i="18"/>
  <c r="R125" i="18" s="1"/>
  <c r="R87" i="7"/>
  <c r="R86" i="7"/>
  <c r="R96" i="7"/>
  <c r="R143" i="7" s="1"/>
  <c r="R145" i="7" s="1"/>
  <c r="R89" i="7"/>
  <c r="R136" i="7" s="1"/>
  <c r="X93" i="3"/>
  <c r="X95" i="3" s="1"/>
  <c r="R85" i="7"/>
  <c r="S90" i="18"/>
  <c r="S92" i="18" s="1"/>
  <c r="S93" i="18" s="1"/>
  <c r="S96" i="18" s="1"/>
  <c r="V50" i="16"/>
  <c r="Q36" i="16"/>
  <c r="S68" i="6"/>
  <c r="S90" i="6" s="1"/>
  <c r="S91" i="6" s="1"/>
  <c r="O38" i="10"/>
  <c r="O42" i="10" s="1"/>
  <c r="P63" i="3"/>
  <c r="P72" i="3" s="1"/>
  <c r="O63" i="7"/>
  <c r="L22" i="7"/>
  <c r="L137" i="7" s="1"/>
  <c r="L147" i="7" s="1"/>
  <c r="M29" i="18"/>
  <c r="M126" i="18" s="1"/>
  <c r="K70" i="2"/>
  <c r="L64" i="18"/>
  <c r="P46" i="6"/>
  <c r="O60" i="18"/>
  <c r="I23" i="19"/>
  <c r="K37" i="2"/>
  <c r="K68" i="7"/>
  <c r="W25" i="3"/>
  <c r="X17" i="16"/>
  <c r="T39" i="6" l="1"/>
  <c r="T17" i="10"/>
  <c r="U20" i="6"/>
  <c r="T45" i="6"/>
  <c r="T112" i="18"/>
  <c r="T23" i="18"/>
  <c r="R98" i="7"/>
  <c r="R99" i="7" s="1"/>
  <c r="X100" i="3"/>
  <c r="X91" i="18"/>
  <c r="S83" i="7"/>
  <c r="T90" i="18" s="1"/>
  <c r="T92" i="18" s="1"/>
  <c r="P76" i="19"/>
  <c r="P101" i="19" s="1"/>
  <c r="S123" i="18"/>
  <c r="S125" i="18" s="1"/>
  <c r="V52" i="16"/>
  <c r="V71" i="16" s="1"/>
  <c r="V72" i="16" s="1"/>
  <c r="W67" i="16" s="1"/>
  <c r="W34" i="3"/>
  <c r="X23" i="3" s="1"/>
  <c r="W131" i="3"/>
  <c r="W141" i="3" s="1"/>
  <c r="P74" i="3"/>
  <c r="T65" i="6"/>
  <c r="S59" i="10"/>
  <c r="S94" i="7" s="1"/>
  <c r="P62" i="18"/>
  <c r="Q38" i="16"/>
  <c r="O61" i="7"/>
  <c r="K38" i="2"/>
  <c r="I27" i="19"/>
  <c r="P50" i="6"/>
  <c r="L31" i="7"/>
  <c r="Y13" i="16"/>
  <c r="X37" i="16"/>
  <c r="X22" i="18"/>
  <c r="X118" i="18" s="1"/>
  <c r="W30" i="18"/>
  <c r="W127" i="18" s="1"/>
  <c r="L67" i="18"/>
  <c r="M31" i="18"/>
  <c r="M128" i="18" s="1"/>
  <c r="M129" i="18" s="1"/>
  <c r="M132" i="18" s="1"/>
  <c r="U87" i="6" l="1"/>
  <c r="U21" i="6"/>
  <c r="U23" i="6" s="1"/>
  <c r="T119" i="18"/>
  <c r="T28" i="18"/>
  <c r="T75" i="10"/>
  <c r="T27" i="7"/>
  <c r="T19" i="10"/>
  <c r="V83" i="18"/>
  <c r="V87" i="18" s="1"/>
  <c r="Y93" i="3"/>
  <c r="Y95" i="3" s="1"/>
  <c r="S85" i="7"/>
  <c r="S96" i="7"/>
  <c r="S143" i="7" s="1"/>
  <c r="S145" i="7" s="1"/>
  <c r="S88" i="7"/>
  <c r="S89" i="7" s="1"/>
  <c r="S136" i="7" s="1"/>
  <c r="S86" i="7"/>
  <c r="S87" i="7"/>
  <c r="W48" i="16"/>
  <c r="O65" i="7"/>
  <c r="O57" i="7"/>
  <c r="K104" i="2"/>
  <c r="L102" i="2" s="1"/>
  <c r="L103" i="2" s="1"/>
  <c r="R32" i="16"/>
  <c r="Q54" i="18"/>
  <c r="T66" i="6"/>
  <c r="Q61" i="3"/>
  <c r="S61" i="10"/>
  <c r="S76" i="10" s="1"/>
  <c r="S78" i="10" s="1"/>
  <c r="X26" i="18"/>
  <c r="X122" i="18" s="1"/>
  <c r="Q42" i="6"/>
  <c r="P48" i="18"/>
  <c r="L32" i="7"/>
  <c r="L35" i="2"/>
  <c r="K71" i="2"/>
  <c r="K142" i="2" s="1"/>
  <c r="I47" i="19"/>
  <c r="L55" i="7"/>
  <c r="Y15" i="16"/>
  <c r="I29" i="19"/>
  <c r="M32" i="18"/>
  <c r="X25" i="3"/>
  <c r="U45" i="6" l="1"/>
  <c r="U39" i="6"/>
  <c r="U17" i="10"/>
  <c r="V20" i="6"/>
  <c r="T141" i="7"/>
  <c r="T19" i="7"/>
  <c r="T133" i="7" s="1"/>
  <c r="T20" i="7"/>
  <c r="T134" i="7" s="1"/>
  <c r="T29" i="7"/>
  <c r="T21" i="7"/>
  <c r="T135" i="7" s="1"/>
  <c r="T18" i="7"/>
  <c r="T132" i="7" s="1"/>
  <c r="U88" i="6"/>
  <c r="U16" i="18"/>
  <c r="Y17" i="16"/>
  <c r="Y22" i="18" s="1"/>
  <c r="Y118" i="18" s="1"/>
  <c r="Y69" i="16"/>
  <c r="Y100" i="3"/>
  <c r="Y91" i="18"/>
  <c r="W50" i="16"/>
  <c r="W52" i="16" s="1"/>
  <c r="T68" i="6"/>
  <c r="T90" i="6" s="1"/>
  <c r="T91" i="6" s="1"/>
  <c r="T77" i="18"/>
  <c r="T84" i="18" s="1"/>
  <c r="T89" i="18" s="1"/>
  <c r="T93" i="18" s="1"/>
  <c r="T96" i="18" s="1"/>
  <c r="K144" i="2"/>
  <c r="K145" i="2" s="1"/>
  <c r="S98" i="7"/>
  <c r="S99" i="7" s="1"/>
  <c r="L143" i="2"/>
  <c r="X34" i="3"/>
  <c r="Y23" i="3" s="1"/>
  <c r="X131" i="3"/>
  <c r="X141" i="3" s="1"/>
  <c r="Q63" i="3"/>
  <c r="Q72" i="3" s="1"/>
  <c r="P38" i="10"/>
  <c r="P61" i="7" s="1"/>
  <c r="Q58" i="18"/>
  <c r="R34" i="16"/>
  <c r="P55" i="18"/>
  <c r="M35" i="18"/>
  <c r="J21" i="19"/>
  <c r="P40" i="10"/>
  <c r="P63" i="7" s="1"/>
  <c r="Q43" i="6"/>
  <c r="I49" i="19"/>
  <c r="K72" i="2"/>
  <c r="X30" i="18"/>
  <c r="X127" i="18" s="1"/>
  <c r="M61" i="18"/>
  <c r="L58" i="7"/>
  <c r="P57" i="7" l="1"/>
  <c r="P65" i="7"/>
  <c r="Z13" i="16"/>
  <c r="U112" i="18"/>
  <c r="U23" i="18"/>
  <c r="V87" i="6"/>
  <c r="V21" i="6"/>
  <c r="Y37" i="16"/>
  <c r="U75" i="10"/>
  <c r="U19" i="10"/>
  <c r="U27" i="7"/>
  <c r="W83" i="18"/>
  <c r="W87" i="18" s="1"/>
  <c r="W71" i="16"/>
  <c r="W72" i="16" s="1"/>
  <c r="X67" i="16" s="1"/>
  <c r="U65" i="6"/>
  <c r="U66" i="6" s="1"/>
  <c r="T59" i="10"/>
  <c r="T94" i="7" s="1"/>
  <c r="T96" i="7" s="1"/>
  <c r="T143" i="7" s="1"/>
  <c r="T145" i="7" s="1"/>
  <c r="Z93" i="3"/>
  <c r="Q76" i="19"/>
  <c r="Q101" i="19" s="1"/>
  <c r="T123" i="18"/>
  <c r="T125" i="18" s="1"/>
  <c r="T83" i="7"/>
  <c r="X48" i="16"/>
  <c r="L141" i="2"/>
  <c r="R36" i="16"/>
  <c r="Q62" i="18"/>
  <c r="Q74" i="3"/>
  <c r="Q46" i="6"/>
  <c r="Q50" i="6" s="1"/>
  <c r="P42" i="10"/>
  <c r="L67" i="7"/>
  <c r="I53" i="19"/>
  <c r="L36" i="2"/>
  <c r="M16" i="7"/>
  <c r="M130" i="7" s="1"/>
  <c r="P60" i="18"/>
  <c r="K73" i="2"/>
  <c r="Y25" i="3"/>
  <c r="M63" i="18"/>
  <c r="Y26" i="18"/>
  <c r="Y122" i="18" s="1"/>
  <c r="Z15" i="16"/>
  <c r="U119" i="18" l="1"/>
  <c r="U28" i="18"/>
  <c r="U141" i="7"/>
  <c r="U18" i="7"/>
  <c r="U132" i="7" s="1"/>
  <c r="U21" i="7"/>
  <c r="U135" i="7" s="1"/>
  <c r="U20" i="7"/>
  <c r="U134" i="7" s="1"/>
  <c r="U19" i="7"/>
  <c r="U133" i="7" s="1"/>
  <c r="U29" i="7"/>
  <c r="V23" i="6"/>
  <c r="V88" i="6"/>
  <c r="V16" i="18"/>
  <c r="Z17" i="16"/>
  <c r="Z22" i="18" s="1"/>
  <c r="Z118" i="18" s="1"/>
  <c r="Z69" i="16"/>
  <c r="T85" i="7"/>
  <c r="T88" i="7"/>
  <c r="T89" i="7" s="1"/>
  <c r="T136" i="7" s="1"/>
  <c r="T86" i="7"/>
  <c r="T87" i="7"/>
  <c r="T61" i="10"/>
  <c r="T76" i="10" s="1"/>
  <c r="T78" i="10" s="1"/>
  <c r="Z95" i="3"/>
  <c r="Z91" i="18" s="1"/>
  <c r="U90" i="18"/>
  <c r="U92" i="18" s="1"/>
  <c r="U68" i="6"/>
  <c r="U90" i="6" s="1"/>
  <c r="U91" i="6" s="1"/>
  <c r="U77" i="18"/>
  <c r="U84" i="18" s="1"/>
  <c r="U89" i="18" s="1"/>
  <c r="X50" i="16"/>
  <c r="Y34" i="3"/>
  <c r="Z23" i="3" s="1"/>
  <c r="Y131" i="3"/>
  <c r="Y141" i="3" s="1"/>
  <c r="R38" i="16"/>
  <c r="R54" i="18" s="1"/>
  <c r="R61" i="3"/>
  <c r="L70" i="2"/>
  <c r="Y30" i="18"/>
  <c r="Y127" i="18" s="1"/>
  <c r="R42" i="6"/>
  <c r="Q48" i="18"/>
  <c r="AA13" i="16"/>
  <c r="I55" i="19"/>
  <c r="M64" i="18"/>
  <c r="M22" i="7"/>
  <c r="M137" i="7" s="1"/>
  <c r="M147" i="7" s="1"/>
  <c r="N29" i="18"/>
  <c r="N126" i="18" s="1"/>
  <c r="J23" i="19"/>
  <c r="L37" i="2"/>
  <c r="L68" i="7"/>
  <c r="Z26" i="18" l="1"/>
  <c r="Z122" i="18" s="1"/>
  <c r="Z37" i="16"/>
  <c r="V112" i="18"/>
  <c r="V23" i="18"/>
  <c r="W20" i="6"/>
  <c r="V39" i="6"/>
  <c r="V45" i="6"/>
  <c r="V17" i="10"/>
  <c r="V65" i="6"/>
  <c r="V66" i="6" s="1"/>
  <c r="V77" i="18" s="1"/>
  <c r="V84" i="18" s="1"/>
  <c r="V89" i="18" s="1"/>
  <c r="X52" i="16"/>
  <c r="Z100" i="3"/>
  <c r="T98" i="7"/>
  <c r="T99" i="7" s="1"/>
  <c r="U59" i="10"/>
  <c r="U94" i="7" s="1"/>
  <c r="U85" i="7" s="1"/>
  <c r="U93" i="18"/>
  <c r="U96" i="18" s="1"/>
  <c r="S32" i="16"/>
  <c r="S34" i="16" s="1"/>
  <c r="R58" i="18"/>
  <c r="R63" i="3"/>
  <c r="R72" i="3" s="1"/>
  <c r="Q38" i="10"/>
  <c r="Q61" i="7" s="1"/>
  <c r="J27" i="19"/>
  <c r="M31" i="7"/>
  <c r="Z25" i="3"/>
  <c r="Z131" i="3" s="1"/>
  <c r="Z141" i="3" s="1"/>
  <c r="AA15" i="16"/>
  <c r="Q55" i="18"/>
  <c r="L38" i="2"/>
  <c r="N31" i="18"/>
  <c r="N128" i="18" s="1"/>
  <c r="N129" i="18" s="1"/>
  <c r="N132" i="18" s="1"/>
  <c r="M67" i="18"/>
  <c r="Q40" i="10"/>
  <c r="Q63" i="7" s="1"/>
  <c r="R43" i="6"/>
  <c r="R46" i="6" s="1"/>
  <c r="Y48" i="16"/>
  <c r="Q65" i="7" l="1"/>
  <c r="Q57" i="7"/>
  <c r="W87" i="6"/>
  <c r="W21" i="6"/>
  <c r="W23" i="6" s="1"/>
  <c r="V75" i="10"/>
  <c r="V27" i="7"/>
  <c r="V19" i="10"/>
  <c r="V119" i="18"/>
  <c r="V28" i="18"/>
  <c r="AA17" i="16"/>
  <c r="AA22" i="18" s="1"/>
  <c r="AA118" i="18" s="1"/>
  <c r="AA69" i="16"/>
  <c r="X83" i="18"/>
  <c r="X87" i="18" s="1"/>
  <c r="X71" i="16"/>
  <c r="X72" i="16" s="1"/>
  <c r="Y67" i="16" s="1"/>
  <c r="U61" i="10"/>
  <c r="U76" i="10" s="1"/>
  <c r="U78" i="10" s="1"/>
  <c r="U86" i="7"/>
  <c r="AA93" i="3"/>
  <c r="AA95" i="3" s="1"/>
  <c r="U96" i="7"/>
  <c r="U143" i="7" s="1"/>
  <c r="U145" i="7" s="1"/>
  <c r="R76" i="19"/>
  <c r="R101" i="19" s="1"/>
  <c r="U123" i="18"/>
  <c r="U125" i="18" s="1"/>
  <c r="U88" i="7"/>
  <c r="U87" i="7"/>
  <c r="U83" i="7"/>
  <c r="L104" i="2"/>
  <c r="M102" i="2" s="1"/>
  <c r="M103" i="2" s="1"/>
  <c r="R74" i="3"/>
  <c r="S36" i="16"/>
  <c r="R62" i="18"/>
  <c r="V68" i="6"/>
  <c r="V90" i="6" s="1"/>
  <c r="V91" i="6" s="1"/>
  <c r="Z30" i="18"/>
  <c r="Z127" i="18" s="1"/>
  <c r="Y50" i="16"/>
  <c r="Q42" i="10"/>
  <c r="J47" i="19"/>
  <c r="L71" i="2"/>
  <c r="L142" i="2" s="1"/>
  <c r="L144" i="2" s="1"/>
  <c r="M55" i="7"/>
  <c r="AA37" i="16"/>
  <c r="AB13" i="16"/>
  <c r="Z34" i="3"/>
  <c r="J29" i="19"/>
  <c r="N32" i="18"/>
  <c r="Q60" i="18"/>
  <c r="R50" i="6"/>
  <c r="M35" i="2"/>
  <c r="M32" i="7"/>
  <c r="AA26" i="18" l="1"/>
  <c r="AA122" i="18" s="1"/>
  <c r="W17" i="10"/>
  <c r="W39" i="6"/>
  <c r="W45" i="6"/>
  <c r="X20" i="6"/>
  <c r="W88" i="6"/>
  <c r="W16" i="18"/>
  <c r="V141" i="7"/>
  <c r="V21" i="7"/>
  <c r="V135" i="7" s="1"/>
  <c r="V29" i="7"/>
  <c r="V20" i="7"/>
  <c r="V134" i="7" s="1"/>
  <c r="V19" i="7"/>
  <c r="V133" i="7" s="1"/>
  <c r="V18" i="7"/>
  <c r="V132" i="7" s="1"/>
  <c r="AA100" i="3"/>
  <c r="AA91" i="18"/>
  <c r="V90" i="18"/>
  <c r="V92" i="18" s="1"/>
  <c r="V93" i="18" s="1"/>
  <c r="V96" i="18" s="1"/>
  <c r="U89" i="7"/>
  <c r="U136" i="7" s="1"/>
  <c r="M143" i="2"/>
  <c r="L145" i="2"/>
  <c r="Y52" i="16"/>
  <c r="S38" i="16"/>
  <c r="W65" i="6"/>
  <c r="V59" i="10"/>
  <c r="V94" i="7" s="1"/>
  <c r="S61" i="3"/>
  <c r="M58" i="7"/>
  <c r="N61" i="18"/>
  <c r="K21" i="19"/>
  <c r="N35" i="18"/>
  <c r="AA23" i="3"/>
  <c r="J49" i="19"/>
  <c r="L72" i="2"/>
  <c r="S42" i="6"/>
  <c r="R48" i="18"/>
  <c r="AB15" i="16"/>
  <c r="AB69" i="16" s="1"/>
  <c r="X87" i="6" l="1"/>
  <c r="X21" i="6"/>
  <c r="X23" i="6" s="1"/>
  <c r="W112" i="18"/>
  <c r="W23" i="18"/>
  <c r="W75" i="10"/>
  <c r="W19" i="10"/>
  <c r="W27" i="7"/>
  <c r="Y83" i="18"/>
  <c r="Y87" i="18" s="1"/>
  <c r="Y71" i="16"/>
  <c r="Y72" i="16" s="1"/>
  <c r="Z67" i="16" s="1"/>
  <c r="AB93" i="3"/>
  <c r="AB95" i="3" s="1"/>
  <c r="U98" i="7"/>
  <c r="U99" i="7" s="1"/>
  <c r="V83" i="7"/>
  <c r="W90" i="18" s="1"/>
  <c r="W92" i="18" s="1"/>
  <c r="S76" i="19"/>
  <c r="S101" i="19" s="1"/>
  <c r="V123" i="18"/>
  <c r="V125" i="18" s="1"/>
  <c r="V88" i="7"/>
  <c r="V96" i="7"/>
  <c r="V143" i="7" s="1"/>
  <c r="V145" i="7" s="1"/>
  <c r="V87" i="7"/>
  <c r="V85" i="7"/>
  <c r="V86" i="7"/>
  <c r="M141" i="2"/>
  <c r="Z48" i="16"/>
  <c r="J53" i="19"/>
  <c r="J55" i="19" s="1"/>
  <c r="W66" i="6"/>
  <c r="W77" i="18" s="1"/>
  <c r="W84" i="18" s="1"/>
  <c r="W89" i="18" s="1"/>
  <c r="S63" i="3"/>
  <c r="S72" i="3" s="1"/>
  <c r="R38" i="10"/>
  <c r="R61" i="7" s="1"/>
  <c r="V61" i="10"/>
  <c r="V76" i="10" s="1"/>
  <c r="V78" i="10" s="1"/>
  <c r="S54" i="18"/>
  <c r="T32" i="16"/>
  <c r="R55" i="18"/>
  <c r="AA25" i="3"/>
  <c r="M67" i="7"/>
  <c r="AB17" i="16"/>
  <c r="R40" i="10"/>
  <c r="R63" i="7" s="1"/>
  <c r="S43" i="6"/>
  <c r="S46" i="6" s="1"/>
  <c r="L73" i="2"/>
  <c r="M36" i="2"/>
  <c r="N16" i="7"/>
  <c r="N130" i="7" s="1"/>
  <c r="N63" i="18"/>
  <c r="R57" i="7" l="1"/>
  <c r="R65" i="7"/>
  <c r="W141" i="7"/>
  <c r="W20" i="7"/>
  <c r="W134" i="7" s="1"/>
  <c r="W29" i="7"/>
  <c r="W21" i="7"/>
  <c r="W135" i="7" s="1"/>
  <c r="W19" i="7"/>
  <c r="W133" i="7" s="1"/>
  <c r="W18" i="7"/>
  <c r="W132" i="7" s="1"/>
  <c r="X17" i="10"/>
  <c r="Y20" i="6"/>
  <c r="X39" i="6"/>
  <c r="X45" i="6"/>
  <c r="X88" i="6"/>
  <c r="X16" i="18"/>
  <c r="W119" i="18"/>
  <c r="W28" i="18"/>
  <c r="V89" i="7"/>
  <c r="V136" i="7" s="1"/>
  <c r="AB100" i="3"/>
  <c r="AB91" i="18"/>
  <c r="W93" i="18"/>
  <c r="W96" i="18" s="1"/>
  <c r="Z50" i="16"/>
  <c r="AA34" i="3"/>
  <c r="AB23" i="3" s="1"/>
  <c r="AA131" i="3"/>
  <c r="AA141" i="3" s="1"/>
  <c r="T34" i="16"/>
  <c r="S62" i="18"/>
  <c r="S58" i="18"/>
  <c r="S74" i="3"/>
  <c r="W68" i="6"/>
  <c r="W90" i="6" s="1"/>
  <c r="W91" i="6" s="1"/>
  <c r="N22" i="7"/>
  <c r="N137" i="7" s="1"/>
  <c r="N147" i="7" s="1"/>
  <c r="O29" i="18"/>
  <c r="O126" i="18" s="1"/>
  <c r="R42" i="10"/>
  <c r="R60" i="18"/>
  <c r="N64" i="18"/>
  <c r="K23" i="19"/>
  <c r="M37" i="2"/>
  <c r="S50" i="6"/>
  <c r="AA30" i="18"/>
  <c r="AA127" i="18" s="1"/>
  <c r="M70" i="2"/>
  <c r="AB37" i="16"/>
  <c r="AC13" i="16"/>
  <c r="AB22" i="18"/>
  <c r="AB118" i="18" s="1"/>
  <c r="M68" i="7"/>
  <c r="X112" i="18" l="1"/>
  <c r="X23" i="18"/>
  <c r="Y87" i="6"/>
  <c r="Y21" i="6"/>
  <c r="Y23" i="6" s="1"/>
  <c r="X75" i="10"/>
  <c r="X19" i="10"/>
  <c r="X27" i="7"/>
  <c r="V98" i="7"/>
  <c r="V99" i="7" s="1"/>
  <c r="AC93" i="3"/>
  <c r="AC95" i="3" s="1"/>
  <c r="T76" i="19"/>
  <c r="T101" i="19" s="1"/>
  <c r="W123" i="18"/>
  <c r="W125" i="18" s="1"/>
  <c r="W83" i="7"/>
  <c r="Z52" i="16"/>
  <c r="T61" i="3"/>
  <c r="T36" i="16"/>
  <c r="X65" i="6"/>
  <c r="W59" i="10"/>
  <c r="W94" i="7" s="1"/>
  <c r="AB26" i="18"/>
  <c r="AB122" i="18" s="1"/>
  <c r="N67" i="18"/>
  <c r="AC15" i="16"/>
  <c r="AC69" i="16" s="1"/>
  <c r="T42" i="6"/>
  <c r="S48" i="18"/>
  <c r="M38" i="2"/>
  <c r="K27" i="19"/>
  <c r="O31" i="18"/>
  <c r="O128" i="18" s="1"/>
  <c r="O129" i="18" s="1"/>
  <c r="O132" i="18" s="1"/>
  <c r="N31" i="7"/>
  <c r="AB25" i="3"/>
  <c r="AB131" i="3" s="1"/>
  <c r="AB141" i="3" s="1"/>
  <c r="Z20" i="6" l="1"/>
  <c r="Z87" i="6" s="1"/>
  <c r="Y45" i="6"/>
  <c r="Y39" i="6"/>
  <c r="Y17" i="10"/>
  <c r="Y75" i="10" s="1"/>
  <c r="Y88" i="6"/>
  <c r="Y16" i="18"/>
  <c r="X141" i="7"/>
  <c r="X18" i="7"/>
  <c r="X132" i="7" s="1"/>
  <c r="X20" i="7"/>
  <c r="X134" i="7" s="1"/>
  <c r="X21" i="7"/>
  <c r="X135" i="7" s="1"/>
  <c r="X19" i="7"/>
  <c r="X133" i="7" s="1"/>
  <c r="X29" i="7"/>
  <c r="X119" i="18"/>
  <c r="X28" i="18"/>
  <c r="Z83" i="18"/>
  <c r="Z87" i="18" s="1"/>
  <c r="Z71" i="16"/>
  <c r="Z72" i="16" s="1"/>
  <c r="AA67" i="16" s="1"/>
  <c r="AC100" i="3"/>
  <c r="AC91" i="18"/>
  <c r="X90" i="18"/>
  <c r="X92" i="18" s="1"/>
  <c r="W88" i="7"/>
  <c r="W89" i="7" s="1"/>
  <c r="W136" i="7" s="1"/>
  <c r="W86" i="7"/>
  <c r="W96" i="7"/>
  <c r="W143" i="7" s="1"/>
  <c r="W145" i="7" s="1"/>
  <c r="W85" i="7"/>
  <c r="W87" i="7"/>
  <c r="AA48" i="16"/>
  <c r="M104" i="2"/>
  <c r="N102" i="2" s="1"/>
  <c r="N103" i="2" s="1"/>
  <c r="X66" i="6"/>
  <c r="T38" i="16"/>
  <c r="W61" i="10"/>
  <c r="W76" i="10" s="1"/>
  <c r="W78" i="10" s="1"/>
  <c r="S38" i="10"/>
  <c r="S61" i="7" s="1"/>
  <c r="T63" i="3"/>
  <c r="N35" i="2"/>
  <c r="S55" i="18"/>
  <c r="O32" i="18"/>
  <c r="K29" i="19"/>
  <c r="T43" i="6"/>
  <c r="T46" i="6" s="1"/>
  <c r="S40" i="10"/>
  <c r="S63" i="7" s="1"/>
  <c r="AB30" i="18"/>
  <c r="AB127" i="18" s="1"/>
  <c r="AC17" i="16"/>
  <c r="M71" i="2"/>
  <c r="M142" i="2" s="1"/>
  <c r="M144" i="2" s="1"/>
  <c r="K47" i="19"/>
  <c r="N55" i="7"/>
  <c r="Z21" i="6"/>
  <c r="Z88" i="6" s="1"/>
  <c r="N32" i="7"/>
  <c r="AB34" i="3"/>
  <c r="S57" i="7" l="1"/>
  <c r="S65" i="7"/>
  <c r="Y27" i="7"/>
  <c r="Y141" i="7" s="1"/>
  <c r="Y19" i="10"/>
  <c r="Y112" i="18"/>
  <c r="Y23" i="18"/>
  <c r="AD93" i="3"/>
  <c r="AD95" i="3" s="1"/>
  <c r="X68" i="6"/>
  <c r="X90" i="6" s="1"/>
  <c r="X91" i="6" s="1"/>
  <c r="X77" i="18"/>
  <c r="X84" i="18" s="1"/>
  <c r="X89" i="18" s="1"/>
  <c r="X93" i="18" s="1"/>
  <c r="X96" i="18" s="1"/>
  <c r="W98" i="7"/>
  <c r="W99" i="7" s="1"/>
  <c r="AA50" i="16"/>
  <c r="M145" i="2"/>
  <c r="T72" i="3"/>
  <c r="T62" i="18"/>
  <c r="U32" i="16"/>
  <c r="T54" i="18"/>
  <c r="K49" i="19"/>
  <c r="M72" i="2"/>
  <c r="AC23" i="3"/>
  <c r="Z16" i="18"/>
  <c r="Z112" i="18" s="1"/>
  <c r="S60" i="18"/>
  <c r="AC37" i="16"/>
  <c r="AD13" i="16"/>
  <c r="AC22" i="18"/>
  <c r="AC118" i="18" s="1"/>
  <c r="S42" i="10"/>
  <c r="T50" i="6"/>
  <c r="Z23" i="6"/>
  <c r="O61" i="18"/>
  <c r="N58" i="7"/>
  <c r="Y19" i="7"/>
  <c r="Y133" i="7" s="1"/>
  <c r="Y21" i="7"/>
  <c r="Y135" i="7" s="1"/>
  <c r="Y20" i="7"/>
  <c r="Y134" i="7" s="1"/>
  <c r="Y18" i="7"/>
  <c r="Y132" i="7" s="1"/>
  <c r="Y29" i="7"/>
  <c r="O35" i="18"/>
  <c r="L21" i="19"/>
  <c r="Y119" i="18" l="1"/>
  <c r="Y28" i="18"/>
  <c r="Y65" i="6"/>
  <c r="Y66" i="6" s="1"/>
  <c r="X59" i="10"/>
  <c r="X94" i="7" s="1"/>
  <c r="X86" i="7" s="1"/>
  <c r="AD100" i="3"/>
  <c r="AD91" i="18"/>
  <c r="U76" i="19"/>
  <c r="U101" i="19" s="1"/>
  <c r="X123" i="18"/>
  <c r="X125" i="18" s="1"/>
  <c r="X83" i="7"/>
  <c r="AA52" i="16"/>
  <c r="N143" i="2"/>
  <c r="N141" i="2" s="1"/>
  <c r="U34" i="16"/>
  <c r="T74" i="3"/>
  <c r="T58" i="18"/>
  <c r="Z23" i="18"/>
  <c r="Z119" i="18" s="1"/>
  <c r="N36" i="2"/>
  <c r="O16" i="7"/>
  <c r="O130" i="7" s="1"/>
  <c r="N67" i="7"/>
  <c r="AC26" i="18"/>
  <c r="AC122" i="18" s="1"/>
  <c r="K53" i="19"/>
  <c r="M73" i="2"/>
  <c r="Z17" i="10"/>
  <c r="Z75" i="10" s="1"/>
  <c r="Z39" i="6"/>
  <c r="AA20" i="6"/>
  <c r="AA87" i="6" s="1"/>
  <c r="Z45" i="6"/>
  <c r="AD15" i="16"/>
  <c r="AC25" i="3"/>
  <c r="AC131" i="3" s="1"/>
  <c r="AC141" i="3" s="1"/>
  <c r="O63" i="18"/>
  <c r="U42" i="6"/>
  <c r="T48" i="18"/>
  <c r="AD17" i="16" l="1"/>
  <c r="AD37" i="16" s="1"/>
  <c r="AD69" i="16"/>
  <c r="AA83" i="18"/>
  <c r="AA87" i="18" s="1"/>
  <c r="AA71" i="16"/>
  <c r="AA72" i="16" s="1"/>
  <c r="AB67" i="16" s="1"/>
  <c r="X96" i="7"/>
  <c r="X143" i="7" s="1"/>
  <c r="X145" i="7" s="1"/>
  <c r="X61" i="10"/>
  <c r="X76" i="10" s="1"/>
  <c r="X78" i="10" s="1"/>
  <c r="X85" i="7"/>
  <c r="X87" i="7"/>
  <c r="X88" i="7"/>
  <c r="X89" i="7" s="1"/>
  <c r="X136" i="7" s="1"/>
  <c r="AE93" i="3"/>
  <c r="AE95" i="3" s="1"/>
  <c r="Y68" i="6"/>
  <c r="Y77" i="18"/>
  <c r="Y84" i="18" s="1"/>
  <c r="Y89" i="18" s="1"/>
  <c r="Y90" i="18"/>
  <c r="Y92" i="18" s="1"/>
  <c r="AB48" i="16"/>
  <c r="U36" i="16"/>
  <c r="U61" i="3"/>
  <c r="AE13" i="16"/>
  <c r="AD22" i="18"/>
  <c r="AD118" i="18" s="1"/>
  <c r="N70" i="2"/>
  <c r="O22" i="7"/>
  <c r="O137" i="7" s="1"/>
  <c r="O147" i="7" s="1"/>
  <c r="P29" i="18"/>
  <c r="P126" i="18" s="1"/>
  <c r="T55" i="18"/>
  <c r="T40" i="10"/>
  <c r="T63" i="7" s="1"/>
  <c r="U43" i="6"/>
  <c r="O64" i="18"/>
  <c r="AA21" i="6"/>
  <c r="AA88" i="6" s="1"/>
  <c r="L23" i="19"/>
  <c r="N37" i="2"/>
  <c r="AC30" i="18"/>
  <c r="AC127" i="18" s="1"/>
  <c r="N68" i="7"/>
  <c r="K55" i="19"/>
  <c r="AC34" i="3"/>
  <c r="Z27" i="7"/>
  <c r="Z141" i="7" s="1"/>
  <c r="Z19" i="10"/>
  <c r="Z28" i="18"/>
  <c r="X98" i="7" l="1"/>
  <c r="X99" i="7" s="1"/>
  <c r="Y59" i="10"/>
  <c r="Y94" i="7" s="1"/>
  <c r="Y88" i="7" s="1"/>
  <c r="Y90" i="6"/>
  <c r="Y91" i="6" s="1"/>
  <c r="AE100" i="3"/>
  <c r="AE91" i="18"/>
  <c r="Z65" i="6"/>
  <c r="Y93" i="18"/>
  <c r="Y96" i="18" s="1"/>
  <c r="AB50" i="16"/>
  <c r="U38" i="16"/>
  <c r="U63" i="3"/>
  <c r="T38" i="10"/>
  <c r="T61" i="7" s="1"/>
  <c r="N38" i="2"/>
  <c r="AA16" i="18"/>
  <c r="AA112" i="18" s="1"/>
  <c r="AD26" i="18"/>
  <c r="AD122" i="18" s="1"/>
  <c r="Z18" i="7"/>
  <c r="Z132" i="7" s="1"/>
  <c r="Z19" i="7"/>
  <c r="Z133" i="7" s="1"/>
  <c r="Z29" i="7"/>
  <c r="Z20" i="7"/>
  <c r="Z134" i="7" s="1"/>
  <c r="Z21" i="7"/>
  <c r="Z135" i="7" s="1"/>
  <c r="L27" i="19"/>
  <c r="U46" i="6"/>
  <c r="T60" i="18"/>
  <c r="P31" i="18"/>
  <c r="P128" i="18" s="1"/>
  <c r="P129" i="18" s="1"/>
  <c r="P132" i="18" s="1"/>
  <c r="AE15" i="16"/>
  <c r="AE69" i="16" s="1"/>
  <c r="AD23" i="3"/>
  <c r="O67" i="18"/>
  <c r="O31" i="7"/>
  <c r="AA23" i="6"/>
  <c r="T57" i="7" l="1"/>
  <c r="T65" i="7"/>
  <c r="Y61" i="10"/>
  <c r="Y76" i="10" s="1"/>
  <c r="Y78" i="10" s="1"/>
  <c r="Y85" i="7"/>
  <c r="Y87" i="7"/>
  <c r="Y86" i="7"/>
  <c r="Y96" i="7"/>
  <c r="Y143" i="7" s="1"/>
  <c r="Y145" i="7" s="1"/>
  <c r="Z66" i="6"/>
  <c r="Z68" i="6" s="1"/>
  <c r="Z90" i="6" s="1"/>
  <c r="Z91" i="6" s="1"/>
  <c r="AF93" i="3"/>
  <c r="AF95" i="3" s="1"/>
  <c r="V76" i="19"/>
  <c r="V101" i="19" s="1"/>
  <c r="Y123" i="18"/>
  <c r="Y125" i="18" s="1"/>
  <c r="Y83" i="7"/>
  <c r="AB52" i="16"/>
  <c r="T42" i="10"/>
  <c r="N104" i="2"/>
  <c r="O102" i="2" s="1"/>
  <c r="O103" i="2" s="1"/>
  <c r="U62" i="18"/>
  <c r="U72" i="3"/>
  <c r="V32" i="16"/>
  <c r="U54" i="18"/>
  <c r="O32" i="7"/>
  <c r="P32" i="18"/>
  <c r="AA23" i="18"/>
  <c r="AA119" i="18" s="1"/>
  <c r="AD25" i="3"/>
  <c r="AD131" i="3" s="1"/>
  <c r="AD141" i="3" s="1"/>
  <c r="AE17" i="16"/>
  <c r="L29" i="19"/>
  <c r="O35" i="2"/>
  <c r="AA39" i="6"/>
  <c r="AA17" i="10"/>
  <c r="AA75" i="10" s="1"/>
  <c r="AB20" i="6"/>
  <c r="AB87" i="6" s="1"/>
  <c r="AA45" i="6"/>
  <c r="L47" i="19"/>
  <c r="N71" i="2"/>
  <c r="N142" i="2" s="1"/>
  <c r="N144" i="2" s="1"/>
  <c r="O55" i="7"/>
  <c r="U50" i="6"/>
  <c r="AB83" i="18" l="1"/>
  <c r="AB87" i="18" s="1"/>
  <c r="AB71" i="16"/>
  <c r="AB72" i="16" s="1"/>
  <c r="AC67" i="16" s="1"/>
  <c r="Z77" i="18"/>
  <c r="Z84" i="18" s="1"/>
  <c r="Z89" i="18" s="1"/>
  <c r="AA65" i="6"/>
  <c r="AA66" i="6" s="1"/>
  <c r="Z59" i="10"/>
  <c r="Z94" i="7" s="1"/>
  <c r="Z86" i="7" s="1"/>
  <c r="AF100" i="3"/>
  <c r="AF91" i="18"/>
  <c r="Z90" i="18"/>
  <c r="Z92" i="18" s="1"/>
  <c r="Y89" i="7"/>
  <c r="Y136" i="7" s="1"/>
  <c r="AC48" i="16"/>
  <c r="O143" i="2"/>
  <c r="N145" i="2"/>
  <c r="U58" i="18"/>
  <c r="U74" i="3"/>
  <c r="V34" i="16"/>
  <c r="AD30" i="18"/>
  <c r="AD127" i="18" s="1"/>
  <c r="AA28" i="18"/>
  <c r="P61" i="18"/>
  <c r="O58" i="7"/>
  <c r="V42" i="6"/>
  <c r="U48" i="18"/>
  <c r="AB21" i="6"/>
  <c r="AA27" i="7"/>
  <c r="AA141" i="7" s="1"/>
  <c r="AA19" i="10"/>
  <c r="AE37" i="16"/>
  <c r="AF13" i="16"/>
  <c r="AE22" i="18"/>
  <c r="AE118" i="18" s="1"/>
  <c r="L49" i="19"/>
  <c r="N72" i="2"/>
  <c r="AD34" i="3"/>
  <c r="P35" i="18"/>
  <c r="M21" i="19"/>
  <c r="Z87" i="7" l="1"/>
  <c r="Z93" i="18"/>
  <c r="Z96" i="18" s="1"/>
  <c r="Z123" i="18" s="1"/>
  <c r="Z125" i="18" s="1"/>
  <c r="Z61" i="10"/>
  <c r="Z76" i="10" s="1"/>
  <c r="Z78" i="10" s="1"/>
  <c r="Z85" i="7"/>
  <c r="Z96" i="7"/>
  <c r="Z143" i="7" s="1"/>
  <c r="Z145" i="7" s="1"/>
  <c r="Z88" i="7"/>
  <c r="AB23" i="6"/>
  <c r="AB39" i="6" s="1"/>
  <c r="AB88" i="6"/>
  <c r="AG93" i="3"/>
  <c r="AG95" i="3" s="1"/>
  <c r="Y98" i="7"/>
  <c r="Y99" i="7" s="1"/>
  <c r="AA68" i="6"/>
  <c r="AA77" i="18"/>
  <c r="AA84" i="18" s="1"/>
  <c r="AA89" i="18" s="1"/>
  <c r="O141" i="2"/>
  <c r="AC50" i="16"/>
  <c r="V36" i="16"/>
  <c r="V61" i="3"/>
  <c r="AE26" i="18"/>
  <c r="AE122" i="18" s="1"/>
  <c r="L53" i="19"/>
  <c r="AE23" i="3"/>
  <c r="N73" i="2"/>
  <c r="AF15" i="16"/>
  <c r="AA20" i="7"/>
  <c r="AA134" i="7" s="1"/>
  <c r="AA19" i="7"/>
  <c r="AA133" i="7" s="1"/>
  <c r="AA18" i="7"/>
  <c r="AA132" i="7" s="1"/>
  <c r="AA21" i="7"/>
  <c r="AA135" i="7" s="1"/>
  <c r="AA29" i="7"/>
  <c r="O67" i="7"/>
  <c r="AB16" i="18"/>
  <c r="AB112" i="18" s="1"/>
  <c r="U55" i="18"/>
  <c r="O36" i="2"/>
  <c r="P16" i="7"/>
  <c r="P130" i="7" s="1"/>
  <c r="U40" i="10"/>
  <c r="U63" i="7" s="1"/>
  <c r="V43" i="6"/>
  <c r="P63" i="18"/>
  <c r="AF17" i="16" l="1"/>
  <c r="AF22" i="18" s="1"/>
  <c r="AF118" i="18" s="1"/>
  <c r="AF69" i="16"/>
  <c r="W76" i="19"/>
  <c r="W101" i="19" s="1"/>
  <c r="AC20" i="6"/>
  <c r="AC87" i="6" s="1"/>
  <c r="Z83" i="7"/>
  <c r="Z89" i="7" s="1"/>
  <c r="Z136" i="7" s="1"/>
  <c r="AB17" i="10"/>
  <c r="AB75" i="10" s="1"/>
  <c r="AB45" i="6"/>
  <c r="AB65" i="6"/>
  <c r="AB66" i="6" s="1"/>
  <c r="AA90" i="6"/>
  <c r="AA91" i="6" s="1"/>
  <c r="AG100" i="3"/>
  <c r="AH93" i="3" s="1"/>
  <c r="AH95" i="3" s="1"/>
  <c r="AG91" i="18"/>
  <c r="AA59" i="10"/>
  <c r="AA94" i="7" s="1"/>
  <c r="AA96" i="7" s="1"/>
  <c r="AA143" i="7" s="1"/>
  <c r="AA145" i="7" s="1"/>
  <c r="AC52" i="16"/>
  <c r="V38" i="16"/>
  <c r="U38" i="10"/>
  <c r="U61" i="7" s="1"/>
  <c r="V63" i="3"/>
  <c r="AB23" i="18"/>
  <c r="AB119" i="18" s="1"/>
  <c r="O68" i="7"/>
  <c r="AF37" i="16"/>
  <c r="O70" i="2"/>
  <c r="L55" i="19"/>
  <c r="M23" i="19"/>
  <c r="O37" i="2"/>
  <c r="P64" i="18"/>
  <c r="U60" i="18"/>
  <c r="AE25" i="3"/>
  <c r="V46" i="6"/>
  <c r="P22" i="7"/>
  <c r="P137" i="7" s="1"/>
  <c r="P147" i="7" s="1"/>
  <c r="Q29" i="18"/>
  <c r="Q126" i="18" s="1"/>
  <c r="U65" i="7" l="1"/>
  <c r="U57" i="7"/>
  <c r="AG13" i="16"/>
  <c r="AB27" i="7"/>
  <c r="AB141" i="7" s="1"/>
  <c r="AC83" i="18"/>
  <c r="AC87" i="18" s="1"/>
  <c r="AC71" i="16"/>
  <c r="AC72" i="16" s="1"/>
  <c r="AD67" i="16" s="1"/>
  <c r="AC21" i="6"/>
  <c r="AC23" i="6" s="1"/>
  <c r="AC17" i="10" s="1"/>
  <c r="AC75" i="10" s="1"/>
  <c r="AA86" i="7"/>
  <c r="AB19" i="10"/>
  <c r="AA90" i="18"/>
  <c r="AA92" i="18" s="1"/>
  <c r="AA93" i="18" s="1"/>
  <c r="AA96" i="18" s="1"/>
  <c r="X76" i="19" s="1"/>
  <c r="X101" i="19" s="1"/>
  <c r="Z98" i="7"/>
  <c r="Z99" i="7" s="1"/>
  <c r="AA87" i="7"/>
  <c r="AH100" i="3"/>
  <c r="AI93" i="3" s="1"/>
  <c r="AI95" i="3" s="1"/>
  <c r="AH91" i="18"/>
  <c r="AA85" i="7"/>
  <c r="AA88" i="7"/>
  <c r="AA61" i="10"/>
  <c r="AA76" i="10" s="1"/>
  <c r="AA78" i="10" s="1"/>
  <c r="AB68" i="6"/>
  <c r="AB90" i="6" s="1"/>
  <c r="AB91" i="6" s="1"/>
  <c r="AB77" i="18"/>
  <c r="AB84" i="18" s="1"/>
  <c r="AB89" i="18" s="1"/>
  <c r="AD48" i="16"/>
  <c r="AE34" i="3"/>
  <c r="AF23" i="3" s="1"/>
  <c r="AE131" i="3"/>
  <c r="AE141" i="3" s="1"/>
  <c r="U42" i="10"/>
  <c r="V72" i="3"/>
  <c r="V62" i="18"/>
  <c r="V54" i="18"/>
  <c r="W32" i="16"/>
  <c r="Q31" i="18"/>
  <c r="Q128" i="18" s="1"/>
  <c r="Q129" i="18" s="1"/>
  <c r="Q132" i="18" s="1"/>
  <c r="P31" i="7"/>
  <c r="AF26" i="18"/>
  <c r="AF122" i="18" s="1"/>
  <c r="AG15" i="16"/>
  <c r="AB20" i="7"/>
  <c r="AB134" i="7" s="1"/>
  <c r="P67" i="18"/>
  <c r="P55" i="7" s="1"/>
  <c r="O38" i="2"/>
  <c r="AB28" i="18"/>
  <c r="M27" i="19"/>
  <c r="V50" i="6"/>
  <c r="AE30" i="18"/>
  <c r="AE127" i="18" s="1"/>
  <c r="AB21" i="7" l="1"/>
  <c r="AB135" i="7" s="1"/>
  <c r="AB18" i="7"/>
  <c r="AB132" i="7" s="1"/>
  <c r="P58" i="7"/>
  <c r="P67" i="7" s="1"/>
  <c r="P68" i="7" s="1"/>
  <c r="Q61" i="18"/>
  <c r="Q63" i="18" s="1"/>
  <c r="Q64" i="18" s="1"/>
  <c r="Q67" i="18" s="1"/>
  <c r="AB19" i="7"/>
  <c r="AB133" i="7" s="1"/>
  <c r="AB59" i="10"/>
  <c r="AB94" i="7" s="1"/>
  <c r="AB96" i="7" s="1"/>
  <c r="AB143" i="7" s="1"/>
  <c r="AC16" i="18"/>
  <c r="AC112" i="18" s="1"/>
  <c r="AB29" i="7"/>
  <c r="AC88" i="6"/>
  <c r="AG17" i="16"/>
  <c r="AG22" i="18" s="1"/>
  <c r="AG118" i="18" s="1"/>
  <c r="AG69" i="16"/>
  <c r="AA83" i="7"/>
  <c r="AA89" i="7" s="1"/>
  <c r="AA136" i="7" s="1"/>
  <c r="AA123" i="18"/>
  <c r="AA125" i="18" s="1"/>
  <c r="AC39" i="6"/>
  <c r="AC45" i="6"/>
  <c r="AD20" i="6"/>
  <c r="AD87" i="6" s="1"/>
  <c r="AI100" i="3"/>
  <c r="AJ93" i="3" s="1"/>
  <c r="AJ95" i="3" s="1"/>
  <c r="AI91" i="18"/>
  <c r="AC65" i="6"/>
  <c r="AC66" i="6" s="1"/>
  <c r="AC77" i="18" s="1"/>
  <c r="AC84" i="18" s="1"/>
  <c r="AC89" i="18" s="1"/>
  <c r="AB87" i="7"/>
  <c r="AD50" i="16"/>
  <c r="O104" i="2"/>
  <c r="P102" i="2" s="1"/>
  <c r="P103" i="2" s="1"/>
  <c r="W34" i="16"/>
  <c r="V58" i="18"/>
  <c r="V74" i="3"/>
  <c r="AC27" i="7"/>
  <c r="AC141" i="7" s="1"/>
  <c r="AC19" i="10"/>
  <c r="AF25" i="3"/>
  <c r="AF131" i="3" s="1"/>
  <c r="AF141" i="3" s="1"/>
  <c r="P32" i="7"/>
  <c r="P35" i="2"/>
  <c r="AH13" i="16"/>
  <c r="AG37" i="16"/>
  <c r="Q32" i="18"/>
  <c r="W42" i="6"/>
  <c r="V48" i="18"/>
  <c r="M29" i="19"/>
  <c r="O71" i="2"/>
  <c r="O142" i="2" s="1"/>
  <c r="O144" i="2" s="1"/>
  <c r="M47" i="19"/>
  <c r="N47" i="19" l="1"/>
  <c r="P71" i="2"/>
  <c r="Q55" i="7"/>
  <c r="AB88" i="7"/>
  <c r="AC23" i="18"/>
  <c r="AC119" i="18" s="1"/>
  <c r="AB61" i="10"/>
  <c r="AB76" i="10" s="1"/>
  <c r="AB78" i="10" s="1"/>
  <c r="AB85" i="7"/>
  <c r="AG26" i="18"/>
  <c r="AG122" i="18" s="1"/>
  <c r="AB86" i="7"/>
  <c r="AB145" i="7"/>
  <c r="AB90" i="18"/>
  <c r="AB92" i="18" s="1"/>
  <c r="AB93" i="18" s="1"/>
  <c r="AB96" i="18" s="1"/>
  <c r="AB83" i="7" s="1"/>
  <c r="AD21" i="6"/>
  <c r="AD88" i="6" s="1"/>
  <c r="AJ100" i="3"/>
  <c r="AK93" i="3" s="1"/>
  <c r="AK95" i="3" s="1"/>
  <c r="AJ91" i="18"/>
  <c r="AA98" i="7"/>
  <c r="AA99" i="7" s="1"/>
  <c r="AD52" i="16"/>
  <c r="P143" i="2"/>
  <c r="O145" i="2"/>
  <c r="W61" i="3"/>
  <c r="W36" i="16"/>
  <c r="AC68" i="6"/>
  <c r="AC90" i="6" s="1"/>
  <c r="AC91" i="6" s="1"/>
  <c r="AF30" i="18"/>
  <c r="AF127" i="18" s="1"/>
  <c r="AC20" i="7"/>
  <c r="AC134" i="7" s="1"/>
  <c r="AC18" i="7"/>
  <c r="AC132" i="7" s="1"/>
  <c r="AC29" i="7"/>
  <c r="AC19" i="7"/>
  <c r="AC133" i="7" s="1"/>
  <c r="AC21" i="7"/>
  <c r="AC135" i="7" s="1"/>
  <c r="M49" i="19"/>
  <c r="O72" i="2"/>
  <c r="V55" i="18"/>
  <c r="AF34" i="3"/>
  <c r="AH15" i="16"/>
  <c r="AH69" i="16" s="1"/>
  <c r="Q35" i="18"/>
  <c r="N21" i="19"/>
  <c r="AC28" i="18"/>
  <c r="V40" i="10"/>
  <c r="V63" i="7" s="1"/>
  <c r="W43" i="6"/>
  <c r="W46" i="6" s="1"/>
  <c r="AB89" i="7" l="1"/>
  <c r="AB136" i="7" s="1"/>
  <c r="Q58" i="7"/>
  <c r="Q67" i="7" s="1"/>
  <c r="Q68" i="7" s="1"/>
  <c r="R61" i="18"/>
  <c r="R63" i="18" s="1"/>
  <c r="R64" i="18" s="1"/>
  <c r="R67" i="18" s="1"/>
  <c r="P142" i="2"/>
  <c r="N49" i="19"/>
  <c r="N53" i="19" s="1"/>
  <c r="N55" i="19" s="1"/>
  <c r="AD23" i="6"/>
  <c r="AD45" i="6" s="1"/>
  <c r="AD16" i="18"/>
  <c r="AD112" i="18" s="1"/>
  <c r="AB123" i="18"/>
  <c r="AB125" i="18" s="1"/>
  <c r="Y76" i="19"/>
  <c r="Y101" i="19" s="1"/>
  <c r="AD83" i="18"/>
  <c r="AD87" i="18" s="1"/>
  <c r="AD71" i="16"/>
  <c r="AD72" i="16" s="1"/>
  <c r="AE67" i="16" s="1"/>
  <c r="AC90" i="18"/>
  <c r="AC92" i="18" s="1"/>
  <c r="AC93" i="18" s="1"/>
  <c r="AC96" i="18" s="1"/>
  <c r="Z76" i="19" s="1"/>
  <c r="Z101" i="19" s="1"/>
  <c r="AK100" i="3"/>
  <c r="AL93" i="3" s="1"/>
  <c r="AL95" i="3" s="1"/>
  <c r="AL91" i="18" s="1"/>
  <c r="AK91" i="18"/>
  <c r="P141" i="2"/>
  <c r="AE48" i="16"/>
  <c r="M53" i="19"/>
  <c r="M55" i="19" s="1"/>
  <c r="AD65" i="6"/>
  <c r="AC59" i="10"/>
  <c r="AC94" i="7" s="1"/>
  <c r="W38" i="16"/>
  <c r="W63" i="3"/>
  <c r="V38" i="10"/>
  <c r="V61" i="7" s="1"/>
  <c r="AE20" i="6"/>
  <c r="AE87" i="6" s="1"/>
  <c r="P36" i="2"/>
  <c r="Q16" i="7"/>
  <c r="Q130" i="7" s="1"/>
  <c r="AG23" i="3"/>
  <c r="O73" i="2"/>
  <c r="W50" i="6"/>
  <c r="AH17" i="16"/>
  <c r="V60" i="18"/>
  <c r="AB98" i="7" l="1"/>
  <c r="AB99" i="7" s="1"/>
  <c r="AD23" i="18"/>
  <c r="AD119" i="18" s="1"/>
  <c r="V57" i="7"/>
  <c r="V65" i="7"/>
  <c r="Q71" i="2"/>
  <c r="O47" i="19"/>
  <c r="P144" i="2"/>
  <c r="R55" i="7"/>
  <c r="AD17" i="10"/>
  <c r="AD75" i="10" s="1"/>
  <c r="AD39" i="6"/>
  <c r="AC123" i="18"/>
  <c r="AC125" i="18" s="1"/>
  <c r="AC83" i="7"/>
  <c r="AD90" i="18" s="1"/>
  <c r="AD92" i="18" s="1"/>
  <c r="AL100" i="3"/>
  <c r="AM93" i="3" s="1"/>
  <c r="AC86" i="7"/>
  <c r="AC87" i="7"/>
  <c r="AC88" i="7"/>
  <c r="AC96" i="7"/>
  <c r="AC143" i="7" s="1"/>
  <c r="AC145" i="7" s="1"/>
  <c r="AC85" i="7"/>
  <c r="AE50" i="16"/>
  <c r="P145" i="2"/>
  <c r="W62" i="18"/>
  <c r="V42" i="10"/>
  <c r="X32" i="16"/>
  <c r="W54" i="18"/>
  <c r="AD66" i="6"/>
  <c r="W72" i="3"/>
  <c r="AC61" i="10"/>
  <c r="AC76" i="10" s="1"/>
  <c r="AC78" i="10" s="1"/>
  <c r="P70" i="2"/>
  <c r="AD28" i="18"/>
  <c r="Q22" i="7"/>
  <c r="Q137" i="7" s="1"/>
  <c r="Q147" i="7" s="1"/>
  <c r="R29" i="18"/>
  <c r="R126" i="18" s="1"/>
  <c r="X42" i="6"/>
  <c r="W48" i="18"/>
  <c r="AG25" i="3"/>
  <c r="N23" i="19"/>
  <c r="P37" i="2"/>
  <c r="AI13" i="16"/>
  <c r="AH37" i="16"/>
  <c r="AH22" i="18"/>
  <c r="AH118" i="18" s="1"/>
  <c r="AE21" i="6"/>
  <c r="R58" i="7" l="1"/>
  <c r="R67" i="7" s="1"/>
  <c r="R68" i="7" s="1"/>
  <c r="S61" i="18"/>
  <c r="S63" i="18" s="1"/>
  <c r="S64" i="18" s="1"/>
  <c r="S67" i="18" s="1"/>
  <c r="Q142" i="2"/>
  <c r="O49" i="19"/>
  <c r="O53" i="19" s="1"/>
  <c r="O55" i="19" s="1"/>
  <c r="AD19" i="10"/>
  <c r="AD27" i="7"/>
  <c r="AD141" i="7" s="1"/>
  <c r="AC89" i="7"/>
  <c r="AC136" i="7" s="1"/>
  <c r="AE23" i="6"/>
  <c r="AF20" i="6" s="1"/>
  <c r="AF87" i="6" s="1"/>
  <c r="AE88" i="6"/>
  <c r="AD68" i="6"/>
  <c r="AD90" i="6" s="1"/>
  <c r="AD91" i="6" s="1"/>
  <c r="AD77" i="18"/>
  <c r="AD84" i="18" s="1"/>
  <c r="AD89" i="18" s="1"/>
  <c r="AD93" i="18" s="1"/>
  <c r="AD96" i="18" s="1"/>
  <c r="AM95" i="3"/>
  <c r="AE52" i="16"/>
  <c r="AG34" i="3"/>
  <c r="AH23" i="3" s="1"/>
  <c r="AG131" i="3"/>
  <c r="AG141" i="3" s="1"/>
  <c r="W74" i="3"/>
  <c r="X34" i="16"/>
  <c r="W58" i="18"/>
  <c r="N27" i="19"/>
  <c r="AH26" i="18"/>
  <c r="AH122" i="18" s="1"/>
  <c r="P72" i="2"/>
  <c r="W55" i="18"/>
  <c r="R31" i="18"/>
  <c r="R128" i="18" s="1"/>
  <c r="R129" i="18" s="1"/>
  <c r="R132" i="18" s="1"/>
  <c r="AE16" i="18"/>
  <c r="AE112" i="18" s="1"/>
  <c r="AI15" i="16"/>
  <c r="AI69" i="16" s="1"/>
  <c r="P38" i="2"/>
  <c r="AG30" i="18"/>
  <c r="AG127" i="18" s="1"/>
  <c r="X43" i="6"/>
  <c r="W40" i="10"/>
  <c r="W63" i="7" s="1"/>
  <c r="Q31" i="7"/>
  <c r="AD20" i="7" l="1"/>
  <c r="AD134" i="7" s="1"/>
  <c r="AD19" i="7"/>
  <c r="AD133" i="7" s="1"/>
  <c r="AD29" i="7"/>
  <c r="P47" i="19"/>
  <c r="R71" i="2"/>
  <c r="S55" i="7"/>
  <c r="AD21" i="7"/>
  <c r="AD135" i="7" s="1"/>
  <c r="AE39" i="6"/>
  <c r="AD18" i="7"/>
  <c r="AD132" i="7" s="1"/>
  <c r="AE17" i="10"/>
  <c r="AE75" i="10" s="1"/>
  <c r="AC98" i="7"/>
  <c r="AC99" i="7" s="1"/>
  <c r="AE65" i="6"/>
  <c r="AE66" i="6" s="1"/>
  <c r="AE83" i="18"/>
  <c r="AE87" i="18" s="1"/>
  <c r="AE71" i="16"/>
  <c r="AE72" i="16" s="1"/>
  <c r="AF67" i="16" s="1"/>
  <c r="AE45" i="6"/>
  <c r="AD59" i="10"/>
  <c r="AD94" i="7" s="1"/>
  <c r="AD85" i="7" s="1"/>
  <c r="AM100" i="3"/>
  <c r="AN93" i="3" s="1"/>
  <c r="AM91" i="18"/>
  <c r="AA76" i="19"/>
  <c r="AA101" i="19" s="1"/>
  <c r="AD123" i="18"/>
  <c r="AD125" i="18" s="1"/>
  <c r="AD83" i="7"/>
  <c r="AF48" i="16"/>
  <c r="X36" i="16"/>
  <c r="P104" i="2"/>
  <c r="Q102" i="2" s="1"/>
  <c r="Q103" i="2" s="1"/>
  <c r="X61" i="3"/>
  <c r="AE23" i="18"/>
  <c r="AE119" i="18" s="1"/>
  <c r="R32" i="18"/>
  <c r="N29" i="19"/>
  <c r="Q35" i="2"/>
  <c r="AH25" i="3"/>
  <c r="AE19" i="10"/>
  <c r="AF21" i="6"/>
  <c r="P73" i="2"/>
  <c r="AI17" i="16"/>
  <c r="W60" i="18"/>
  <c r="Q32" i="7"/>
  <c r="X46" i="6"/>
  <c r="S58" i="7" l="1"/>
  <c r="S67" i="7" s="1"/>
  <c r="S68" i="7" s="1"/>
  <c r="T61" i="18"/>
  <c r="T63" i="18" s="1"/>
  <c r="T64" i="18" s="1"/>
  <c r="T67" i="18" s="1"/>
  <c r="R142" i="2"/>
  <c r="P49" i="19"/>
  <c r="P53" i="19" s="1"/>
  <c r="P55" i="19" s="1"/>
  <c r="AE27" i="7"/>
  <c r="AE141" i="7" s="1"/>
  <c r="AD88" i="7"/>
  <c r="AD89" i="7" s="1"/>
  <c r="AD136" i="7" s="1"/>
  <c r="AD61" i="10"/>
  <c r="AD76" i="10" s="1"/>
  <c r="AD78" i="10" s="1"/>
  <c r="AD96" i="7"/>
  <c r="AD143" i="7" s="1"/>
  <c r="AD145" i="7" s="1"/>
  <c r="AD87" i="7"/>
  <c r="AD86" i="7"/>
  <c r="AF23" i="6"/>
  <c r="AF45" i="6" s="1"/>
  <c r="AF88" i="6"/>
  <c r="AE68" i="6"/>
  <c r="AE77" i="18"/>
  <c r="AE84" i="18" s="1"/>
  <c r="AE89" i="18" s="1"/>
  <c r="AE90" i="18"/>
  <c r="AE92" i="18" s="1"/>
  <c r="AN95" i="3"/>
  <c r="AF50" i="16"/>
  <c r="Q143" i="2"/>
  <c r="Q141" i="2" s="1"/>
  <c r="Q144" i="2" s="1"/>
  <c r="AH34" i="3"/>
  <c r="AI23" i="3" s="1"/>
  <c r="AH131" i="3"/>
  <c r="AH141" i="3" s="1"/>
  <c r="X38" i="16"/>
  <c r="X54" i="18" s="1"/>
  <c r="W38" i="10"/>
  <c r="W61" i="7" s="1"/>
  <c r="X63" i="3"/>
  <c r="AI37" i="16"/>
  <c r="AJ13" i="16"/>
  <c r="AI22" i="18"/>
  <c r="AI118" i="18" s="1"/>
  <c r="X50" i="6"/>
  <c r="Q70" i="2"/>
  <c r="AF16" i="18"/>
  <c r="AF112" i="18" s="1"/>
  <c r="AH30" i="18"/>
  <c r="AH127" i="18" s="1"/>
  <c r="O21" i="19"/>
  <c r="R35" i="18"/>
  <c r="AE20" i="7"/>
  <c r="AE134" i="7" s="1"/>
  <c r="AE21" i="7"/>
  <c r="AE135" i="7" s="1"/>
  <c r="AE19" i="7"/>
  <c r="AE133" i="7" s="1"/>
  <c r="AE18" i="7"/>
  <c r="AE132" i="7" s="1"/>
  <c r="AE29" i="7"/>
  <c r="AE28" i="18"/>
  <c r="W57" i="7" l="1"/>
  <c r="W65" i="7"/>
  <c r="Y32" i="16"/>
  <c r="Q47" i="19"/>
  <c r="S71" i="2"/>
  <c r="T55" i="7"/>
  <c r="AF17" i="10"/>
  <c r="AF75" i="10" s="1"/>
  <c r="AG20" i="6"/>
  <c r="AG87" i="6" s="1"/>
  <c r="AF39" i="6"/>
  <c r="AE59" i="10"/>
  <c r="AE94" i="7" s="1"/>
  <c r="AE85" i="7" s="1"/>
  <c r="AE90" i="6"/>
  <c r="AE91" i="6" s="1"/>
  <c r="AF65" i="6"/>
  <c r="AF66" i="6" s="1"/>
  <c r="AF77" i="18" s="1"/>
  <c r="AD98" i="7"/>
  <c r="AD99" i="7" s="1"/>
  <c r="AN100" i="3"/>
  <c r="AO93" i="3" s="1"/>
  <c r="AN91" i="18"/>
  <c r="AE93" i="18"/>
  <c r="AE96" i="18" s="1"/>
  <c r="AE83" i="7" s="1"/>
  <c r="Q145" i="2"/>
  <c r="AF52" i="16"/>
  <c r="X62" i="18"/>
  <c r="X58" i="18"/>
  <c r="W42" i="10"/>
  <c r="Y34" i="16"/>
  <c r="X72" i="3"/>
  <c r="Y42" i="6"/>
  <c r="X48" i="18"/>
  <c r="AI25" i="3"/>
  <c r="AI26" i="18"/>
  <c r="AI122" i="18" s="1"/>
  <c r="AJ15" i="16"/>
  <c r="Q36" i="2"/>
  <c r="R16" i="7"/>
  <c r="R130" i="7" s="1"/>
  <c r="AF23" i="18"/>
  <c r="AF119" i="18" s="1"/>
  <c r="Q72" i="2"/>
  <c r="AF19" i="10" l="1"/>
  <c r="T58" i="7"/>
  <c r="T67" i="7" s="1"/>
  <c r="T68" i="7" s="1"/>
  <c r="U61" i="18"/>
  <c r="U63" i="18" s="1"/>
  <c r="U64" i="18" s="1"/>
  <c r="U67" i="18" s="1"/>
  <c r="S142" i="2"/>
  <c r="Q49" i="19"/>
  <c r="Q53" i="19" s="1"/>
  <c r="Q55" i="19" s="1"/>
  <c r="AF27" i="7"/>
  <c r="AF141" i="7" s="1"/>
  <c r="AG21" i="6"/>
  <c r="AG88" i="6" s="1"/>
  <c r="AE88" i="7"/>
  <c r="AE89" i="7" s="1"/>
  <c r="AE136" i="7" s="1"/>
  <c r="AE87" i="7"/>
  <c r="AJ17" i="16"/>
  <c r="AJ69" i="16"/>
  <c r="AF83" i="18"/>
  <c r="AF87" i="18" s="1"/>
  <c r="AF71" i="16"/>
  <c r="AF72" i="16" s="1"/>
  <c r="AG67" i="16" s="1"/>
  <c r="AE96" i="7"/>
  <c r="AE143" i="7" s="1"/>
  <c r="AE145" i="7" s="1"/>
  <c r="AE61" i="10"/>
  <c r="AE76" i="10" s="1"/>
  <c r="AE78" i="10" s="1"/>
  <c r="AE86" i="7"/>
  <c r="AG23" i="6"/>
  <c r="AG39" i="6" s="1"/>
  <c r="AB76" i="19"/>
  <c r="AB101" i="19" s="1"/>
  <c r="AE123" i="18"/>
  <c r="AE125" i="18" s="1"/>
  <c r="AF90" i="18"/>
  <c r="AF92" i="18" s="1"/>
  <c r="AO95" i="3"/>
  <c r="AG48" i="16"/>
  <c r="AI34" i="3"/>
  <c r="AJ23" i="3" s="1"/>
  <c r="AI131" i="3"/>
  <c r="AI141" i="3" s="1"/>
  <c r="Y36" i="16"/>
  <c r="AF68" i="6"/>
  <c r="AF90" i="6" s="1"/>
  <c r="AF91" i="6" s="1"/>
  <c r="X74" i="3"/>
  <c r="R22" i="7"/>
  <c r="R137" i="7" s="1"/>
  <c r="R147" i="7" s="1"/>
  <c r="S29" i="18"/>
  <c r="S126" i="18" s="1"/>
  <c r="AJ37" i="16"/>
  <c r="AK13" i="16"/>
  <c r="AF29" i="7"/>
  <c r="AF19" i="7"/>
  <c r="AF133" i="7" s="1"/>
  <c r="AF28" i="18"/>
  <c r="O23" i="19"/>
  <c r="Q37" i="2"/>
  <c r="AJ22" i="18"/>
  <c r="AJ118" i="18" s="1"/>
  <c r="X55" i="18"/>
  <c r="AI30" i="18"/>
  <c r="AI127" i="18" s="1"/>
  <c r="Y43" i="6"/>
  <c r="Y46" i="6" s="1"/>
  <c r="X40" i="10"/>
  <c r="X63" i="7" s="1"/>
  <c r="AG16" i="18"/>
  <c r="AG112" i="18" s="1"/>
  <c r="Q73" i="2"/>
  <c r="AF21" i="7" l="1"/>
  <c r="AF135" i="7" s="1"/>
  <c r="T71" i="2"/>
  <c r="R47" i="19"/>
  <c r="U55" i="7"/>
  <c r="AF18" i="7"/>
  <c r="AF132" i="7" s="1"/>
  <c r="AF20" i="7"/>
  <c r="AF134" i="7" s="1"/>
  <c r="AF84" i="18"/>
  <c r="AF89" i="18" s="1"/>
  <c r="AF93" i="18" s="1"/>
  <c r="AF96" i="18" s="1"/>
  <c r="AG17" i="10"/>
  <c r="AG75" i="10" s="1"/>
  <c r="AG45" i="6"/>
  <c r="AH20" i="6"/>
  <c r="AH87" i="6" s="1"/>
  <c r="AO100" i="3"/>
  <c r="AP93" i="3" s="1"/>
  <c r="AO91" i="18"/>
  <c r="AE98" i="7"/>
  <c r="AE99" i="7" s="1"/>
  <c r="AG50" i="16"/>
  <c r="Y38" i="16"/>
  <c r="Y54" i="18" s="1"/>
  <c r="Y61" i="3"/>
  <c r="AG65" i="6"/>
  <c r="AF59" i="10"/>
  <c r="AF94" i="7" s="1"/>
  <c r="Y50" i="6"/>
  <c r="X60" i="18"/>
  <c r="S31" i="18"/>
  <c r="S128" i="18" s="1"/>
  <c r="S129" i="18" s="1"/>
  <c r="S132" i="18" s="1"/>
  <c r="Q38" i="2"/>
  <c r="R70" i="2"/>
  <c r="O27" i="19"/>
  <c r="AK15" i="16"/>
  <c r="AK69" i="16" s="1"/>
  <c r="R31" i="7"/>
  <c r="AG23" i="18"/>
  <c r="AG119" i="18" s="1"/>
  <c r="AJ25" i="3"/>
  <c r="AJ26" i="18"/>
  <c r="AJ122" i="18" s="1"/>
  <c r="U58" i="7" l="1"/>
  <c r="U67" i="7" s="1"/>
  <c r="U68" i="7" s="1"/>
  <c r="V61" i="18"/>
  <c r="V63" i="18" s="1"/>
  <c r="V64" i="18" s="1"/>
  <c r="V67" i="18" s="1"/>
  <c r="T142" i="2"/>
  <c r="R49" i="19"/>
  <c r="R53" i="19" s="1"/>
  <c r="R55" i="19" s="1"/>
  <c r="AH21" i="6"/>
  <c r="AH23" i="6" s="1"/>
  <c r="AG19" i="10"/>
  <c r="AG27" i="7"/>
  <c r="AG141" i="7" s="1"/>
  <c r="AF123" i="18"/>
  <c r="AF125" i="18" s="1"/>
  <c r="AC76" i="19"/>
  <c r="AC101" i="19" s="1"/>
  <c r="AF83" i="7"/>
  <c r="AG90" i="18" s="1"/>
  <c r="AG92" i="18" s="1"/>
  <c r="AP95" i="3"/>
  <c r="Z32" i="16"/>
  <c r="Z34" i="16" s="1"/>
  <c r="AG52" i="16"/>
  <c r="AF96" i="7"/>
  <c r="AF143" i="7" s="1"/>
  <c r="AF145" i="7" s="1"/>
  <c r="AF87" i="7"/>
  <c r="AF86" i="7"/>
  <c r="AF85" i="7"/>
  <c r="AF88" i="7"/>
  <c r="AJ34" i="3"/>
  <c r="AK23" i="3" s="1"/>
  <c r="AJ131" i="3"/>
  <c r="AJ141" i="3" s="1"/>
  <c r="Q104" i="2"/>
  <c r="R102" i="2" s="1"/>
  <c r="R103" i="2" s="1"/>
  <c r="Y58" i="18"/>
  <c r="AF61" i="10"/>
  <c r="AF76" i="10" s="1"/>
  <c r="AF78" i="10" s="1"/>
  <c r="AG66" i="6"/>
  <c r="AG77" i="18" s="1"/>
  <c r="X38" i="10"/>
  <c r="X61" i="7" s="1"/>
  <c r="Y63" i="3"/>
  <c r="AG28" i="18"/>
  <c r="Z42" i="6"/>
  <c r="Y48" i="18"/>
  <c r="AK17" i="16"/>
  <c r="R35" i="2"/>
  <c r="AG29" i="7"/>
  <c r="R32" i="7"/>
  <c r="AJ30" i="18"/>
  <c r="AJ127" i="18" s="1"/>
  <c r="AH16" i="18"/>
  <c r="AH112" i="18" s="1"/>
  <c r="O29" i="19"/>
  <c r="R72" i="2"/>
  <c r="S32" i="18"/>
  <c r="AG21" i="7" l="1"/>
  <c r="AG135" i="7" s="1"/>
  <c r="AH88" i="6"/>
  <c r="X65" i="7"/>
  <c r="X57" i="7"/>
  <c r="U71" i="2"/>
  <c r="S47" i="19"/>
  <c r="V55" i="7"/>
  <c r="AG19" i="7"/>
  <c r="AG133" i="7" s="1"/>
  <c r="AG20" i="7"/>
  <c r="AG134" i="7" s="1"/>
  <c r="AG18" i="7"/>
  <c r="AG132" i="7" s="1"/>
  <c r="AH45" i="6"/>
  <c r="AI20" i="6"/>
  <c r="AI87" i="6" s="1"/>
  <c r="AH39" i="6"/>
  <c r="AH17" i="10"/>
  <c r="AH75" i="10" s="1"/>
  <c r="AF89" i="7"/>
  <c r="AF136" i="7" s="1"/>
  <c r="AG83" i="18"/>
  <c r="AG87" i="18" s="1"/>
  <c r="AG71" i="16"/>
  <c r="AG72" i="16" s="1"/>
  <c r="AH67" i="16" s="1"/>
  <c r="AP100" i="3"/>
  <c r="AQ93" i="3" s="1"/>
  <c r="AP91" i="18"/>
  <c r="AH48" i="16"/>
  <c r="Y62" i="18"/>
  <c r="X42" i="10"/>
  <c r="Z36" i="16"/>
  <c r="Y72" i="3"/>
  <c r="AG68" i="6"/>
  <c r="AG90" i="6" s="1"/>
  <c r="AG91" i="6" s="1"/>
  <c r="S35" i="18"/>
  <c r="P21" i="19"/>
  <c r="AH23" i="18"/>
  <c r="AH119" i="18" s="1"/>
  <c r="Y55" i="18"/>
  <c r="Y40" i="10"/>
  <c r="Y63" i="7" s="1"/>
  <c r="Z43" i="6"/>
  <c r="AK25" i="3"/>
  <c r="AK131" i="3" s="1"/>
  <c r="AK141" i="3" s="1"/>
  <c r="R73" i="2"/>
  <c r="AK37" i="16"/>
  <c r="AL13" i="16"/>
  <c r="AK22" i="18"/>
  <c r="AK118" i="18" s="1"/>
  <c r="AI21" i="6" l="1"/>
  <c r="AI23" i="6" s="1"/>
  <c r="AI17" i="10" s="1"/>
  <c r="AI75" i="10" s="1"/>
  <c r="V58" i="7"/>
  <c r="V67" i="7" s="1"/>
  <c r="V68" i="7" s="1"/>
  <c r="W61" i="18"/>
  <c r="W63" i="18" s="1"/>
  <c r="W64" i="18" s="1"/>
  <c r="W67" i="18" s="1"/>
  <c r="U142" i="2"/>
  <c r="S49" i="19"/>
  <c r="S53" i="19" s="1"/>
  <c r="S55" i="19" s="1"/>
  <c r="AH27" i="7"/>
  <c r="AH141" i="7" s="1"/>
  <c r="AG84" i="18"/>
  <c r="AG89" i="18" s="1"/>
  <c r="AG93" i="18" s="1"/>
  <c r="AG96" i="18" s="1"/>
  <c r="AD76" i="19" s="1"/>
  <c r="AD101" i="19" s="1"/>
  <c r="AF98" i="7"/>
  <c r="AF99" i="7" s="1"/>
  <c r="AH19" i="10"/>
  <c r="AI88" i="6"/>
  <c r="AH50" i="16"/>
  <c r="AH52" i="16" s="1"/>
  <c r="AH71" i="16" s="1"/>
  <c r="AH72" i="16" s="1"/>
  <c r="AI67" i="16" s="1"/>
  <c r="AQ95" i="3"/>
  <c r="R143" i="2"/>
  <c r="R141" i="2" s="1"/>
  <c r="R144" i="2" s="1"/>
  <c r="Z38" i="16"/>
  <c r="Y74" i="3"/>
  <c r="Z46" i="6"/>
  <c r="Z50" i="6" s="1"/>
  <c r="AG59" i="10"/>
  <c r="AG94" i="7" s="1"/>
  <c r="AH65" i="6"/>
  <c r="AK30" i="18"/>
  <c r="AK127" i="18" s="1"/>
  <c r="AH28" i="18"/>
  <c r="S70" i="2"/>
  <c r="AL15" i="16"/>
  <c r="AL69" i="16" s="1"/>
  <c r="AK34" i="3"/>
  <c r="AI16" i="18"/>
  <c r="AI112" i="18" s="1"/>
  <c r="Y60" i="18"/>
  <c r="AH20" i="7"/>
  <c r="AH134" i="7" s="1"/>
  <c r="AH19" i="7"/>
  <c r="AH133" i="7" s="1"/>
  <c r="AH18" i="7"/>
  <c r="AH132" i="7" s="1"/>
  <c r="AH21" i="7"/>
  <c r="AH135" i="7" s="1"/>
  <c r="AK26" i="18"/>
  <c r="AK122" i="18" s="1"/>
  <c r="R36" i="2"/>
  <c r="S16" i="7"/>
  <c r="S130" i="7" s="1"/>
  <c r="V71" i="2" l="1"/>
  <c r="T47" i="19"/>
  <c r="W55" i="7"/>
  <c r="AG83" i="7"/>
  <c r="AH90" i="18" s="1"/>
  <c r="AH92" i="18" s="1"/>
  <c r="AH29" i="7"/>
  <c r="AG123" i="18"/>
  <c r="AG125" i="18" s="1"/>
  <c r="AJ20" i="6"/>
  <c r="AJ87" i="6" s="1"/>
  <c r="AH83" i="18"/>
  <c r="AH87" i="18" s="1"/>
  <c r="AI45" i="6"/>
  <c r="AI39" i="6"/>
  <c r="AQ100" i="3"/>
  <c r="AR93" i="3" s="1"/>
  <c r="AQ91" i="18"/>
  <c r="AI48" i="16"/>
  <c r="AI50" i="16" s="1"/>
  <c r="AG87" i="7"/>
  <c r="AG96" i="7"/>
  <c r="AG143" i="7" s="1"/>
  <c r="AG145" i="7" s="1"/>
  <c r="AG86" i="7"/>
  <c r="AG88" i="7"/>
  <c r="AG85" i="7"/>
  <c r="R145" i="2"/>
  <c r="AG61" i="10"/>
  <c r="AG76" i="10" s="1"/>
  <c r="AG78" i="10" s="1"/>
  <c r="AH66" i="6"/>
  <c r="AH77" i="18" s="1"/>
  <c r="Z61" i="3"/>
  <c r="AA32" i="16"/>
  <c r="Z54" i="18"/>
  <c r="AI23" i="18"/>
  <c r="AI119" i="18" s="1"/>
  <c r="AL23" i="3"/>
  <c r="AI27" i="7"/>
  <c r="AI141" i="7" s="1"/>
  <c r="AI19" i="10"/>
  <c r="AA42" i="6"/>
  <c r="Z48" i="18"/>
  <c r="AL17" i="16"/>
  <c r="S72" i="2"/>
  <c r="P23" i="19"/>
  <c r="R37" i="2"/>
  <c r="S22" i="7"/>
  <c r="S137" i="7" s="1"/>
  <c r="S147" i="7" s="1"/>
  <c r="T29" i="18"/>
  <c r="T126" i="18" s="1"/>
  <c r="AG89" i="7" l="1"/>
  <c r="AG136" i="7" s="1"/>
  <c r="W58" i="7"/>
  <c r="W67" i="7" s="1"/>
  <c r="W68" i="7" s="1"/>
  <c r="X61" i="18"/>
  <c r="X63" i="18" s="1"/>
  <c r="X64" i="18" s="1"/>
  <c r="X67" i="18" s="1"/>
  <c r="V142" i="2"/>
  <c r="T49" i="19"/>
  <c r="T53" i="19" s="1"/>
  <c r="T55" i="19" s="1"/>
  <c r="AJ21" i="6"/>
  <c r="AJ88" i="6" s="1"/>
  <c r="AH84" i="18"/>
  <c r="AH89" i="18" s="1"/>
  <c r="AH93" i="18" s="1"/>
  <c r="AH96" i="18" s="1"/>
  <c r="AR95" i="3"/>
  <c r="AG98" i="7"/>
  <c r="AG99" i="7" s="1"/>
  <c r="AI52" i="16"/>
  <c r="AI71" i="16" s="1"/>
  <c r="AI72" i="16" s="1"/>
  <c r="AJ67" i="16" s="1"/>
  <c r="Z58" i="18"/>
  <c r="Y38" i="10"/>
  <c r="Y61" i="7" s="1"/>
  <c r="Z63" i="3"/>
  <c r="Z72" i="3" s="1"/>
  <c r="AA34" i="16"/>
  <c r="AH68" i="6"/>
  <c r="AH90" i="6" s="1"/>
  <c r="AH91" i="6" s="1"/>
  <c r="AL37" i="16"/>
  <c r="AM13" i="16"/>
  <c r="AL22" i="18"/>
  <c r="AL118" i="18" s="1"/>
  <c r="AI19" i="7"/>
  <c r="AI133" i="7" s="1"/>
  <c r="AI29" i="7"/>
  <c r="AI20" i="7"/>
  <c r="AI134" i="7" s="1"/>
  <c r="AI21" i="7"/>
  <c r="AI135" i="7" s="1"/>
  <c r="AI18" i="7"/>
  <c r="AI132" i="7" s="1"/>
  <c r="S31" i="7"/>
  <c r="R38" i="2"/>
  <c r="Z55" i="18"/>
  <c r="T31" i="18"/>
  <c r="T128" i="18" s="1"/>
  <c r="T129" i="18" s="1"/>
  <c r="T132" i="18" s="1"/>
  <c r="AI28" i="18"/>
  <c r="P27" i="19"/>
  <c r="Z40" i="10"/>
  <c r="Z63" i="7" s="1"/>
  <c r="AA43" i="6"/>
  <c r="AA46" i="6" s="1"/>
  <c r="S73" i="2"/>
  <c r="AL25" i="3"/>
  <c r="AL131" i="3" s="1"/>
  <c r="AL141" i="3" s="1"/>
  <c r="Y65" i="7" l="1"/>
  <c r="Y57" i="7"/>
  <c r="U47" i="19"/>
  <c r="W71" i="2"/>
  <c r="X55" i="7"/>
  <c r="AJ16" i="18"/>
  <c r="AJ112" i="18" s="1"/>
  <c r="AJ23" i="6"/>
  <c r="AJ17" i="10" s="1"/>
  <c r="AJ75" i="10" s="1"/>
  <c r="AJ45" i="6"/>
  <c r="AI83" i="18"/>
  <c r="AI87" i="18" s="1"/>
  <c r="AR100" i="3"/>
  <c r="AS93" i="3" s="1"/>
  <c r="AR91" i="18"/>
  <c r="AE76" i="19"/>
  <c r="AE101" i="19" s="1"/>
  <c r="AH123" i="18"/>
  <c r="AH125" i="18" s="1"/>
  <c r="AH83" i="7"/>
  <c r="AJ48" i="16"/>
  <c r="AA36" i="16"/>
  <c r="R104" i="2"/>
  <c r="S102" i="2" s="1"/>
  <c r="S103" i="2" s="1"/>
  <c r="Y42" i="10"/>
  <c r="AI65" i="6"/>
  <c r="AH59" i="10"/>
  <c r="AH94" i="7" s="1"/>
  <c r="Z74" i="3"/>
  <c r="Z62" i="18"/>
  <c r="P29" i="19"/>
  <c r="Z60" i="18"/>
  <c r="S32" i="7"/>
  <c r="AL26" i="18"/>
  <c r="AL122" i="18" s="1"/>
  <c r="AL30" i="18"/>
  <c r="AL127" i="18" s="1"/>
  <c r="T70" i="2"/>
  <c r="T32" i="18"/>
  <c r="AM15" i="16"/>
  <c r="AL34" i="3"/>
  <c r="AA50" i="6"/>
  <c r="S35" i="2"/>
  <c r="AJ19" i="10"/>
  <c r="AJ27" i="7" l="1"/>
  <c r="AJ141" i="7" s="1"/>
  <c r="AJ23" i="18"/>
  <c r="AJ119" i="18" s="1"/>
  <c r="AJ39" i="6"/>
  <c r="AK20" i="6"/>
  <c r="AK87" i="6" s="1"/>
  <c r="X58" i="7"/>
  <c r="X67" i="7" s="1"/>
  <c r="X68" i="7" s="1"/>
  <c r="Y61" i="18"/>
  <c r="Y63" i="18" s="1"/>
  <c r="Y64" i="18" s="1"/>
  <c r="Y67" i="18" s="1"/>
  <c r="W142" i="2"/>
  <c r="U49" i="19"/>
  <c r="U53" i="19" s="1"/>
  <c r="U55" i="19" s="1"/>
  <c r="AK21" i="6"/>
  <c r="AK23" i="6" s="1"/>
  <c r="AM17" i="16"/>
  <c r="AM22" i="18" s="1"/>
  <c r="AM118" i="18" s="1"/>
  <c r="AM69" i="16"/>
  <c r="AI90" i="18"/>
  <c r="AI92" i="18" s="1"/>
  <c r="AS95" i="3"/>
  <c r="AH87" i="7"/>
  <c r="AH85" i="7"/>
  <c r="AH96" i="7"/>
  <c r="AH143" i="7" s="1"/>
  <c r="AH145" i="7" s="1"/>
  <c r="AH88" i="7"/>
  <c r="AH89" i="7" s="1"/>
  <c r="AH136" i="7" s="1"/>
  <c r="AH86" i="7"/>
  <c r="AJ50" i="16"/>
  <c r="AA38" i="16"/>
  <c r="AA61" i="3"/>
  <c r="AH61" i="10"/>
  <c r="AH76" i="10" s="1"/>
  <c r="AH78" i="10" s="1"/>
  <c r="AI66" i="6"/>
  <c r="AI77" i="18" s="1"/>
  <c r="AI84" i="18" s="1"/>
  <c r="AI89" i="18" s="1"/>
  <c r="AM23" i="3"/>
  <c r="T35" i="18"/>
  <c r="Q21" i="19"/>
  <c r="AJ28" i="18"/>
  <c r="AB42" i="6"/>
  <c r="AA48" i="18"/>
  <c r="T72" i="2"/>
  <c r="AJ18" i="7"/>
  <c r="AJ132" i="7" s="1"/>
  <c r="AN13" i="16"/>
  <c r="AJ19" i="7" l="1"/>
  <c r="AJ133" i="7" s="1"/>
  <c r="AJ21" i="7"/>
  <c r="AJ135" i="7" s="1"/>
  <c r="AJ20" i="7"/>
  <c r="AJ134" i="7" s="1"/>
  <c r="AJ29" i="7"/>
  <c r="AK88" i="6"/>
  <c r="V47" i="19"/>
  <c r="X71" i="2"/>
  <c r="Y55" i="7"/>
  <c r="AK17" i="10"/>
  <c r="AK75" i="10" s="1"/>
  <c r="AL20" i="6"/>
  <c r="AL87" i="6" s="1"/>
  <c r="AK16" i="18"/>
  <c r="AK112" i="18" s="1"/>
  <c r="AM37" i="16"/>
  <c r="AM26" i="18"/>
  <c r="AM122" i="18" s="1"/>
  <c r="AK45" i="6"/>
  <c r="AK39" i="6"/>
  <c r="AS100" i="3"/>
  <c r="AT93" i="3" s="1"/>
  <c r="AS91" i="18"/>
  <c r="AI93" i="18"/>
  <c r="AI96" i="18" s="1"/>
  <c r="AH98" i="7"/>
  <c r="AH99" i="7" s="1"/>
  <c r="AJ52" i="16"/>
  <c r="S143" i="2"/>
  <c r="S141" i="2" s="1"/>
  <c r="S144" i="2" s="1"/>
  <c r="AA54" i="18"/>
  <c r="AA55" i="18" s="1"/>
  <c r="AB32" i="16"/>
  <c r="AA63" i="3"/>
  <c r="AA72" i="3" s="1"/>
  <c r="Z38" i="10"/>
  <c r="Z61" i="7" s="1"/>
  <c r="AI68" i="6"/>
  <c r="AI90" i="6" s="1"/>
  <c r="AI91" i="6" s="1"/>
  <c r="AM25" i="3"/>
  <c r="AN15" i="16"/>
  <c r="T73" i="2"/>
  <c r="AA40" i="10"/>
  <c r="AA63" i="7" s="1"/>
  <c r="AB43" i="6"/>
  <c r="AB46" i="6" s="1"/>
  <c r="S36" i="2"/>
  <c r="T16" i="7"/>
  <c r="T130" i="7" s="1"/>
  <c r="AK27" i="7"/>
  <c r="AK141" i="7" s="1"/>
  <c r="AK19" i="10" l="1"/>
  <c r="Z57" i="7"/>
  <c r="Z65" i="7"/>
  <c r="X142" i="2"/>
  <c r="V49" i="19"/>
  <c r="V53" i="19" s="1"/>
  <c r="V55" i="19" s="1"/>
  <c r="Y58" i="7"/>
  <c r="Y67" i="7" s="1"/>
  <c r="Y68" i="7" s="1"/>
  <c r="Z61" i="18"/>
  <c r="Z63" i="18" s="1"/>
  <c r="Z64" i="18" s="1"/>
  <c r="Z67" i="18" s="1"/>
  <c r="Z55" i="7" s="1"/>
  <c r="AK23" i="18"/>
  <c r="AK119" i="18" s="1"/>
  <c r="AL21" i="6"/>
  <c r="AL23" i="6" s="1"/>
  <c r="AJ83" i="18"/>
  <c r="AJ87" i="18" s="1"/>
  <c r="AJ71" i="16"/>
  <c r="AJ72" i="16" s="1"/>
  <c r="AK67" i="16" s="1"/>
  <c r="AN17" i="16"/>
  <c r="AN69" i="16"/>
  <c r="AF76" i="19"/>
  <c r="AF101" i="19" s="1"/>
  <c r="AI123" i="18"/>
  <c r="AI125" i="18" s="1"/>
  <c r="AI83" i="7"/>
  <c r="AT95" i="3"/>
  <c r="S145" i="2"/>
  <c r="AK48" i="16"/>
  <c r="AM34" i="3"/>
  <c r="AN23" i="3" s="1"/>
  <c r="AM131" i="3"/>
  <c r="AM141" i="3" s="1"/>
  <c r="AA58" i="18"/>
  <c r="AB34" i="16"/>
  <c r="Z42" i="10"/>
  <c r="AA62" i="18"/>
  <c r="AJ65" i="6"/>
  <c r="AI59" i="10"/>
  <c r="AI94" i="7" s="1"/>
  <c r="AA74" i="3"/>
  <c r="T22" i="7"/>
  <c r="T137" i="7" s="1"/>
  <c r="T147" i="7" s="1"/>
  <c r="U29" i="18"/>
  <c r="U126" i="18" s="1"/>
  <c r="AM30" i="18"/>
  <c r="AM127" i="18" s="1"/>
  <c r="AO13" i="16"/>
  <c r="AN37" i="16"/>
  <c r="Q23" i="19"/>
  <c r="S37" i="2"/>
  <c r="AB50" i="6"/>
  <c r="AK20" i="7"/>
  <c r="AK134" i="7" s="1"/>
  <c r="AK29" i="7"/>
  <c r="AK19" i="7"/>
  <c r="AK133" i="7" s="1"/>
  <c r="AK21" i="7"/>
  <c r="AK135" i="7" s="1"/>
  <c r="AK18" i="7"/>
  <c r="AK132" i="7" s="1"/>
  <c r="Y71" i="2"/>
  <c r="Y142" i="2" s="1"/>
  <c r="U70" i="2"/>
  <c r="AN22" i="18"/>
  <c r="AN118" i="18" s="1"/>
  <c r="W47" i="19" l="1"/>
  <c r="Z58" i="7"/>
  <c r="Z67" i="7" s="1"/>
  <c r="Z68" i="7" s="1"/>
  <c r="AA61" i="18"/>
  <c r="AA63" i="18" s="1"/>
  <c r="AL16" i="18"/>
  <c r="AL112" i="18" s="1"/>
  <c r="AK28" i="18"/>
  <c r="AL88" i="6"/>
  <c r="AL39" i="6"/>
  <c r="AL17" i="10"/>
  <c r="AL75" i="10" s="1"/>
  <c r="AL45" i="6"/>
  <c r="AM20" i="6"/>
  <c r="AM87" i="6" s="1"/>
  <c r="AT100" i="3"/>
  <c r="AU93" i="3" s="1"/>
  <c r="AT91" i="18"/>
  <c r="AJ90" i="18"/>
  <c r="AJ92" i="18" s="1"/>
  <c r="AI86" i="7"/>
  <c r="AI88" i="7"/>
  <c r="AI89" i="7" s="1"/>
  <c r="AI136" i="7" s="1"/>
  <c r="AI87" i="7"/>
  <c r="AI85" i="7"/>
  <c r="AI96" i="7"/>
  <c r="AI143" i="7" s="1"/>
  <c r="AI145" i="7" s="1"/>
  <c r="AK50" i="16"/>
  <c r="AA60" i="18"/>
  <c r="AB36" i="16"/>
  <c r="AI61" i="10"/>
  <c r="AI76" i="10" s="1"/>
  <c r="AI78" i="10" s="1"/>
  <c r="AB61" i="3"/>
  <c r="AJ66" i="6"/>
  <c r="U31" i="18"/>
  <c r="U128" i="18" s="1"/>
  <c r="U129" i="18" s="1"/>
  <c r="U132" i="18" s="1"/>
  <c r="AN25" i="3"/>
  <c r="T31" i="7"/>
  <c r="AC42" i="6"/>
  <c r="AB48" i="18"/>
  <c r="W49" i="19"/>
  <c r="W53" i="19" s="1"/>
  <c r="AL23" i="18"/>
  <c r="AL119" i="18" s="1"/>
  <c r="S38" i="2"/>
  <c r="AO15" i="16"/>
  <c r="AN26" i="18"/>
  <c r="AN122" i="18" s="1"/>
  <c r="U72" i="2"/>
  <c r="Q27" i="19"/>
  <c r="AL19" i="10" l="1"/>
  <c r="AL27" i="7"/>
  <c r="AL141" i="7" s="1"/>
  <c r="AM21" i="6"/>
  <c r="AM23" i="6" s="1"/>
  <c r="AO17" i="16"/>
  <c r="AO37" i="16" s="1"/>
  <c r="AO69" i="16"/>
  <c r="AJ68" i="6"/>
  <c r="AJ77" i="18"/>
  <c r="AJ84" i="18" s="1"/>
  <c r="AJ89" i="18" s="1"/>
  <c r="AJ93" i="18" s="1"/>
  <c r="AJ96" i="18" s="1"/>
  <c r="AU95" i="3"/>
  <c r="AI98" i="7"/>
  <c r="AI99" i="7" s="1"/>
  <c r="AK52" i="16"/>
  <c r="AN34" i="3"/>
  <c r="AO23" i="3" s="1"/>
  <c r="AN131" i="3"/>
  <c r="AN141" i="3" s="1"/>
  <c r="AA64" i="18"/>
  <c r="AA67" i="18" s="1"/>
  <c r="AA55" i="7" s="1"/>
  <c r="AB38" i="16"/>
  <c r="S104" i="2"/>
  <c r="T102" i="2" s="1"/>
  <c r="T103" i="2" s="1"/>
  <c r="AA38" i="10"/>
  <c r="AA61" i="7" s="1"/>
  <c r="AB63" i="3"/>
  <c r="AB72" i="3" s="1"/>
  <c r="T32" i="7"/>
  <c r="AN30" i="18"/>
  <c r="AN127" i="18" s="1"/>
  <c r="W55" i="19"/>
  <c r="AB40" i="10"/>
  <c r="AB63" i="7" s="1"/>
  <c r="AC43" i="6"/>
  <c r="AL20" i="7"/>
  <c r="AL134" i="7" s="1"/>
  <c r="U32" i="18"/>
  <c r="U73" i="2"/>
  <c r="Q29" i="19"/>
  <c r="T35" i="2"/>
  <c r="AL28" i="18"/>
  <c r="AP13" i="16" l="1"/>
  <c r="AP15" i="16" s="1"/>
  <c r="AP69" i="16" s="1"/>
  <c r="AA57" i="7"/>
  <c r="AA65" i="7"/>
  <c r="AA58" i="7"/>
  <c r="AB61" i="18"/>
  <c r="AL18" i="7"/>
  <c r="AL132" i="7" s="1"/>
  <c r="AL19" i="7"/>
  <c r="AL133" i="7" s="1"/>
  <c r="AL29" i="7"/>
  <c r="AL21" i="7"/>
  <c r="AL135" i="7" s="1"/>
  <c r="AO22" i="18"/>
  <c r="AO118" i="18" s="1"/>
  <c r="AM16" i="18"/>
  <c r="AM112" i="18" s="1"/>
  <c r="AM88" i="6"/>
  <c r="AM45" i="6"/>
  <c r="AN20" i="6"/>
  <c r="AN87" i="6" s="1"/>
  <c r="AM39" i="6"/>
  <c r="AM17" i="10"/>
  <c r="AM75" i="10" s="1"/>
  <c r="AK83" i="18"/>
  <c r="AK87" i="18" s="1"/>
  <c r="AK71" i="16"/>
  <c r="AK72" i="16" s="1"/>
  <c r="AL67" i="16" s="1"/>
  <c r="AK65" i="6"/>
  <c r="AK66" i="6" s="1"/>
  <c r="AJ90" i="6"/>
  <c r="AJ91" i="6" s="1"/>
  <c r="AU100" i="3"/>
  <c r="AV93" i="3" s="1"/>
  <c r="AU91" i="18"/>
  <c r="AJ59" i="10"/>
  <c r="AJ94" i="7" s="1"/>
  <c r="AJ88" i="7" s="1"/>
  <c r="AG76" i="19"/>
  <c r="AG101" i="19" s="1"/>
  <c r="AJ123" i="18"/>
  <c r="AJ125" i="18" s="1"/>
  <c r="AJ83" i="7"/>
  <c r="AL48" i="16"/>
  <c r="T143" i="2"/>
  <c r="T141" i="2" s="1"/>
  <c r="T144" i="2" s="1"/>
  <c r="AC32" i="16"/>
  <c r="AB54" i="18"/>
  <c r="AB62" i="18"/>
  <c r="AA42" i="10"/>
  <c r="AB74" i="3"/>
  <c r="R21" i="19"/>
  <c r="U35" i="18"/>
  <c r="Z71" i="2"/>
  <c r="Z142" i="2" s="1"/>
  <c r="X47" i="19"/>
  <c r="V70" i="2"/>
  <c r="AO25" i="3"/>
  <c r="AN21" i="6"/>
  <c r="AC46" i="6"/>
  <c r="AA67" i="7" l="1"/>
  <c r="AA68" i="7" s="1"/>
  <c r="AM23" i="18"/>
  <c r="AM119" i="18" s="1"/>
  <c r="AO26" i="18"/>
  <c r="AO122" i="18" s="1"/>
  <c r="AJ61" i="10"/>
  <c r="AJ76" i="10" s="1"/>
  <c r="AJ78" i="10" s="1"/>
  <c r="AM19" i="10"/>
  <c r="AM27" i="7"/>
  <c r="AM141" i="7" s="1"/>
  <c r="AJ85" i="7"/>
  <c r="AJ96" i="7"/>
  <c r="AJ143" i="7" s="1"/>
  <c r="AJ145" i="7" s="1"/>
  <c r="AJ87" i="7"/>
  <c r="AN23" i="6"/>
  <c r="AN39" i="6" s="1"/>
  <c r="AN88" i="6"/>
  <c r="AJ86" i="7"/>
  <c r="AJ89" i="7"/>
  <c r="AJ136" i="7" s="1"/>
  <c r="AK90" i="18"/>
  <c r="AK92" i="18" s="1"/>
  <c r="AK68" i="6"/>
  <c r="AK77" i="18"/>
  <c r="AK84" i="18" s="1"/>
  <c r="AK89" i="18" s="1"/>
  <c r="AV95" i="3"/>
  <c r="T145" i="2"/>
  <c r="AL50" i="16"/>
  <c r="AO34" i="3"/>
  <c r="AP23" i="3" s="1"/>
  <c r="AO131" i="3"/>
  <c r="AO141" i="3" s="1"/>
  <c r="AB58" i="18"/>
  <c r="AB55" i="18"/>
  <c r="AC34" i="16"/>
  <c r="AB63" i="18"/>
  <c r="AC61" i="3"/>
  <c r="AC50" i="6"/>
  <c r="V72" i="2"/>
  <c r="AM28" i="18"/>
  <c r="AP17" i="16"/>
  <c r="T36" i="2"/>
  <c r="U16" i="7"/>
  <c r="U130" i="7" s="1"/>
  <c r="AN16" i="18"/>
  <c r="AN112" i="18" s="1"/>
  <c r="X49" i="19"/>
  <c r="AO30" i="18"/>
  <c r="AO127" i="18" s="1"/>
  <c r="AO20" i="6" l="1"/>
  <c r="AO87" i="6" s="1"/>
  <c r="AM18" i="7"/>
  <c r="AM132" i="7" s="1"/>
  <c r="AM19" i="7"/>
  <c r="AM133" i="7" s="1"/>
  <c r="AM29" i="7"/>
  <c r="AM21" i="7"/>
  <c r="AM135" i="7" s="1"/>
  <c r="AM20" i="7"/>
  <c r="AM134" i="7" s="1"/>
  <c r="AN17" i="10"/>
  <c r="AN75" i="10" s="1"/>
  <c r="AN45" i="6"/>
  <c r="AL65" i="6"/>
  <c r="AL66" i="6" s="1"/>
  <c r="AL77" i="18" s="1"/>
  <c r="AK90" i="6"/>
  <c r="AK91" i="6" s="1"/>
  <c r="AJ98" i="7"/>
  <c r="AJ99" i="7" s="1"/>
  <c r="AV100" i="3"/>
  <c r="AW93" i="3" s="1"/>
  <c r="AV91" i="18"/>
  <c r="AK59" i="10"/>
  <c r="AK94" i="7" s="1"/>
  <c r="AK87" i="7" s="1"/>
  <c r="AK93" i="18"/>
  <c r="AK96" i="18" s="1"/>
  <c r="AL52" i="16"/>
  <c r="AB60" i="18"/>
  <c r="AB64" i="18" s="1"/>
  <c r="AB67" i="18" s="1"/>
  <c r="AB55" i="7" s="1"/>
  <c r="AC36" i="16"/>
  <c r="X53" i="19"/>
  <c r="X55" i="19" s="1"/>
  <c r="AB38" i="10"/>
  <c r="AB61" i="7" s="1"/>
  <c r="AC63" i="3"/>
  <c r="AN27" i="7"/>
  <c r="AN141" i="7" s="1"/>
  <c r="AD42" i="6"/>
  <c r="AC48" i="18"/>
  <c r="AN23" i="18"/>
  <c r="AN119" i="18" s="1"/>
  <c r="V73" i="2"/>
  <c r="AP25" i="3"/>
  <c r="AP131" i="3" s="1"/>
  <c r="AP141" i="3" s="1"/>
  <c r="R23" i="19"/>
  <c r="T37" i="2"/>
  <c r="U22" i="7"/>
  <c r="U137" i="7" s="1"/>
  <c r="U147" i="7" s="1"/>
  <c r="V29" i="18"/>
  <c r="V126" i="18" s="1"/>
  <c r="AQ13" i="16"/>
  <c r="AP37" i="16"/>
  <c r="AP22" i="18"/>
  <c r="AP118" i="18" s="1"/>
  <c r="AO21" i="6"/>
  <c r="AB65" i="7" l="1"/>
  <c r="AB57" i="7"/>
  <c r="AB58" i="7" s="1"/>
  <c r="AC61" i="18"/>
  <c r="AL83" i="18"/>
  <c r="AL87" i="18" s="1"/>
  <c r="AL71" i="16"/>
  <c r="AL72" i="16" s="1"/>
  <c r="AM67" i="16" s="1"/>
  <c r="AN19" i="10"/>
  <c r="AK61" i="10"/>
  <c r="AK76" i="10" s="1"/>
  <c r="AK78" i="10" s="1"/>
  <c r="AK86" i="7"/>
  <c r="AK85" i="7"/>
  <c r="AO23" i="6"/>
  <c r="AO45" i="6" s="1"/>
  <c r="AO88" i="6"/>
  <c r="AK96" i="7"/>
  <c r="AK143" i="7" s="1"/>
  <c r="AK145" i="7" s="1"/>
  <c r="AK83" i="7"/>
  <c r="AL90" i="18" s="1"/>
  <c r="AL92" i="18" s="1"/>
  <c r="AH76" i="19"/>
  <c r="AH101" i="19" s="1"/>
  <c r="AK123" i="18"/>
  <c r="AK125" i="18" s="1"/>
  <c r="AK88" i="7"/>
  <c r="AW95" i="3"/>
  <c r="AM48" i="16"/>
  <c r="AC38" i="16"/>
  <c r="AB42" i="10"/>
  <c r="AL68" i="6"/>
  <c r="AL90" i="6" s="1"/>
  <c r="AL91" i="6" s="1"/>
  <c r="AC72" i="3"/>
  <c r="AC62" i="18"/>
  <c r="W70" i="2"/>
  <c r="AN20" i="7"/>
  <c r="AN134" i="7" s="1"/>
  <c r="AN18" i="7"/>
  <c r="AN132" i="7" s="1"/>
  <c r="AN19" i="7"/>
  <c r="AN133" i="7" s="1"/>
  <c r="AN21" i="7"/>
  <c r="AN135" i="7" s="1"/>
  <c r="AN29" i="7"/>
  <c r="AQ15" i="16"/>
  <c r="T38" i="2"/>
  <c r="AP30" i="18"/>
  <c r="AP127" i="18" s="1"/>
  <c r="AN28" i="18"/>
  <c r="Y47" i="19"/>
  <c r="AA71" i="2"/>
  <c r="AA142" i="2" s="1"/>
  <c r="AC40" i="10"/>
  <c r="AC63" i="7" s="1"/>
  <c r="AD43" i="6"/>
  <c r="AO16" i="18"/>
  <c r="AO112" i="18" s="1"/>
  <c r="U31" i="7"/>
  <c r="AP26" i="18"/>
  <c r="AP122" i="18" s="1"/>
  <c r="V31" i="18"/>
  <c r="V128" i="18" s="1"/>
  <c r="V129" i="18" s="1"/>
  <c r="V132" i="18" s="1"/>
  <c r="R27" i="19"/>
  <c r="AP34" i="3"/>
  <c r="AB67" i="7" l="1"/>
  <c r="AB68" i="7" s="1"/>
  <c r="AL84" i="18"/>
  <c r="AL89" i="18" s="1"/>
  <c r="AL93" i="18" s="1"/>
  <c r="AL96" i="18" s="1"/>
  <c r="AO39" i="6"/>
  <c r="AQ17" i="16"/>
  <c r="AQ69" i="16"/>
  <c r="AO17" i="10"/>
  <c r="AO75" i="10" s="1"/>
  <c r="AP20" i="6"/>
  <c r="AP87" i="6" s="1"/>
  <c r="AK89" i="7"/>
  <c r="AK136" i="7" s="1"/>
  <c r="AW100" i="3"/>
  <c r="AX93" i="3" s="1"/>
  <c r="AW91" i="18"/>
  <c r="AM50" i="16"/>
  <c r="AD32" i="16"/>
  <c r="AC54" i="18"/>
  <c r="T104" i="2"/>
  <c r="U102" i="2" s="1"/>
  <c r="U103" i="2" s="1"/>
  <c r="AM65" i="6"/>
  <c r="AL59" i="10"/>
  <c r="AL94" i="7" s="1"/>
  <c r="AC74" i="3"/>
  <c r="AC63" i="18"/>
  <c r="AO23" i="18"/>
  <c r="AO119" i="18" s="1"/>
  <c r="W72" i="2"/>
  <c r="AD46" i="6"/>
  <c r="AQ23" i="3"/>
  <c r="AR13" i="16"/>
  <c r="AQ37" i="16"/>
  <c r="R29" i="19"/>
  <c r="V32" i="18"/>
  <c r="U32" i="7"/>
  <c r="Y49" i="19"/>
  <c r="U35" i="2"/>
  <c r="AQ22" i="18"/>
  <c r="AQ118" i="18" s="1"/>
  <c r="AI76" i="19" l="1"/>
  <c r="AI101" i="19" s="1"/>
  <c r="AL83" i="7"/>
  <c r="AM90" i="18" s="1"/>
  <c r="AM92" i="18" s="1"/>
  <c r="AL123" i="18"/>
  <c r="AL125" i="18" s="1"/>
  <c r="AP21" i="6"/>
  <c r="AP88" i="6" s="1"/>
  <c r="AO19" i="10"/>
  <c r="AO27" i="7"/>
  <c r="AO141" i="7" s="1"/>
  <c r="AK98" i="7"/>
  <c r="AK99" i="7" s="1"/>
  <c r="AX95" i="3"/>
  <c r="AL85" i="7"/>
  <c r="AL86" i="7"/>
  <c r="AL87" i="7"/>
  <c r="AL88" i="7"/>
  <c r="AL96" i="7"/>
  <c r="AL143" i="7" s="1"/>
  <c r="AL145" i="7" s="1"/>
  <c r="AM52" i="16"/>
  <c r="U143" i="2"/>
  <c r="U141" i="2" s="1"/>
  <c r="U144" i="2" s="1"/>
  <c r="AC58" i="18"/>
  <c r="AC55" i="18"/>
  <c r="AD34" i="16"/>
  <c r="AD61" i="3"/>
  <c r="AL61" i="10"/>
  <c r="AL76" i="10" s="1"/>
  <c r="AL78" i="10" s="1"/>
  <c r="AM66" i="6"/>
  <c r="AO28" i="18"/>
  <c r="AQ25" i="3"/>
  <c r="AD50" i="6"/>
  <c r="W73" i="2"/>
  <c r="AQ26" i="18"/>
  <c r="AQ122" i="18" s="1"/>
  <c r="V35" i="18"/>
  <c r="S21" i="19"/>
  <c r="AR15" i="16"/>
  <c r="Y53" i="19"/>
  <c r="AL89" i="7" l="1"/>
  <c r="AL136" i="7" s="1"/>
  <c r="AO20" i="7"/>
  <c r="AO134" i="7" s="1"/>
  <c r="AO19" i="7"/>
  <c r="AO133" i="7" s="1"/>
  <c r="AP23" i="6"/>
  <c r="AP39" i="6" s="1"/>
  <c r="AP16" i="18"/>
  <c r="AP112" i="18" s="1"/>
  <c r="AO21" i="7"/>
  <c r="AO135" i="7" s="1"/>
  <c r="AR17" i="16"/>
  <c r="AR37" i="16" s="1"/>
  <c r="AR69" i="16"/>
  <c r="AO29" i="7"/>
  <c r="AO18" i="7"/>
  <c r="AO132" i="7" s="1"/>
  <c r="AM83" i="18"/>
  <c r="AM87" i="18" s="1"/>
  <c r="AM71" i="16"/>
  <c r="AM72" i="16" s="1"/>
  <c r="AN67" i="16" s="1"/>
  <c r="AX100" i="3"/>
  <c r="AY93" i="3" s="1"/>
  <c r="AX91" i="18"/>
  <c r="AM68" i="6"/>
  <c r="AM77" i="18"/>
  <c r="AL98" i="7"/>
  <c r="AL99" i="7" s="1"/>
  <c r="U145" i="2"/>
  <c r="AN48" i="16"/>
  <c r="AQ34" i="3"/>
  <c r="AR23" i="3" s="1"/>
  <c r="AQ131" i="3"/>
  <c r="AQ141" i="3" s="1"/>
  <c r="AD36" i="16"/>
  <c r="AD38" i="16" s="1"/>
  <c r="AC60" i="18"/>
  <c r="AC64" i="18" s="1"/>
  <c r="AC67" i="18" s="1"/>
  <c r="AC55" i="7" s="1"/>
  <c r="AD63" i="3"/>
  <c r="AD72" i="3" s="1"/>
  <c r="AC38" i="10"/>
  <c r="AC61" i="7" s="1"/>
  <c r="Y55" i="19"/>
  <c r="X70" i="2"/>
  <c r="U36" i="2"/>
  <c r="V16" i="7"/>
  <c r="V130" i="7" s="1"/>
  <c r="AE42" i="6"/>
  <c r="AD48" i="18"/>
  <c r="AQ30" i="18"/>
  <c r="AQ127" i="18" s="1"/>
  <c r="AS13" i="16" l="1"/>
  <c r="AC65" i="7"/>
  <c r="AC57" i="7"/>
  <c r="AC58" i="7" s="1"/>
  <c r="AD61" i="18"/>
  <c r="AP17" i="10"/>
  <c r="AP75" i="10" s="1"/>
  <c r="AQ20" i="6"/>
  <c r="AQ87" i="6" s="1"/>
  <c r="AR22" i="18"/>
  <c r="AR118" i="18" s="1"/>
  <c r="AP45" i="6"/>
  <c r="AP23" i="18"/>
  <c r="AP119" i="18" s="1"/>
  <c r="AM84" i="18"/>
  <c r="AM89" i="18" s="1"/>
  <c r="AM93" i="18" s="1"/>
  <c r="AM96" i="18" s="1"/>
  <c r="AM123" i="18" s="1"/>
  <c r="AM125" i="18" s="1"/>
  <c r="AM59" i="10"/>
  <c r="AM94" i="7" s="1"/>
  <c r="AM85" i="7" s="1"/>
  <c r="AM90" i="6"/>
  <c r="AM91" i="6" s="1"/>
  <c r="AN65" i="6"/>
  <c r="AN66" i="6" s="1"/>
  <c r="AN77" i="18" s="1"/>
  <c r="AY95" i="3"/>
  <c r="AN50" i="16"/>
  <c r="AE32" i="16"/>
  <c r="AD54" i="18"/>
  <c r="AD55" i="18" s="1"/>
  <c r="AC42" i="10"/>
  <c r="AD62" i="18"/>
  <c r="AD74" i="3"/>
  <c r="X72" i="2"/>
  <c r="AR26" i="18"/>
  <c r="AR122" i="18" s="1"/>
  <c r="AR25" i="3"/>
  <c r="V22" i="7"/>
  <c r="V137" i="7" s="1"/>
  <c r="V147" i="7" s="1"/>
  <c r="W29" i="18"/>
  <c r="W126" i="18" s="1"/>
  <c r="AD40" i="10"/>
  <c r="AD63" i="7" s="1"/>
  <c r="AE43" i="6"/>
  <c r="AE46" i="6" s="1"/>
  <c r="Z47" i="19"/>
  <c r="AB71" i="2"/>
  <c r="AB142" i="2" s="1"/>
  <c r="AS15" i="16"/>
  <c r="S23" i="19"/>
  <c r="U37" i="2"/>
  <c r="AQ21" i="6" l="1"/>
  <c r="AQ23" i="6" s="1"/>
  <c r="AR20" i="6" s="1"/>
  <c r="AR87" i="6" s="1"/>
  <c r="AC67" i="7"/>
  <c r="AC68" i="7" s="1"/>
  <c r="AP19" i="10"/>
  <c r="AP27" i="7"/>
  <c r="AP141" i="7" s="1"/>
  <c r="AJ76" i="19"/>
  <c r="AJ101" i="19" s="1"/>
  <c r="AM83" i="7"/>
  <c r="AN90" i="18" s="1"/>
  <c r="AN92" i="18" s="1"/>
  <c r="AP28" i="18"/>
  <c r="AM86" i="7"/>
  <c r="AM61" i="10"/>
  <c r="AM76" i="10" s="1"/>
  <c r="AM78" i="10" s="1"/>
  <c r="AM88" i="7"/>
  <c r="AM87" i="7"/>
  <c r="AM96" i="7"/>
  <c r="AM143" i="7" s="1"/>
  <c r="AM145" i="7" s="1"/>
  <c r="AS17" i="16"/>
  <c r="AS37" i="16" s="1"/>
  <c r="AS69" i="16"/>
  <c r="AY100" i="3"/>
  <c r="AZ93" i="3" s="1"/>
  <c r="AY91" i="18"/>
  <c r="AN52" i="16"/>
  <c r="AR34" i="3"/>
  <c r="AS23" i="3" s="1"/>
  <c r="AR131" i="3"/>
  <c r="AR141" i="3" s="1"/>
  <c r="AD58" i="18"/>
  <c r="AE34" i="16"/>
  <c r="AD63" i="18"/>
  <c r="AE61" i="3"/>
  <c r="AN68" i="6"/>
  <c r="AN90" i="6" s="1"/>
  <c r="AN91" i="6" s="1"/>
  <c r="S27" i="19"/>
  <c r="W31" i="18"/>
  <c r="W128" i="18" s="1"/>
  <c r="W129" i="18" s="1"/>
  <c r="W132" i="18" s="1"/>
  <c r="X73" i="2"/>
  <c r="AE50" i="6"/>
  <c r="V31" i="7"/>
  <c r="AP21" i="7"/>
  <c r="AP135" i="7" s="1"/>
  <c r="AP20" i="7"/>
  <c r="AP134" i="7" s="1"/>
  <c r="AP19" i="7"/>
  <c r="AP133" i="7" s="1"/>
  <c r="AP18" i="7"/>
  <c r="AP132" i="7" s="1"/>
  <c r="AP29" i="7"/>
  <c r="U38" i="2"/>
  <c r="Z49" i="19"/>
  <c r="AR30" i="18"/>
  <c r="AR127" i="18" s="1"/>
  <c r="AQ88" i="6" l="1"/>
  <c r="AQ16" i="18"/>
  <c r="AQ112" i="18" s="1"/>
  <c r="AM89" i="7"/>
  <c r="AM136" i="7" s="1"/>
  <c r="AS22" i="18"/>
  <c r="AS118" i="18" s="1"/>
  <c r="AT13" i="16"/>
  <c r="AQ17" i="10"/>
  <c r="AQ75" i="10" s="1"/>
  <c r="AQ39" i="6"/>
  <c r="AQ45" i="6"/>
  <c r="AN83" i="18"/>
  <c r="AN87" i="18" s="1"/>
  <c r="AN71" i="16"/>
  <c r="AN72" i="16" s="1"/>
  <c r="AO67" i="16" s="1"/>
  <c r="AM98" i="7"/>
  <c r="AM99" i="7" s="1"/>
  <c r="AZ95" i="3"/>
  <c r="AZ91" i="18" s="1"/>
  <c r="AO48" i="16"/>
  <c r="AD60" i="18"/>
  <c r="AD64" i="18" s="1"/>
  <c r="AE36" i="16"/>
  <c r="U104" i="2"/>
  <c r="V102" i="2" s="1"/>
  <c r="V103" i="2" s="1"/>
  <c r="AD38" i="10"/>
  <c r="AD61" i="7" s="1"/>
  <c r="AE63" i="3"/>
  <c r="AE72" i="3" s="1"/>
  <c r="AN59" i="10"/>
  <c r="AN94" i="7" s="1"/>
  <c r="AO65" i="6"/>
  <c r="AR21" i="6"/>
  <c r="AR88" i="6" s="1"/>
  <c r="V35" i="2"/>
  <c r="V32" i="7"/>
  <c r="AF42" i="6"/>
  <c r="AE48" i="18"/>
  <c r="W32" i="18"/>
  <c r="Z53" i="19"/>
  <c r="S29" i="19"/>
  <c r="AS25" i="3"/>
  <c r="AQ23" i="18"/>
  <c r="AQ119" i="18" s="1"/>
  <c r="AS26" i="18"/>
  <c r="AS122" i="18" s="1"/>
  <c r="Y70" i="2"/>
  <c r="AT15" i="16"/>
  <c r="AD57" i="7" l="1"/>
  <c r="AD65" i="7"/>
  <c r="AQ27" i="7"/>
  <c r="AQ141" i="7" s="1"/>
  <c r="AQ19" i="10"/>
  <c r="AN84" i="18"/>
  <c r="AN89" i="18" s="1"/>
  <c r="AN93" i="18" s="1"/>
  <c r="AN96" i="18" s="1"/>
  <c r="AK76" i="19" s="1"/>
  <c r="AK101" i="19" s="1"/>
  <c r="AT17" i="16"/>
  <c r="AT37" i="16" s="1"/>
  <c r="AT69" i="16"/>
  <c r="AZ100" i="3"/>
  <c r="BA93" i="3" s="1"/>
  <c r="AN123" i="18"/>
  <c r="AN125" i="18" s="1"/>
  <c r="AN96" i="7"/>
  <c r="AN143" i="7" s="1"/>
  <c r="AN145" i="7" s="1"/>
  <c r="AN88" i="7"/>
  <c r="AN86" i="7"/>
  <c r="AN87" i="7"/>
  <c r="AN85" i="7"/>
  <c r="AO50" i="16"/>
  <c r="V143" i="2"/>
  <c r="V141" i="2" s="1"/>
  <c r="V144" i="2" s="1"/>
  <c r="AS34" i="3"/>
  <c r="AT23" i="3" s="1"/>
  <c r="AS131" i="3"/>
  <c r="AS141" i="3" s="1"/>
  <c r="AE38" i="16"/>
  <c r="AE74" i="3"/>
  <c r="AO66" i="6"/>
  <c r="AE62" i="18"/>
  <c r="AD42" i="10"/>
  <c r="AN61" i="10"/>
  <c r="AN76" i="10" s="1"/>
  <c r="AN78" i="10" s="1"/>
  <c r="Y72" i="2"/>
  <c r="AQ28" i="18"/>
  <c r="AD67" i="18"/>
  <c r="AD55" i="7" s="1"/>
  <c r="AR16" i="18"/>
  <c r="AR112" i="18" s="1"/>
  <c r="AS30" i="18"/>
  <c r="AS127" i="18" s="1"/>
  <c r="AR23" i="6"/>
  <c r="Z55" i="19"/>
  <c r="AF43" i="6"/>
  <c r="AE40" i="10"/>
  <c r="AE63" i="7" s="1"/>
  <c r="W35" i="18"/>
  <c r="T21" i="19"/>
  <c r="AU13" i="16" l="1"/>
  <c r="AD58" i="7"/>
  <c r="AD67" i="7" s="1"/>
  <c r="AD68" i="7" s="1"/>
  <c r="AE61" i="18"/>
  <c r="AQ18" i="7"/>
  <c r="AQ132" i="7" s="1"/>
  <c r="AT22" i="18"/>
  <c r="AT118" i="18" s="1"/>
  <c r="AQ21" i="7"/>
  <c r="AQ135" i="7" s="1"/>
  <c r="AQ20" i="7"/>
  <c r="AQ134" i="7" s="1"/>
  <c r="AQ29" i="7"/>
  <c r="AQ19" i="7"/>
  <c r="AQ133" i="7" s="1"/>
  <c r="AN83" i="7"/>
  <c r="AO90" i="18" s="1"/>
  <c r="AO92" i="18" s="1"/>
  <c r="AO68" i="6"/>
  <c r="AO77" i="18"/>
  <c r="BA95" i="3"/>
  <c r="V145" i="2"/>
  <c r="AO52" i="16"/>
  <c r="AF32" i="16"/>
  <c r="AE54" i="18"/>
  <c r="AE63" i="18"/>
  <c r="AF61" i="3"/>
  <c r="AT26" i="18"/>
  <c r="AT122" i="18" s="1"/>
  <c r="AR23" i="18"/>
  <c r="AR119" i="18" s="1"/>
  <c r="V36" i="2"/>
  <c r="W16" i="7"/>
  <c r="W130" i="7" s="1"/>
  <c r="AU15" i="16"/>
  <c r="AT25" i="3"/>
  <c r="AR45" i="6"/>
  <c r="AS20" i="6"/>
  <c r="AS87" i="6" s="1"/>
  <c r="AR39" i="6"/>
  <c r="AR17" i="10"/>
  <c r="AR75" i="10" s="1"/>
  <c r="Y73" i="2"/>
  <c r="AF46" i="6"/>
  <c r="AA47" i="19"/>
  <c r="AC71" i="2"/>
  <c r="AC142" i="2" s="1"/>
  <c r="AN89" i="7" l="1"/>
  <c r="AO83" i="18"/>
  <c r="AO87" i="18" s="1"/>
  <c r="AO71" i="16"/>
  <c r="AO72" i="16" s="1"/>
  <c r="AP67" i="16" s="1"/>
  <c r="AU17" i="16"/>
  <c r="AU22" i="18" s="1"/>
  <c r="AU118" i="18" s="1"/>
  <c r="AU69" i="16"/>
  <c r="AO59" i="10"/>
  <c r="AO94" i="7" s="1"/>
  <c r="AO85" i="7" s="1"/>
  <c r="AO90" i="6"/>
  <c r="AO91" i="6" s="1"/>
  <c r="AP65" i="6"/>
  <c r="AP66" i="6" s="1"/>
  <c r="AP77" i="18" s="1"/>
  <c r="BA100" i="3"/>
  <c r="BB93" i="3" s="1"/>
  <c r="BA91" i="18"/>
  <c r="AO84" i="18"/>
  <c r="AO89" i="18" s="1"/>
  <c r="AO93" i="18" s="1"/>
  <c r="AO96" i="18" s="1"/>
  <c r="AO123" i="18" s="1"/>
  <c r="AO125" i="18" s="1"/>
  <c r="AP48" i="16"/>
  <c r="AT34" i="3"/>
  <c r="AU23" i="3" s="1"/>
  <c r="AT131" i="3"/>
  <c r="AT141" i="3" s="1"/>
  <c r="AE58" i="18"/>
  <c r="AE55" i="18"/>
  <c r="AF34" i="16"/>
  <c r="AF63" i="3"/>
  <c r="AF72" i="3" s="1"/>
  <c r="AE38" i="10"/>
  <c r="AE61" i="7" s="1"/>
  <c r="AF50" i="6"/>
  <c r="AR27" i="7"/>
  <c r="AR141" i="7" s="1"/>
  <c r="AR19" i="10"/>
  <c r="W22" i="7"/>
  <c r="W137" i="7" s="1"/>
  <c r="W147" i="7" s="1"/>
  <c r="X29" i="18"/>
  <c r="X126" i="18" s="1"/>
  <c r="AA49" i="19"/>
  <c r="AA53" i="19" s="1"/>
  <c r="Z70" i="2"/>
  <c r="AT30" i="18"/>
  <c r="AT127" i="18" s="1"/>
  <c r="T23" i="19"/>
  <c r="V37" i="2"/>
  <c r="AS21" i="6"/>
  <c r="AR28" i="18"/>
  <c r="AE57" i="7" l="1"/>
  <c r="AE65" i="7"/>
  <c r="AV13" i="16"/>
  <c r="AU26" i="18"/>
  <c r="AU122" i="18" s="1"/>
  <c r="AU37" i="16"/>
  <c r="AN136" i="7"/>
  <c r="AN98" i="7"/>
  <c r="AN99" i="7" s="1"/>
  <c r="AO88" i="7"/>
  <c r="AO96" i="7"/>
  <c r="AO143" i="7" s="1"/>
  <c r="AO145" i="7" s="1"/>
  <c r="AO61" i="10"/>
  <c r="AO76" i="10" s="1"/>
  <c r="AO78" i="10" s="1"/>
  <c r="AO86" i="7"/>
  <c r="AO87" i="7"/>
  <c r="AO83" i="7"/>
  <c r="AP90" i="18" s="1"/>
  <c r="AP92" i="18" s="1"/>
  <c r="AS23" i="6"/>
  <c r="AS17" i="10" s="1"/>
  <c r="AS75" i="10" s="1"/>
  <c r="AS88" i="6"/>
  <c r="AL76" i="19"/>
  <c r="AL101" i="19" s="1"/>
  <c r="BB95" i="3"/>
  <c r="AP50" i="16"/>
  <c r="AF36" i="16"/>
  <c r="AE60" i="18"/>
  <c r="AE64" i="18" s="1"/>
  <c r="AE67" i="18" s="1"/>
  <c r="AE55" i="7" s="1"/>
  <c r="AF74" i="3"/>
  <c r="AF62" i="18"/>
  <c r="AE42" i="10"/>
  <c r="AP68" i="6"/>
  <c r="AP90" i="6" s="1"/>
  <c r="AP91" i="6" s="1"/>
  <c r="AA55" i="19"/>
  <c r="V38" i="2"/>
  <c r="Z72" i="2"/>
  <c r="AR29" i="7"/>
  <c r="AR20" i="7"/>
  <c r="AR134" i="7" s="1"/>
  <c r="AR21" i="7"/>
  <c r="AR135" i="7" s="1"/>
  <c r="AR18" i="7"/>
  <c r="AR132" i="7" s="1"/>
  <c r="AR19" i="7"/>
  <c r="AR133" i="7" s="1"/>
  <c r="AU25" i="3"/>
  <c r="AU131" i="3" s="1"/>
  <c r="AU141" i="3" s="1"/>
  <c r="AS16" i="18"/>
  <c r="AS112" i="18" s="1"/>
  <c r="T27" i="19"/>
  <c r="X31" i="18"/>
  <c r="X128" i="18" s="1"/>
  <c r="X129" i="18" s="1"/>
  <c r="X132" i="18" s="1"/>
  <c r="W31" i="7"/>
  <c r="AV15" i="16"/>
  <c r="AG42" i="6"/>
  <c r="AF48" i="18"/>
  <c r="AE58" i="7" l="1"/>
  <c r="AE67" i="7" s="1"/>
  <c r="AE68" i="7" s="1"/>
  <c r="AF61" i="18"/>
  <c r="AV17" i="16"/>
  <c r="AV69" i="16"/>
  <c r="AO89" i="7"/>
  <c r="AO98" i="7" s="1"/>
  <c r="AO99" i="7" s="1"/>
  <c r="AS39" i="6"/>
  <c r="AT20" i="6"/>
  <c r="AT87" i="6" s="1"/>
  <c r="AS45" i="6"/>
  <c r="BB100" i="3"/>
  <c r="BC93" i="3" s="1"/>
  <c r="BB91" i="18"/>
  <c r="AP52" i="16"/>
  <c r="AF38" i="16"/>
  <c r="AG32" i="16" s="1"/>
  <c r="V104" i="2"/>
  <c r="W102" i="2" s="1"/>
  <c r="W103" i="2" s="1"/>
  <c r="AQ65" i="6"/>
  <c r="AP59" i="10"/>
  <c r="AP94" i="7" s="1"/>
  <c r="AF63" i="18"/>
  <c r="AG61" i="3"/>
  <c r="AW13" i="16"/>
  <c r="AV37" i="16"/>
  <c r="AV22" i="18"/>
  <c r="AV118" i="18" s="1"/>
  <c r="X32" i="18"/>
  <c r="AU30" i="18"/>
  <c r="AU127" i="18" s="1"/>
  <c r="W35" i="2"/>
  <c r="AS23" i="18"/>
  <c r="AS119" i="18" s="1"/>
  <c r="AB47" i="19"/>
  <c r="AD71" i="2"/>
  <c r="AD142" i="2" s="1"/>
  <c r="W32" i="7"/>
  <c r="Z73" i="2"/>
  <c r="AG43" i="6"/>
  <c r="AF40" i="10"/>
  <c r="AF63" i="7" s="1"/>
  <c r="T29" i="19"/>
  <c r="AU34" i="3"/>
  <c r="AS27" i="7"/>
  <c r="AS141" i="7" s="1"/>
  <c r="AS19" i="10"/>
  <c r="AO136" i="7" l="1"/>
  <c r="AP83" i="18"/>
  <c r="AP87" i="18" s="1"/>
  <c r="AP71" i="16"/>
  <c r="AP72" i="16" s="1"/>
  <c r="AQ67" i="16" s="1"/>
  <c r="AT21" i="6"/>
  <c r="AT88" i="6" s="1"/>
  <c r="BC95" i="3"/>
  <c r="AP88" i="7"/>
  <c r="AP86" i="7"/>
  <c r="AP87" i="7"/>
  <c r="AP85" i="7"/>
  <c r="AP96" i="7"/>
  <c r="AP143" i="7" s="1"/>
  <c r="AP145" i="7" s="1"/>
  <c r="AQ48" i="16"/>
  <c r="W143" i="2"/>
  <c r="W141" i="2" s="1"/>
  <c r="W144" i="2" s="1"/>
  <c r="AF54" i="18"/>
  <c r="AF55" i="18" s="1"/>
  <c r="AG34" i="16"/>
  <c r="AQ66" i="6"/>
  <c r="AF38" i="10"/>
  <c r="AF61" i="7" s="1"/>
  <c r="AG63" i="3"/>
  <c r="AP61" i="10"/>
  <c r="AP76" i="10" s="1"/>
  <c r="AP78" i="10" s="1"/>
  <c r="AV26" i="18"/>
  <c r="AV122" i="18" s="1"/>
  <c r="AS19" i="7"/>
  <c r="AS133" i="7" s="1"/>
  <c r="AS18" i="7"/>
  <c r="AS132" i="7" s="1"/>
  <c r="AS29" i="7"/>
  <c r="AS21" i="7"/>
  <c r="AS135" i="7" s="1"/>
  <c r="AS20" i="7"/>
  <c r="AS134" i="7" s="1"/>
  <c r="AG46" i="6"/>
  <c r="AV23" i="3"/>
  <c r="U21" i="19"/>
  <c r="X35" i="18"/>
  <c r="AW15" i="16"/>
  <c r="AS28" i="18"/>
  <c r="AA70" i="2"/>
  <c r="AB49" i="19"/>
  <c r="AF57" i="7" l="1"/>
  <c r="AF65" i="7"/>
  <c r="AT16" i="18"/>
  <c r="AT112" i="18" s="1"/>
  <c r="AP84" i="18"/>
  <c r="AP89" i="18" s="1"/>
  <c r="AP93" i="18" s="1"/>
  <c r="AP96" i="18" s="1"/>
  <c r="AP123" i="18" s="1"/>
  <c r="AP125" i="18" s="1"/>
  <c r="AT23" i="6"/>
  <c r="AT45" i="6" s="1"/>
  <c r="AW17" i="16"/>
  <c r="AW37" i="16" s="1"/>
  <c r="AW69" i="16"/>
  <c r="BC100" i="3"/>
  <c r="BD93" i="3" s="1"/>
  <c r="BC91" i="18"/>
  <c r="AQ68" i="6"/>
  <c r="AQ77" i="18"/>
  <c r="W145" i="2"/>
  <c r="AQ50" i="16"/>
  <c r="AF58" i="18"/>
  <c r="AF42" i="10"/>
  <c r="AG36" i="16"/>
  <c r="AG62" i="18"/>
  <c r="AG72" i="3"/>
  <c r="W36" i="2"/>
  <c r="X16" i="7"/>
  <c r="X130" i="7" s="1"/>
  <c r="AV25" i="3"/>
  <c r="AB53" i="19"/>
  <c r="AA72" i="2"/>
  <c r="AG50" i="6"/>
  <c r="AU20" i="6" l="1"/>
  <c r="AU87" i="6" s="1"/>
  <c r="AT23" i="18"/>
  <c r="AT119" i="18" s="1"/>
  <c r="AW22" i="18"/>
  <c r="AW118" i="18" s="1"/>
  <c r="AX13" i="16"/>
  <c r="AX15" i="16" s="1"/>
  <c r="AM76" i="19"/>
  <c r="AM101" i="19" s="1"/>
  <c r="AT17" i="10"/>
  <c r="AT75" i="10" s="1"/>
  <c r="AT39" i="6"/>
  <c r="AP83" i="7"/>
  <c r="AQ90" i="18" s="1"/>
  <c r="AQ92" i="18" s="1"/>
  <c r="AQ59" i="10"/>
  <c r="AQ94" i="7" s="1"/>
  <c r="AQ86" i="7" s="1"/>
  <c r="AQ90" i="6"/>
  <c r="AQ91" i="6" s="1"/>
  <c r="AR65" i="6"/>
  <c r="AR66" i="6" s="1"/>
  <c r="AR77" i="18" s="1"/>
  <c r="BD95" i="3"/>
  <c r="AQ52" i="16"/>
  <c r="AV34" i="3"/>
  <c r="AW23" i="3" s="1"/>
  <c r="AV131" i="3"/>
  <c r="AV141" i="3" s="1"/>
  <c r="AF60" i="18"/>
  <c r="AF64" i="18" s="1"/>
  <c r="AF67" i="18" s="1"/>
  <c r="AF55" i="7" s="1"/>
  <c r="AG38" i="16"/>
  <c r="AG74" i="3"/>
  <c r="X22" i="7"/>
  <c r="X137" i="7" s="1"/>
  <c r="X147" i="7" s="1"/>
  <c r="Y29" i="18"/>
  <c r="Y126" i="18" s="1"/>
  <c r="AH42" i="6"/>
  <c r="AG48" i="18"/>
  <c r="AT28" i="18"/>
  <c r="U23" i="19"/>
  <c r="W37" i="2"/>
  <c r="AU21" i="6"/>
  <c r="AA73" i="2"/>
  <c r="AB55" i="19"/>
  <c r="AV30" i="18"/>
  <c r="AV127" i="18" s="1"/>
  <c r="AF58" i="7" l="1"/>
  <c r="AF67" i="7" s="1"/>
  <c r="AF68" i="7" s="1"/>
  <c r="AG61" i="18"/>
  <c r="AG63" i="18" s="1"/>
  <c r="AW26" i="18"/>
  <c r="AW122" i="18" s="1"/>
  <c r="AT19" i="10"/>
  <c r="AT27" i="7"/>
  <c r="AT141" i="7" s="1"/>
  <c r="AP89" i="7"/>
  <c r="AP136" i="7" s="1"/>
  <c r="AX17" i="16"/>
  <c r="AX22" i="18" s="1"/>
  <c r="AX118" i="18" s="1"/>
  <c r="AX69" i="16"/>
  <c r="AQ83" i="18"/>
  <c r="AQ87" i="18" s="1"/>
  <c r="AQ71" i="16"/>
  <c r="AQ72" i="16" s="1"/>
  <c r="AR67" i="16" s="1"/>
  <c r="AQ96" i="7"/>
  <c r="AQ143" i="7" s="1"/>
  <c r="AQ145" i="7" s="1"/>
  <c r="AQ61" i="10"/>
  <c r="AQ76" i="10" s="1"/>
  <c r="AQ78" i="10" s="1"/>
  <c r="AQ88" i="7"/>
  <c r="AU23" i="6"/>
  <c r="AU45" i="6" s="1"/>
  <c r="AU88" i="6"/>
  <c r="AQ85" i="7"/>
  <c r="AQ87" i="7"/>
  <c r="BD100" i="3"/>
  <c r="BE93" i="3" s="1"/>
  <c r="BD91" i="18"/>
  <c r="AR48" i="16"/>
  <c r="AG54" i="18"/>
  <c r="AG55" i="18" s="1"/>
  <c r="AH32" i="16"/>
  <c r="AR68" i="6"/>
  <c r="AR90" i="6" s="1"/>
  <c r="AR91" i="6" s="1"/>
  <c r="AH61" i="3"/>
  <c r="Y31" i="18"/>
  <c r="Y128" i="18" s="1"/>
  <c r="Y129" i="18" s="1"/>
  <c r="Y132" i="18" s="1"/>
  <c r="AB70" i="2"/>
  <c r="AE71" i="2"/>
  <c r="AE142" i="2" s="1"/>
  <c r="AC47" i="19"/>
  <c r="X31" i="7"/>
  <c r="AW25" i="3"/>
  <c r="AW131" i="3" s="1"/>
  <c r="AW141" i="3" s="1"/>
  <c r="W38" i="2"/>
  <c r="AU16" i="18"/>
  <c r="AU112" i="18" s="1"/>
  <c r="U27" i="19"/>
  <c r="AG40" i="10"/>
  <c r="AG63" i="7" s="1"/>
  <c r="AH43" i="6"/>
  <c r="AT19" i="7" l="1"/>
  <c r="AT133" i="7" s="1"/>
  <c r="AT20" i="7"/>
  <c r="AT134" i="7" s="1"/>
  <c r="AT29" i="7"/>
  <c r="AY13" i="16"/>
  <c r="AX37" i="16"/>
  <c r="AT21" i="7"/>
  <c r="AT135" i="7" s="1"/>
  <c r="AX26" i="18"/>
  <c r="AX122" i="18" s="1"/>
  <c r="AQ84" i="18"/>
  <c r="AQ89" i="18" s="1"/>
  <c r="AQ93" i="18" s="1"/>
  <c r="AQ96" i="18" s="1"/>
  <c r="AN76" i="19" s="1"/>
  <c r="AN101" i="19" s="1"/>
  <c r="AT18" i="7"/>
  <c r="AT132" i="7" s="1"/>
  <c r="AP98" i="7"/>
  <c r="AP99" i="7" s="1"/>
  <c r="AV20" i="6"/>
  <c r="AV87" i="6" s="1"/>
  <c r="AU39" i="6"/>
  <c r="AU17" i="10"/>
  <c r="AU75" i="10" s="1"/>
  <c r="AR50" i="16"/>
  <c r="AR52" i="16" s="1"/>
  <c r="BE95" i="3"/>
  <c r="AH34" i="16"/>
  <c r="AG58" i="18"/>
  <c r="W104" i="2"/>
  <c r="X102" i="2" s="1"/>
  <c r="X103" i="2" s="1"/>
  <c r="AR59" i="10"/>
  <c r="AR94" i="7" s="1"/>
  <c r="AS65" i="6"/>
  <c r="AG38" i="10"/>
  <c r="AG61" i="7" s="1"/>
  <c r="AH63" i="3"/>
  <c r="AH72" i="3" s="1"/>
  <c r="AH46" i="6"/>
  <c r="AH50" i="6" s="1"/>
  <c r="AW30" i="18"/>
  <c r="AW127" i="18" s="1"/>
  <c r="AC49" i="19"/>
  <c r="AC53" i="19" s="1"/>
  <c r="AU23" i="18"/>
  <c r="AU119" i="18" s="1"/>
  <c r="X35" i="2"/>
  <c r="AW34" i="3"/>
  <c r="X32" i="7"/>
  <c r="AY15" i="16"/>
  <c r="Y32" i="18"/>
  <c r="AB72" i="2"/>
  <c r="U29" i="19"/>
  <c r="AG57" i="7" l="1"/>
  <c r="AG65" i="7"/>
  <c r="AQ123" i="18"/>
  <c r="AQ125" i="18" s="1"/>
  <c r="AQ83" i="7"/>
  <c r="AQ89" i="7" s="1"/>
  <c r="AR83" i="18"/>
  <c r="AR87" i="18" s="1"/>
  <c r="AR71" i="16"/>
  <c r="AR72" i="16" s="1"/>
  <c r="AS67" i="16" s="1"/>
  <c r="AY17" i="16"/>
  <c r="AZ13" i="16" s="1"/>
  <c r="AY69" i="16"/>
  <c r="AV21" i="6"/>
  <c r="AV88" i="6" s="1"/>
  <c r="AU27" i="7"/>
  <c r="AU141" i="7" s="1"/>
  <c r="AU19" i="10"/>
  <c r="BE100" i="3"/>
  <c r="BF93" i="3" s="1"/>
  <c r="BE91" i="18"/>
  <c r="AR87" i="7"/>
  <c r="AR86" i="7"/>
  <c r="AR96" i="7"/>
  <c r="AR143" i="7" s="1"/>
  <c r="AR145" i="7" s="1"/>
  <c r="AR88" i="7"/>
  <c r="AR85" i="7"/>
  <c r="AS48" i="16"/>
  <c r="X143" i="2"/>
  <c r="X141" i="2" s="1"/>
  <c r="X144" i="2" s="1"/>
  <c r="AG60" i="18"/>
  <c r="AG64" i="18" s="1"/>
  <c r="AH36" i="16"/>
  <c r="AG42" i="10"/>
  <c r="AH62" i="18"/>
  <c r="AS66" i="6"/>
  <c r="AS77" i="18" s="1"/>
  <c r="AH74" i="3"/>
  <c r="AR61" i="10"/>
  <c r="AR76" i="10" s="1"/>
  <c r="AR78" i="10" s="1"/>
  <c r="AI42" i="6"/>
  <c r="AH48" i="18"/>
  <c r="AV23" i="6"/>
  <c r="AU28" i="18"/>
  <c r="AB73" i="2"/>
  <c r="AX23" i="3"/>
  <c r="AC55" i="19"/>
  <c r="V21" i="19"/>
  <c r="Y35" i="18"/>
  <c r="AY22" i="18"/>
  <c r="AY118" i="18" s="1"/>
  <c r="AY37" i="16" l="1"/>
  <c r="AR84" i="18"/>
  <c r="AR90" i="18"/>
  <c r="AR92" i="18" s="1"/>
  <c r="AU19" i="7"/>
  <c r="AU133" i="7" s="1"/>
  <c r="AU20" i="7"/>
  <c r="AU134" i="7" s="1"/>
  <c r="AU18" i="7"/>
  <c r="AU132" i="7" s="1"/>
  <c r="AU21" i="7"/>
  <c r="AU135" i="7" s="1"/>
  <c r="AV16" i="18"/>
  <c r="AV112" i="18" s="1"/>
  <c r="AR89" i="18"/>
  <c r="AU29" i="7"/>
  <c r="AQ136" i="7"/>
  <c r="AQ98" i="7"/>
  <c r="AQ99" i="7" s="1"/>
  <c r="BF95" i="3"/>
  <c r="X145" i="2"/>
  <c r="AS50" i="16"/>
  <c r="AH38" i="16"/>
  <c r="AI61" i="3"/>
  <c r="AS68" i="6"/>
  <c r="AS90" i="6" s="1"/>
  <c r="AS91" i="6" s="1"/>
  <c r="X36" i="2"/>
  <c r="Y16" i="7"/>
  <c r="Y130" i="7" s="1"/>
  <c r="AZ15" i="16"/>
  <c r="AX25" i="3"/>
  <c r="AC70" i="2"/>
  <c r="AV17" i="10"/>
  <c r="AV75" i="10" s="1"/>
  <c r="AV45" i="6"/>
  <c r="AV39" i="6"/>
  <c r="AW20" i="6"/>
  <c r="AW87" i="6" s="1"/>
  <c r="AH40" i="10"/>
  <c r="AH63" i="7" s="1"/>
  <c r="AI43" i="6"/>
  <c r="AG67" i="18"/>
  <c r="AG55" i="7" s="1"/>
  <c r="AY26" i="18"/>
  <c r="AY122" i="18" s="1"/>
  <c r="AR93" i="18" l="1"/>
  <c r="AR96" i="18" s="1"/>
  <c r="AG58" i="7"/>
  <c r="AG67" i="7" s="1"/>
  <c r="AG68" i="7" s="1"/>
  <c r="AH61" i="18"/>
  <c r="AH63" i="18" s="1"/>
  <c r="AV23" i="18"/>
  <c r="AV119" i="18" s="1"/>
  <c r="AZ17" i="16"/>
  <c r="AZ22" i="18" s="1"/>
  <c r="AZ118" i="18" s="1"/>
  <c r="AZ69" i="16"/>
  <c r="AO76" i="19"/>
  <c r="AO101" i="19" s="1"/>
  <c r="AR123" i="18"/>
  <c r="AR125" i="18" s="1"/>
  <c r="AR83" i="7"/>
  <c r="BF100" i="3"/>
  <c r="BG93" i="3" s="1"/>
  <c r="BF91" i="18"/>
  <c r="AS52" i="16"/>
  <c r="AX34" i="3"/>
  <c r="AY23" i="3" s="1"/>
  <c r="AX131" i="3"/>
  <c r="AX141" i="3" s="1"/>
  <c r="AI32" i="16"/>
  <c r="AH54" i="18"/>
  <c r="AI63" i="3"/>
  <c r="AI72" i="3" s="1"/>
  <c r="AH38" i="10"/>
  <c r="AH61" i="7" s="1"/>
  <c r="AS59" i="10"/>
  <c r="AS94" i="7" s="1"/>
  <c r="AT65" i="6"/>
  <c r="AZ26" i="18"/>
  <c r="AZ122" i="18" s="1"/>
  <c r="AW21" i="6"/>
  <c r="AF71" i="2"/>
  <c r="AF142" i="2" s="1"/>
  <c r="AD47" i="19"/>
  <c r="AI46" i="6"/>
  <c r="Y22" i="7"/>
  <c r="Y137" i="7" s="1"/>
  <c r="Y147" i="7" s="1"/>
  <c r="Z29" i="18"/>
  <c r="Z126" i="18" s="1"/>
  <c r="AV28" i="18"/>
  <c r="AX30" i="18"/>
  <c r="AX127" i="18" s="1"/>
  <c r="AZ37" i="16"/>
  <c r="BA13" i="16"/>
  <c r="V23" i="19"/>
  <c r="X37" i="2"/>
  <c r="AV27" i="7"/>
  <c r="AV141" i="7" s="1"/>
  <c r="AV19" i="10"/>
  <c r="AC72" i="2"/>
  <c r="AH65" i="7" l="1"/>
  <c r="AH57" i="7"/>
  <c r="AS83" i="18"/>
  <c r="AS84" i="18" s="1"/>
  <c r="AS71" i="16"/>
  <c r="AS72" i="16" s="1"/>
  <c r="AT67" i="16" s="1"/>
  <c r="AW23" i="6"/>
  <c r="AW39" i="6" s="1"/>
  <c r="AW88" i="6"/>
  <c r="AS90" i="18"/>
  <c r="AS92" i="18" s="1"/>
  <c r="AR89" i="7"/>
  <c r="BG95" i="3"/>
  <c r="AS88" i="7"/>
  <c r="AS96" i="7"/>
  <c r="AS143" i="7" s="1"/>
  <c r="AS145" i="7" s="1"/>
  <c r="AS86" i="7"/>
  <c r="AS87" i="7"/>
  <c r="AS85" i="7"/>
  <c r="AT48" i="16"/>
  <c r="AH58" i="18"/>
  <c r="AH55" i="18"/>
  <c r="AI34" i="16"/>
  <c r="AI74" i="3"/>
  <c r="AT66" i="6"/>
  <c r="AT77" i="18" s="1"/>
  <c r="AH42" i="10"/>
  <c r="AS61" i="10"/>
  <c r="AS76" i="10" s="1"/>
  <c r="AS78" i="10" s="1"/>
  <c r="AI62" i="18"/>
  <c r="X38" i="2"/>
  <c r="Z31" i="18"/>
  <c r="Z128" i="18" s="1"/>
  <c r="Z129" i="18" s="1"/>
  <c r="Z132" i="18" s="1"/>
  <c r="AC73" i="2"/>
  <c r="V27" i="19"/>
  <c r="AD49" i="19"/>
  <c r="AV21" i="7"/>
  <c r="AV135" i="7" s="1"/>
  <c r="AV19" i="7"/>
  <c r="AV133" i="7" s="1"/>
  <c r="AV18" i="7"/>
  <c r="AV132" i="7" s="1"/>
  <c r="AV29" i="7"/>
  <c r="AV20" i="7"/>
  <c r="AV134" i="7" s="1"/>
  <c r="AI50" i="6"/>
  <c r="AW16" i="18"/>
  <c r="AW112" i="18" s="1"/>
  <c r="AY25" i="3"/>
  <c r="AY131" i="3" s="1"/>
  <c r="AY141" i="3" s="1"/>
  <c r="Y31" i="7"/>
  <c r="BA15" i="16"/>
  <c r="BA69" i="16" s="1"/>
  <c r="AX20" i="6" l="1"/>
  <c r="AX87" i="6" s="1"/>
  <c r="AW17" i="10"/>
  <c r="AW75" i="10" s="1"/>
  <c r="AS87" i="18"/>
  <c r="AS89" i="18" s="1"/>
  <c r="AS93" i="18" s="1"/>
  <c r="AS96" i="18" s="1"/>
  <c r="AP76" i="19" s="1"/>
  <c r="AP101" i="19" s="1"/>
  <c r="AW45" i="6"/>
  <c r="AR136" i="7"/>
  <c r="AR98" i="7"/>
  <c r="AR99" i="7" s="1"/>
  <c r="BG100" i="3"/>
  <c r="BG91" i="18"/>
  <c r="AT50" i="16"/>
  <c r="AI36" i="16"/>
  <c r="AH60" i="18"/>
  <c r="AH64" i="18" s="1"/>
  <c r="AH67" i="18" s="1"/>
  <c r="AH55" i="7" s="1"/>
  <c r="X104" i="2"/>
  <c r="Y102" i="2" s="1"/>
  <c r="Y103" i="2" s="1"/>
  <c r="AJ61" i="3"/>
  <c r="AT68" i="6"/>
  <c r="AT90" i="6" s="1"/>
  <c r="AT91" i="6" s="1"/>
  <c r="AY30" i="18"/>
  <c r="AY127" i="18" s="1"/>
  <c r="AJ42" i="6"/>
  <c r="AI48" i="18"/>
  <c r="AD53" i="19"/>
  <c r="BA17" i="16"/>
  <c r="Y32" i="7"/>
  <c r="AY34" i="3"/>
  <c r="V29" i="19"/>
  <c r="Y35" i="2"/>
  <c r="AW23" i="18"/>
  <c r="AW119" i="18" s="1"/>
  <c r="AD70" i="2"/>
  <c r="Z32" i="18"/>
  <c r="AW19" i="10"/>
  <c r="AH58" i="7" l="1"/>
  <c r="AH67" i="7" s="1"/>
  <c r="AH68" i="7" s="1"/>
  <c r="AI61" i="18"/>
  <c r="AI63" i="18" s="1"/>
  <c r="AW27" i="7"/>
  <c r="AW141" i="7" s="1"/>
  <c r="AX21" i="6"/>
  <c r="AX23" i="6" s="1"/>
  <c r="AX17" i="10" s="1"/>
  <c r="AX75" i="10" s="1"/>
  <c r="AS83" i="7"/>
  <c r="AT90" i="18" s="1"/>
  <c r="AT92" i="18" s="1"/>
  <c r="AS123" i="18"/>
  <c r="AS125" i="18" s="1"/>
  <c r="AT52" i="16"/>
  <c r="AI38" i="16"/>
  <c r="AJ32" i="16" s="1"/>
  <c r="AJ63" i="3"/>
  <c r="AI38" i="10"/>
  <c r="AI61" i="7" s="1"/>
  <c r="AT59" i="10"/>
  <c r="AT94" i="7" s="1"/>
  <c r="AU65" i="6"/>
  <c r="Z35" i="18"/>
  <c r="W21" i="19"/>
  <c r="AZ23" i="3"/>
  <c r="AI40" i="10"/>
  <c r="AI63" i="7" s="1"/>
  <c r="AJ43" i="6"/>
  <c r="AW28" i="18"/>
  <c r="BB13" i="16"/>
  <c r="BA37" i="16"/>
  <c r="BA22" i="18"/>
  <c r="BA118" i="18" s="1"/>
  <c r="AD55" i="19"/>
  <c r="AW20" i="7"/>
  <c r="AW134" i="7" s="1"/>
  <c r="AW18" i="7"/>
  <c r="AW132" i="7" s="1"/>
  <c r="AW19" i="7"/>
  <c r="AW133" i="7" s="1"/>
  <c r="AG71" i="2"/>
  <c r="AG142" i="2" s="1"/>
  <c r="AE47" i="19"/>
  <c r="AD72" i="2"/>
  <c r="AX16" i="18" l="1"/>
  <c r="AX112" i="18" s="1"/>
  <c r="AI57" i="7"/>
  <c r="AI65" i="7"/>
  <c r="AX88" i="6"/>
  <c r="AW29" i="7"/>
  <c r="AW21" i="7"/>
  <c r="AW135" i="7" s="1"/>
  <c r="AX45" i="6"/>
  <c r="AT83" i="18"/>
  <c r="AT87" i="18" s="1"/>
  <c r="AT71" i="16"/>
  <c r="AT72" i="16" s="1"/>
  <c r="AU67" i="16" s="1"/>
  <c r="AS89" i="7"/>
  <c r="AS136" i="7" s="1"/>
  <c r="AY20" i="6"/>
  <c r="AY87" i="6" s="1"/>
  <c r="AX39" i="6"/>
  <c r="AU48" i="16"/>
  <c r="AI54" i="18"/>
  <c r="AI55" i="18" s="1"/>
  <c r="AT85" i="7"/>
  <c r="AT86" i="7"/>
  <c r="AT87" i="7"/>
  <c r="AT88" i="7"/>
  <c r="AT96" i="7"/>
  <c r="AT143" i="7" s="1"/>
  <c r="AT145" i="7" s="1"/>
  <c r="Y143" i="2"/>
  <c r="Y141" i="2" s="1"/>
  <c r="Y144" i="2" s="1"/>
  <c r="AJ34" i="16"/>
  <c r="AJ46" i="6"/>
  <c r="AJ50" i="6" s="1"/>
  <c r="AU66" i="6"/>
  <c r="AU77" i="18" s="1"/>
  <c r="AJ62" i="18"/>
  <c r="AT61" i="10"/>
  <c r="AT76" i="10" s="1"/>
  <c r="AT78" i="10" s="1"/>
  <c r="AJ72" i="3"/>
  <c r="AD73" i="2"/>
  <c r="AE49" i="19"/>
  <c r="AE53" i="19" s="1"/>
  <c r="BB15" i="16"/>
  <c r="BB69" i="16" s="1"/>
  <c r="AX27" i="7"/>
  <c r="AX141" i="7" s="1"/>
  <c r="AX19" i="10"/>
  <c r="AI42" i="10"/>
  <c r="BA26" i="18"/>
  <c r="BA122" i="18" s="1"/>
  <c r="Y36" i="2"/>
  <c r="Z16" i="7"/>
  <c r="Z130" i="7" s="1"/>
  <c r="AX23" i="18"/>
  <c r="AX119" i="18" s="1"/>
  <c r="AZ25" i="3"/>
  <c r="AT84" i="18" l="1"/>
  <c r="AT89" i="18" s="1"/>
  <c r="AT93" i="18" s="1"/>
  <c r="AT96" i="18" s="1"/>
  <c r="AY21" i="6"/>
  <c r="AY23" i="6" s="1"/>
  <c r="AS98" i="7"/>
  <c r="AS99" i="7" s="1"/>
  <c r="AI58" i="18"/>
  <c r="AI60" i="18" s="1"/>
  <c r="AI64" i="18" s="1"/>
  <c r="AU50" i="16"/>
  <c r="Y145" i="2"/>
  <c r="AZ34" i="3"/>
  <c r="BA23" i="3" s="1"/>
  <c r="AZ131" i="3"/>
  <c r="AZ141" i="3" s="1"/>
  <c r="AJ36" i="16"/>
  <c r="AU68" i="6"/>
  <c r="AU90" i="6" s="1"/>
  <c r="AU91" i="6" s="1"/>
  <c r="AJ74" i="3"/>
  <c r="Z22" i="7"/>
  <c r="Z137" i="7" s="1"/>
  <c r="Z147" i="7" s="1"/>
  <c r="AA29" i="18"/>
  <c r="AA126" i="18" s="1"/>
  <c r="AE55" i="19"/>
  <c r="AX28" i="18"/>
  <c r="W23" i="19"/>
  <c r="Y37" i="2"/>
  <c r="AE70" i="2"/>
  <c r="AZ30" i="18"/>
  <c r="AZ127" i="18" s="1"/>
  <c r="AK42" i="6"/>
  <c r="AJ48" i="18"/>
  <c r="BB17" i="16"/>
  <c r="AX29" i="7"/>
  <c r="AX21" i="7"/>
  <c r="AX135" i="7" s="1"/>
  <c r="AX18" i="7"/>
  <c r="AX132" i="7" s="1"/>
  <c r="AX20" i="7"/>
  <c r="AX134" i="7" s="1"/>
  <c r="AX19" i="7"/>
  <c r="AX133" i="7" s="1"/>
  <c r="AY16" i="18" l="1"/>
  <c r="AY112" i="18" s="1"/>
  <c r="AT123" i="18"/>
  <c r="AT125" i="18" s="1"/>
  <c r="AQ76" i="19"/>
  <c r="AQ101" i="19" s="1"/>
  <c r="AT83" i="7"/>
  <c r="AU90" i="18" s="1"/>
  <c r="AU92" i="18" s="1"/>
  <c r="AY88" i="6"/>
  <c r="AY45" i="6"/>
  <c r="AZ20" i="6"/>
  <c r="AZ87" i="6" s="1"/>
  <c r="AY39" i="6"/>
  <c r="AY17" i="10"/>
  <c r="AY75" i="10" s="1"/>
  <c r="AU52" i="16"/>
  <c r="AJ38" i="16"/>
  <c r="AK61" i="3"/>
  <c r="AU59" i="10"/>
  <c r="AU94" i="7" s="1"/>
  <c r="AV65" i="6"/>
  <c r="BB37" i="16"/>
  <c r="BC13" i="16"/>
  <c r="BB22" i="18"/>
  <c r="BB118" i="18" s="1"/>
  <c r="Y38" i="2"/>
  <c r="AJ40" i="10"/>
  <c r="AJ63" i="7" s="1"/>
  <c r="AK43" i="6"/>
  <c r="AK46" i="6" s="1"/>
  <c r="AE72" i="2"/>
  <c r="W27" i="19"/>
  <c r="AA31" i="18"/>
  <c r="AA128" i="18" s="1"/>
  <c r="AA129" i="18" s="1"/>
  <c r="AA132" i="18" s="1"/>
  <c r="AZ21" i="6"/>
  <c r="AZ88" i="6" s="1"/>
  <c r="AI67" i="18"/>
  <c r="AI55" i="7" s="1"/>
  <c r="BA25" i="3"/>
  <c r="BA131" i="3" s="1"/>
  <c r="BA141" i="3" s="1"/>
  <c r="Z31" i="7"/>
  <c r="AI58" i="7" l="1"/>
  <c r="AI67" i="7" s="1"/>
  <c r="AI68" i="7" s="1"/>
  <c r="AJ61" i="18"/>
  <c r="AJ63" i="18" s="1"/>
  <c r="AY23" i="18"/>
  <c r="AY119" i="18" s="1"/>
  <c r="AT89" i="7"/>
  <c r="AT136" i="7" s="1"/>
  <c r="AU83" i="18"/>
  <c r="AU84" i="18" s="1"/>
  <c r="AU71" i="16"/>
  <c r="AU72" i="16" s="1"/>
  <c r="AV67" i="16" s="1"/>
  <c r="AY19" i="10"/>
  <c r="AY27" i="7"/>
  <c r="AY141" i="7" s="1"/>
  <c r="AV48" i="16"/>
  <c r="AV50" i="16" s="1"/>
  <c r="AU86" i="7"/>
  <c r="AU87" i="7"/>
  <c r="AU88" i="7"/>
  <c r="AU85" i="7"/>
  <c r="AU96" i="7"/>
  <c r="AU143" i="7" s="1"/>
  <c r="AU145" i="7" s="1"/>
  <c r="AJ54" i="18"/>
  <c r="AJ55" i="18" s="1"/>
  <c r="AK32" i="16"/>
  <c r="AK34" i="16" s="1"/>
  <c r="Y104" i="2"/>
  <c r="Z102" i="2" s="1"/>
  <c r="Z103" i="2" s="1"/>
  <c r="AJ38" i="10"/>
  <c r="AJ61" i="7" s="1"/>
  <c r="AK63" i="3"/>
  <c r="AK72" i="3" s="1"/>
  <c r="AU61" i="10"/>
  <c r="AU76" i="10" s="1"/>
  <c r="AU78" i="10" s="1"/>
  <c r="AV66" i="6"/>
  <c r="AH71" i="2"/>
  <c r="AH142" i="2" s="1"/>
  <c r="AF47" i="19"/>
  <c r="AZ16" i="18"/>
  <c r="AZ112" i="18" s="1"/>
  <c r="AA32" i="18"/>
  <c r="BC15" i="16"/>
  <c r="BA30" i="18"/>
  <c r="BA127" i="18" s="1"/>
  <c r="Z32" i="7"/>
  <c r="AY28" i="18"/>
  <c r="AE73" i="2"/>
  <c r="AK50" i="6"/>
  <c r="Z35" i="2"/>
  <c r="BA34" i="3"/>
  <c r="AZ23" i="6"/>
  <c r="W29" i="19"/>
  <c r="BB26" i="18"/>
  <c r="BB122" i="18" s="1"/>
  <c r="AU87" i="18" l="1"/>
  <c r="AU89" i="18" s="1"/>
  <c r="AU93" i="18" s="1"/>
  <c r="AU96" i="18" s="1"/>
  <c r="AJ57" i="7"/>
  <c r="AJ65" i="7"/>
  <c r="AY20" i="7"/>
  <c r="AY134" i="7" s="1"/>
  <c r="AT98" i="7"/>
  <c r="AT99" i="7" s="1"/>
  <c r="AY29" i="7"/>
  <c r="BC17" i="16"/>
  <c r="BC22" i="18" s="1"/>
  <c r="BC118" i="18" s="1"/>
  <c r="BC69" i="16"/>
  <c r="AY19" i="7"/>
  <c r="AY133" i="7" s="1"/>
  <c r="AY21" i="7"/>
  <c r="AY135" i="7" s="1"/>
  <c r="AY18" i="7"/>
  <c r="AY132" i="7" s="1"/>
  <c r="AV68" i="6"/>
  <c r="AV90" i="6" s="1"/>
  <c r="AV91" i="6" s="1"/>
  <c r="AV77" i="18"/>
  <c r="AJ58" i="18"/>
  <c r="AJ60" i="18" s="1"/>
  <c r="AJ64" i="18" s="1"/>
  <c r="AV52" i="16"/>
  <c r="Z143" i="2"/>
  <c r="Z141" i="2" s="1"/>
  <c r="Z144" i="2" s="1"/>
  <c r="AJ42" i="10"/>
  <c r="AK36" i="16"/>
  <c r="AK74" i="3"/>
  <c r="AK62" i="18"/>
  <c r="BA20" i="6"/>
  <c r="BA87" i="6" s="1"/>
  <c r="AZ39" i="6"/>
  <c r="AZ17" i="10"/>
  <c r="AZ75" i="10" s="1"/>
  <c r="AZ45" i="6"/>
  <c r="BB23" i="3"/>
  <c r="AA35" i="18"/>
  <c r="X21" i="19"/>
  <c r="AF70" i="2"/>
  <c r="AF49" i="19"/>
  <c r="AZ23" i="18"/>
  <c r="AZ119" i="18" s="1"/>
  <c r="AL42" i="6"/>
  <c r="AK48" i="18"/>
  <c r="AR76" i="19" l="1"/>
  <c r="AR101" i="19" s="1"/>
  <c r="AU83" i="7"/>
  <c r="AV90" i="18" s="1"/>
  <c r="AV92" i="18" s="1"/>
  <c r="BC37" i="16"/>
  <c r="BD13" i="16"/>
  <c r="AU123" i="18"/>
  <c r="AU125" i="18" s="1"/>
  <c r="BC26" i="18"/>
  <c r="BC122" i="18" s="1"/>
  <c r="AV83" i="18"/>
  <c r="AV87" i="18" s="1"/>
  <c r="AV71" i="16"/>
  <c r="AV72" i="16" s="1"/>
  <c r="AW67" i="16" s="1"/>
  <c r="AW65" i="6"/>
  <c r="AW66" i="6" s="1"/>
  <c r="AU89" i="7"/>
  <c r="AV59" i="10"/>
  <c r="AV94" i="7" s="1"/>
  <c r="AV88" i="7" s="1"/>
  <c r="AW48" i="16"/>
  <c r="Z145" i="2"/>
  <c r="AK38" i="16"/>
  <c r="AL61" i="3"/>
  <c r="AK40" i="10"/>
  <c r="AK63" i="7" s="1"/>
  <c r="AL43" i="6"/>
  <c r="AL46" i="6" s="1"/>
  <c r="AZ28" i="18"/>
  <c r="BD15" i="16"/>
  <c r="BD69" i="16" s="1"/>
  <c r="AF53" i="19"/>
  <c r="BB25" i="3"/>
  <c r="BB131" i="3" s="1"/>
  <c r="BB141" i="3" s="1"/>
  <c r="AZ27" i="7"/>
  <c r="AZ141" i="7" s="1"/>
  <c r="AZ19" i="10"/>
  <c r="BA21" i="6"/>
  <c r="BA88" i="6" s="1"/>
  <c r="AJ67" i="18"/>
  <c r="AJ55" i="7" s="1"/>
  <c r="AF72" i="2"/>
  <c r="Z36" i="2"/>
  <c r="AA16" i="7"/>
  <c r="AA130" i="7" s="1"/>
  <c r="AV84" i="18" l="1"/>
  <c r="AV89" i="18" s="1"/>
  <c r="AV93" i="18" s="1"/>
  <c r="AV96" i="18" s="1"/>
  <c r="AS76" i="19" s="1"/>
  <c r="AS101" i="19" s="1"/>
  <c r="AJ58" i="7"/>
  <c r="AJ67" i="7" s="1"/>
  <c r="AJ68" i="7" s="1"/>
  <c r="AK61" i="18"/>
  <c r="AK63" i="18" s="1"/>
  <c r="AV86" i="7"/>
  <c r="AV123" i="18"/>
  <c r="AV125" i="18" s="1"/>
  <c r="AV83" i="7"/>
  <c r="AW90" i="18" s="1"/>
  <c r="AW92" i="18" s="1"/>
  <c r="AU136" i="7"/>
  <c r="AU98" i="7"/>
  <c r="AU99" i="7" s="1"/>
  <c r="AW50" i="16"/>
  <c r="AV61" i="10"/>
  <c r="AV76" i="10" s="1"/>
  <c r="AV78" i="10" s="1"/>
  <c r="AV87" i="7"/>
  <c r="AV96" i="7"/>
  <c r="AV143" i="7" s="1"/>
  <c r="AV145" i="7" s="1"/>
  <c r="AV85" i="7"/>
  <c r="AW68" i="6"/>
  <c r="AW77" i="18"/>
  <c r="AK54" i="18"/>
  <c r="AL32" i="16"/>
  <c r="AK38" i="10"/>
  <c r="AK61" i="7" s="1"/>
  <c r="AL63" i="3"/>
  <c r="AF73" i="2"/>
  <c r="BB30" i="18"/>
  <c r="BB127" i="18" s="1"/>
  <c r="AI71" i="2"/>
  <c r="AI142" i="2" s="1"/>
  <c r="AG47" i="19"/>
  <c r="BA16" i="18"/>
  <c r="BA112" i="18" s="1"/>
  <c r="AA22" i="7"/>
  <c r="AA137" i="7" s="1"/>
  <c r="AA147" i="7" s="1"/>
  <c r="AB29" i="18"/>
  <c r="AB126" i="18" s="1"/>
  <c r="AZ20" i="7"/>
  <c r="AZ134" i="7" s="1"/>
  <c r="AZ19" i="7"/>
  <c r="AZ133" i="7" s="1"/>
  <c r="AZ29" i="7"/>
  <c r="AZ18" i="7"/>
  <c r="AZ132" i="7" s="1"/>
  <c r="AZ21" i="7"/>
  <c r="AZ135" i="7" s="1"/>
  <c r="BD17" i="16"/>
  <c r="X23" i="19"/>
  <c r="Z37" i="2"/>
  <c r="AF55" i="19"/>
  <c r="AL50" i="6"/>
  <c r="BA23" i="6"/>
  <c r="BB34" i="3"/>
  <c r="AK65" i="7" l="1"/>
  <c r="AK57" i="7"/>
  <c r="AV89" i="7"/>
  <c r="AV136" i="7" s="1"/>
  <c r="AW59" i="10"/>
  <c r="AW94" i="7" s="1"/>
  <c r="AW87" i="7" s="1"/>
  <c r="AW90" i="6"/>
  <c r="AW91" i="6" s="1"/>
  <c r="AW52" i="16"/>
  <c r="AX48" i="16" s="1"/>
  <c r="AX65" i="6"/>
  <c r="AX66" i="6" s="1"/>
  <c r="AL34" i="16"/>
  <c r="AK42" i="10"/>
  <c r="AK58" i="18"/>
  <c r="AK55" i="18"/>
  <c r="AL62" i="18"/>
  <c r="AL72" i="3"/>
  <c r="X27" i="19"/>
  <c r="BE13" i="16"/>
  <c r="BD37" i="16"/>
  <c r="BD22" i="18"/>
  <c r="BD118" i="18" s="1"/>
  <c r="AB31" i="18"/>
  <c r="AB128" i="18" s="1"/>
  <c r="AB129" i="18" s="1"/>
  <c r="AB132" i="18" s="1"/>
  <c r="BA23" i="18"/>
  <c r="BA119" i="18" s="1"/>
  <c r="AG70" i="2"/>
  <c r="BB20" i="6"/>
  <c r="BB87" i="6" s="1"/>
  <c r="BA45" i="6"/>
  <c r="BA17" i="10"/>
  <c r="BA75" i="10" s="1"/>
  <c r="BA39" i="6"/>
  <c r="AA31" i="7"/>
  <c r="BC23" i="3"/>
  <c r="AM42" i="6"/>
  <c r="AL48" i="18"/>
  <c r="Z38" i="2"/>
  <c r="AG49" i="19"/>
  <c r="AG53" i="19" s="1"/>
  <c r="AV98" i="7" l="1"/>
  <c r="AV99" i="7" s="1"/>
  <c r="AW83" i="18"/>
  <c r="AW87" i="18" s="1"/>
  <c r="AW71" i="16"/>
  <c r="AW72" i="16" s="1"/>
  <c r="AX67" i="16" s="1"/>
  <c r="AW85" i="7"/>
  <c r="AW96" i="7"/>
  <c r="AW143" i="7" s="1"/>
  <c r="AW145" i="7" s="1"/>
  <c r="AW86" i="7"/>
  <c r="AW61" i="10"/>
  <c r="AW76" i="10" s="1"/>
  <c r="AW78" i="10" s="1"/>
  <c r="AW88" i="7"/>
  <c r="AX68" i="6"/>
  <c r="AX77" i="18"/>
  <c r="AX50" i="16"/>
  <c r="AL36" i="16"/>
  <c r="AK60" i="18"/>
  <c r="AK64" i="18" s="1"/>
  <c r="AK67" i="18" s="1"/>
  <c r="AK55" i="7" s="1"/>
  <c r="Z104" i="2"/>
  <c r="AA102" i="2" s="1"/>
  <c r="AA103" i="2" s="1"/>
  <c r="AL74" i="3"/>
  <c r="BA27" i="7"/>
  <c r="BA141" i="7" s="1"/>
  <c r="BA19" i="10"/>
  <c r="BD26" i="18"/>
  <c r="BD122" i="18" s="1"/>
  <c r="X29" i="19"/>
  <c r="AA32" i="7"/>
  <c r="AL40" i="10"/>
  <c r="AL63" i="7" s="1"/>
  <c r="AM43" i="6"/>
  <c r="AG55" i="19"/>
  <c r="AB32" i="18"/>
  <c r="BE15" i="16"/>
  <c r="AA35" i="2"/>
  <c r="BC25" i="3"/>
  <c r="BB21" i="6"/>
  <c r="BB88" i="6" s="1"/>
  <c r="AG72" i="2"/>
  <c r="BA28" i="18"/>
  <c r="AW84" i="18" l="1"/>
  <c r="AW89" i="18" s="1"/>
  <c r="AW93" i="18" s="1"/>
  <c r="AW96" i="18" s="1"/>
  <c r="AW123" i="18" s="1"/>
  <c r="AW125" i="18" s="1"/>
  <c r="AK58" i="7"/>
  <c r="AK67" i="7" s="1"/>
  <c r="AK68" i="7" s="1"/>
  <c r="AL61" i="18"/>
  <c r="AL63" i="18" s="1"/>
  <c r="BE17" i="16"/>
  <c r="BE22" i="18" s="1"/>
  <c r="BE118" i="18" s="1"/>
  <c r="BE69" i="16"/>
  <c r="AY65" i="6"/>
  <c r="AY66" i="6" s="1"/>
  <c r="AX90" i="6"/>
  <c r="AX91" i="6" s="1"/>
  <c r="AX59" i="10"/>
  <c r="AX94" i="7" s="1"/>
  <c r="AX85" i="7" s="1"/>
  <c r="AX52" i="16"/>
  <c r="BC34" i="3"/>
  <c r="BD23" i="3" s="1"/>
  <c r="BC131" i="3"/>
  <c r="BC141" i="3" s="1"/>
  <c r="AL38" i="16"/>
  <c r="AM32" i="16" s="1"/>
  <c r="AM61" i="3"/>
  <c r="AG73" i="2"/>
  <c r="BB16" i="18"/>
  <c r="BB112" i="18" s="1"/>
  <c r="BC30" i="18"/>
  <c r="BC127" i="18" s="1"/>
  <c r="AM46" i="6"/>
  <c r="BA21" i="7"/>
  <c r="BA135" i="7" s="1"/>
  <c r="BA19" i="7"/>
  <c r="BA133" i="7" s="1"/>
  <c r="BA20" i="7"/>
  <c r="BA134" i="7" s="1"/>
  <c r="BA29" i="7"/>
  <c r="BA18" i="7"/>
  <c r="BA132" i="7" s="1"/>
  <c r="BB23" i="6"/>
  <c r="BF13" i="16"/>
  <c r="AJ71" i="2"/>
  <c r="AJ142" i="2" s="1"/>
  <c r="AH47" i="19"/>
  <c r="Y21" i="19"/>
  <c r="AB35" i="18"/>
  <c r="AT76" i="19" l="1"/>
  <c r="AT101" i="19" s="1"/>
  <c r="AW83" i="7"/>
  <c r="AW89" i="7" s="1"/>
  <c r="AW136" i="7" s="1"/>
  <c r="BE37" i="16"/>
  <c r="BE26" i="18"/>
  <c r="BE122" i="18" s="1"/>
  <c r="AX83" i="18"/>
  <c r="AX87" i="18" s="1"/>
  <c r="AX71" i="16"/>
  <c r="AX72" i="16" s="1"/>
  <c r="AY67" i="16" s="1"/>
  <c r="AX88" i="7"/>
  <c r="AX90" i="18"/>
  <c r="AX92" i="18" s="1"/>
  <c r="AX86" i="7"/>
  <c r="AX61" i="10"/>
  <c r="AX76" i="10" s="1"/>
  <c r="AX78" i="10" s="1"/>
  <c r="AX96" i="7"/>
  <c r="AX143" i="7" s="1"/>
  <c r="AX145" i="7" s="1"/>
  <c r="AX87" i="7"/>
  <c r="AY68" i="6"/>
  <c r="AY77" i="18"/>
  <c r="AY48" i="16"/>
  <c r="AA143" i="2"/>
  <c r="AA141" i="2" s="1"/>
  <c r="AA144" i="2" s="1"/>
  <c r="AL54" i="18"/>
  <c r="AL58" i="18" s="1"/>
  <c r="AM34" i="16"/>
  <c r="AM63" i="3"/>
  <c r="AM72" i="3" s="1"/>
  <c r="AL38" i="10"/>
  <c r="AL61" i="7" s="1"/>
  <c r="AA36" i="2"/>
  <c r="AB16" i="7"/>
  <c r="AB130" i="7" s="1"/>
  <c r="BB39" i="6"/>
  <c r="BC20" i="6"/>
  <c r="BC87" i="6" s="1"/>
  <c r="BB17" i="10"/>
  <c r="BB75" i="10" s="1"/>
  <c r="BB45" i="6"/>
  <c r="AM50" i="6"/>
  <c r="AH70" i="2"/>
  <c r="AH49" i="19"/>
  <c r="BF15" i="16"/>
  <c r="BB23" i="18"/>
  <c r="BB119" i="18" s="1"/>
  <c r="BD25" i="3"/>
  <c r="AX84" i="18" l="1"/>
  <c r="AX89" i="18" s="1"/>
  <c r="AW98" i="7"/>
  <c r="AW99" i="7" s="1"/>
  <c r="AL65" i="7"/>
  <c r="AL57" i="7"/>
  <c r="BF17" i="16"/>
  <c r="BF69" i="16"/>
  <c r="AX93" i="18"/>
  <c r="AX96" i="18" s="1"/>
  <c r="AX123" i="18" s="1"/>
  <c r="AX125" i="18" s="1"/>
  <c r="AZ65" i="6"/>
  <c r="AZ66" i="6" s="1"/>
  <c r="AZ77" i="18" s="1"/>
  <c r="AY90" i="6"/>
  <c r="AY91" i="6" s="1"/>
  <c r="AY59" i="10"/>
  <c r="AY94" i="7" s="1"/>
  <c r="AY87" i="7" s="1"/>
  <c r="AY50" i="16"/>
  <c r="AY52" i="16" s="1"/>
  <c r="AA145" i="2"/>
  <c r="BD34" i="3"/>
  <c r="BE23" i="3" s="1"/>
  <c r="BD131" i="3"/>
  <c r="BD141" i="3" s="1"/>
  <c r="AL55" i="18"/>
  <c r="AL60" i="18" s="1"/>
  <c r="AL64" i="18" s="1"/>
  <c r="AL67" i="18" s="1"/>
  <c r="AL55" i="7" s="1"/>
  <c r="AM36" i="16"/>
  <c r="AL42" i="10"/>
  <c r="AM62" i="18"/>
  <c r="AM74" i="3"/>
  <c r="AH53" i="19"/>
  <c r="AH55" i="19" s="1"/>
  <c r="BG13" i="16"/>
  <c r="BF37" i="16"/>
  <c r="BF22" i="18"/>
  <c r="BF118" i="18" s="1"/>
  <c r="BC21" i="6"/>
  <c r="BC88" i="6" s="1"/>
  <c r="AB22" i="7"/>
  <c r="AB137" i="7" s="1"/>
  <c r="AB147" i="7" s="1"/>
  <c r="AC29" i="18"/>
  <c r="AC126" i="18" s="1"/>
  <c r="Y23" i="19"/>
  <c r="AA37" i="2"/>
  <c r="BD30" i="18"/>
  <c r="BD127" i="18" s="1"/>
  <c r="AH72" i="2"/>
  <c r="BB28" i="18"/>
  <c r="AN42" i="6"/>
  <c r="AM48" i="18"/>
  <c r="BB27" i="7"/>
  <c r="BB141" i="7" s="1"/>
  <c r="BB19" i="10"/>
  <c r="AL58" i="7" l="1"/>
  <c r="AL67" i="7" s="1"/>
  <c r="AL68" i="7" s="1"/>
  <c r="AM61" i="18"/>
  <c r="AM63" i="18" s="1"/>
  <c r="AU76" i="19"/>
  <c r="AU101" i="19" s="1"/>
  <c r="AX83" i="7"/>
  <c r="AX89" i="7" s="1"/>
  <c r="AY83" i="18"/>
  <c r="AY87" i="18" s="1"/>
  <c r="AY71" i="16"/>
  <c r="AY72" i="16" s="1"/>
  <c r="AZ67" i="16" s="1"/>
  <c r="AY61" i="10"/>
  <c r="AY76" i="10" s="1"/>
  <c r="AY78" i="10" s="1"/>
  <c r="AY96" i="7"/>
  <c r="AY143" i="7" s="1"/>
  <c r="AY145" i="7" s="1"/>
  <c r="AY88" i="7"/>
  <c r="AY85" i="7"/>
  <c r="AY86" i="7"/>
  <c r="AZ48" i="16"/>
  <c r="AM38" i="16"/>
  <c r="AN61" i="3"/>
  <c r="AZ68" i="6"/>
  <c r="AZ90" i="6" s="1"/>
  <c r="AZ91" i="6" s="1"/>
  <c r="AC31" i="18"/>
  <c r="AC128" i="18" s="1"/>
  <c r="AC129" i="18" s="1"/>
  <c r="AC132" i="18" s="1"/>
  <c r="BC16" i="18"/>
  <c r="BC112" i="18" s="1"/>
  <c r="BG15" i="16"/>
  <c r="BG69" i="16" s="1"/>
  <c r="BB29" i="7"/>
  <c r="BB20" i="7"/>
  <c r="BB134" i="7" s="1"/>
  <c r="BB19" i="7"/>
  <c r="BB133" i="7" s="1"/>
  <c r="BB18" i="7"/>
  <c r="BB132" i="7" s="1"/>
  <c r="BB21" i="7"/>
  <c r="BB135" i="7" s="1"/>
  <c r="BE25" i="3"/>
  <c r="BC23" i="6"/>
  <c r="BF26" i="18"/>
  <c r="BF122" i="18" s="1"/>
  <c r="AH73" i="2"/>
  <c r="AA38" i="2"/>
  <c r="AB31" i="7"/>
  <c r="AK71" i="2"/>
  <c r="AK142" i="2" s="1"/>
  <c r="AI47" i="19"/>
  <c r="AM40" i="10"/>
  <c r="AM63" i="7" s="1"/>
  <c r="AN43" i="6"/>
  <c r="Y27" i="19"/>
  <c r="AY90" i="18" l="1"/>
  <c r="AY92" i="18" s="1"/>
  <c r="AY84" i="18"/>
  <c r="AY89" i="18" s="1"/>
  <c r="AX136" i="7"/>
  <c r="AX98" i="7"/>
  <c r="AX99" i="7" s="1"/>
  <c r="AZ50" i="16"/>
  <c r="BE34" i="3"/>
  <c r="BF23" i="3" s="1"/>
  <c r="BE131" i="3"/>
  <c r="BE141" i="3" s="1"/>
  <c r="AN32" i="16"/>
  <c r="AM54" i="18"/>
  <c r="AA104" i="2"/>
  <c r="AB102" i="2" s="1"/>
  <c r="AB103" i="2" s="1"/>
  <c r="AM38" i="10"/>
  <c r="AM61" i="7" s="1"/>
  <c r="AN63" i="3"/>
  <c r="AN72" i="3" s="1"/>
  <c r="AN46" i="6"/>
  <c r="AN50" i="6" s="1"/>
  <c r="BA65" i="6"/>
  <c r="AZ59" i="10"/>
  <c r="AZ94" i="7" s="1"/>
  <c r="Y29" i="19"/>
  <c r="AB32" i="7"/>
  <c r="AI70" i="2"/>
  <c r="BC39" i="6"/>
  <c r="BC17" i="10"/>
  <c r="BC75" i="10" s="1"/>
  <c r="BD20" i="6"/>
  <c r="BD87" i="6" s="1"/>
  <c r="BC45" i="6"/>
  <c r="AC32" i="18"/>
  <c r="AI49" i="19"/>
  <c r="AB35" i="2"/>
  <c r="BE30" i="18"/>
  <c r="BE127" i="18" s="1"/>
  <c r="BG17" i="16"/>
  <c r="BC23" i="18"/>
  <c r="BC119" i="18" s="1"/>
  <c r="AM65" i="7" l="1"/>
  <c r="AM57" i="7"/>
  <c r="AY93" i="18"/>
  <c r="AY96" i="18" s="1"/>
  <c r="AY83" i="7" s="1"/>
  <c r="AZ90" i="18" s="1"/>
  <c r="AZ92" i="18" s="1"/>
  <c r="AZ52" i="16"/>
  <c r="AZ71" i="16" s="1"/>
  <c r="AZ72" i="16" s="1"/>
  <c r="BA67" i="16" s="1"/>
  <c r="AZ87" i="7"/>
  <c r="AZ86" i="7"/>
  <c r="AZ85" i="7"/>
  <c r="AZ88" i="7"/>
  <c r="AZ96" i="7"/>
  <c r="AZ143" i="7" s="1"/>
  <c r="AZ145" i="7" s="1"/>
  <c r="AB143" i="2"/>
  <c r="AB141" i="2" s="1"/>
  <c r="AB144" i="2" s="1"/>
  <c r="AM58" i="18"/>
  <c r="AM55" i="18"/>
  <c r="AN34" i="16"/>
  <c r="AM42" i="10"/>
  <c r="BA66" i="6"/>
  <c r="AN74" i="3"/>
  <c r="AZ61" i="10"/>
  <c r="AZ76" i="10" s="1"/>
  <c r="AZ78" i="10" s="1"/>
  <c r="AN62" i="18"/>
  <c r="AO42" i="6"/>
  <c r="AN48" i="18"/>
  <c r="BD21" i="6"/>
  <c r="BD88" i="6" s="1"/>
  <c r="AI53" i="19"/>
  <c r="Z21" i="19"/>
  <c r="AC35" i="18"/>
  <c r="BC27" i="7"/>
  <c r="BC141" i="7" s="1"/>
  <c r="BC19" i="10"/>
  <c r="BC28" i="18"/>
  <c r="BG37" i="16"/>
  <c r="BH13" i="16"/>
  <c r="BG22" i="18"/>
  <c r="BG118" i="18" s="1"/>
  <c r="BF25" i="3"/>
  <c r="AI72" i="2"/>
  <c r="AY123" i="18" l="1"/>
  <c r="AY125" i="18" s="1"/>
  <c r="AV76" i="19"/>
  <c r="AV101" i="19" s="1"/>
  <c r="AY89" i="7"/>
  <c r="AY136" i="7" s="1"/>
  <c r="BA48" i="16"/>
  <c r="BA50" i="16" s="1"/>
  <c r="AZ83" i="18"/>
  <c r="BA68" i="6"/>
  <c r="BA90" i="6" s="1"/>
  <c r="BA91" i="6" s="1"/>
  <c r="BA77" i="18"/>
  <c r="AB145" i="2"/>
  <c r="BF34" i="3"/>
  <c r="BG23" i="3" s="1"/>
  <c r="BF131" i="3"/>
  <c r="BF141" i="3" s="1"/>
  <c r="AM60" i="18"/>
  <c r="AM64" i="18" s="1"/>
  <c r="AM67" i="18" s="1"/>
  <c r="AM55" i="7" s="1"/>
  <c r="AN36" i="16"/>
  <c r="AO61" i="3"/>
  <c r="AI73" i="2"/>
  <c r="BD16" i="18"/>
  <c r="BD112" i="18" s="1"/>
  <c r="AO43" i="6"/>
  <c r="AN40" i="10"/>
  <c r="AN63" i="7" s="1"/>
  <c r="BG26" i="18"/>
  <c r="BG122" i="18" s="1"/>
  <c r="BD23" i="6"/>
  <c r="BF30" i="18"/>
  <c r="BF127" i="18" s="1"/>
  <c r="BH15" i="16"/>
  <c r="AB36" i="2"/>
  <c r="AC16" i="7"/>
  <c r="AC130" i="7" s="1"/>
  <c r="BC18" i="7"/>
  <c r="BC132" i="7" s="1"/>
  <c r="BC29" i="7"/>
  <c r="BC20" i="7"/>
  <c r="BC134" i="7" s="1"/>
  <c r="BC19" i="7"/>
  <c r="BC133" i="7" s="1"/>
  <c r="BC21" i="7"/>
  <c r="BC135" i="7" s="1"/>
  <c r="AI55" i="19"/>
  <c r="AM58" i="7" l="1"/>
  <c r="AM67" i="7" s="1"/>
  <c r="AM68" i="7" s="1"/>
  <c r="AN61" i="18"/>
  <c r="AN63" i="18" s="1"/>
  <c r="BA59" i="10"/>
  <c r="BA94" i="7" s="1"/>
  <c r="BA88" i="7" s="1"/>
  <c r="AY98" i="7"/>
  <c r="AY99" i="7" s="1"/>
  <c r="BH17" i="16"/>
  <c r="BH37" i="16" s="1"/>
  <c r="BH69" i="16"/>
  <c r="BB65" i="6"/>
  <c r="BB66" i="6" s="1"/>
  <c r="BB77" i="18" s="1"/>
  <c r="AZ87" i="18"/>
  <c r="AZ84" i="18"/>
  <c r="BA52" i="16"/>
  <c r="BA71" i="16" s="1"/>
  <c r="BA72" i="16" s="1"/>
  <c r="BB67" i="16" s="1"/>
  <c r="AN38" i="16"/>
  <c r="AO32" i="16" s="1"/>
  <c r="AO63" i="3"/>
  <c r="AN38" i="10"/>
  <c r="AN61" i="7" s="1"/>
  <c r="AC22" i="7"/>
  <c r="AC137" i="7" s="1"/>
  <c r="AC147" i="7" s="1"/>
  <c r="AD29" i="18"/>
  <c r="AD126" i="18" s="1"/>
  <c r="BG25" i="3"/>
  <c r="AO46" i="6"/>
  <c r="BD23" i="18"/>
  <c r="BD119" i="18" s="1"/>
  <c r="AL71" i="2"/>
  <c r="AL142" i="2" s="1"/>
  <c r="AJ47" i="19"/>
  <c r="Z23" i="19"/>
  <c r="AB37" i="2"/>
  <c r="BD17" i="10"/>
  <c r="BD75" i="10" s="1"/>
  <c r="BD45" i="6"/>
  <c r="BE20" i="6"/>
  <c r="BE87" i="6" s="1"/>
  <c r="BD39" i="6"/>
  <c r="AJ70" i="2"/>
  <c r="BA87" i="7" l="1"/>
  <c r="AN57" i="7"/>
  <c r="AN65" i="7"/>
  <c r="BA96" i="7"/>
  <c r="BA143" i="7" s="1"/>
  <c r="BA145" i="7" s="1"/>
  <c r="BA85" i="7"/>
  <c r="BA86" i="7"/>
  <c r="BA61" i="10"/>
  <c r="BA76" i="10" s="1"/>
  <c r="BA78" i="10" s="1"/>
  <c r="BA83" i="18"/>
  <c r="BA87" i="18" s="1"/>
  <c r="AZ89" i="18"/>
  <c r="AZ93" i="18" s="1"/>
  <c r="AZ96" i="18" s="1"/>
  <c r="AN54" i="18"/>
  <c r="AN58" i="18" s="1"/>
  <c r="BB48" i="16"/>
  <c r="BG34" i="3"/>
  <c r="BG131" i="3"/>
  <c r="BG141" i="3" s="1"/>
  <c r="AO34" i="16"/>
  <c r="AN42" i="10"/>
  <c r="AO72" i="3"/>
  <c r="AO62" i="18"/>
  <c r="BB68" i="6"/>
  <c r="BB90" i="6" s="1"/>
  <c r="BB91" i="6" s="1"/>
  <c r="AB38" i="2"/>
  <c r="AO50" i="6"/>
  <c r="BD27" i="7"/>
  <c r="BD141" i="7" s="1"/>
  <c r="BD19" i="10"/>
  <c r="Z27" i="19"/>
  <c r="BG30" i="18"/>
  <c r="BG127" i="18" s="1"/>
  <c r="AC31" i="7"/>
  <c r="AJ72" i="2"/>
  <c r="BD28" i="18"/>
  <c r="BE21" i="6"/>
  <c r="AJ49" i="19"/>
  <c r="AD31" i="18"/>
  <c r="AD128" i="18" s="1"/>
  <c r="AD129" i="18" s="1"/>
  <c r="AD132" i="18" s="1"/>
  <c r="BA84" i="18" l="1"/>
  <c r="BA89" i="18" s="1"/>
  <c r="BE23" i="6"/>
  <c r="BF20" i="6" s="1"/>
  <c r="BF87" i="6" s="1"/>
  <c r="BE88" i="6"/>
  <c r="AZ83" i="7"/>
  <c r="AW76" i="19"/>
  <c r="AW101" i="19" s="1"/>
  <c r="AZ123" i="18"/>
  <c r="AZ125" i="18" s="1"/>
  <c r="AN55" i="18"/>
  <c r="AN60" i="18" s="1"/>
  <c r="AN64" i="18" s="1"/>
  <c r="AN67" i="18" s="1"/>
  <c r="AN55" i="7" s="1"/>
  <c r="BB50" i="16"/>
  <c r="AO36" i="16"/>
  <c r="AB104" i="2"/>
  <c r="AC102" i="2" s="1"/>
  <c r="AC103" i="2" s="1"/>
  <c r="AO74" i="3"/>
  <c r="BC65" i="6"/>
  <c r="BB59" i="10"/>
  <c r="BB94" i="7" s="1"/>
  <c r="AP42" i="6"/>
  <c r="AO48" i="18"/>
  <c r="AC35" i="2"/>
  <c r="BD20" i="7"/>
  <c r="BD134" i="7" s="1"/>
  <c r="BD21" i="7"/>
  <c r="BD135" i="7" s="1"/>
  <c r="BD19" i="7"/>
  <c r="BD133" i="7" s="1"/>
  <c r="BD18" i="7"/>
  <c r="BD132" i="7" s="1"/>
  <c r="BD29" i="7"/>
  <c r="BE39" i="6"/>
  <c r="BE17" i="10"/>
  <c r="BE75" i="10" s="1"/>
  <c r="BE45" i="6"/>
  <c r="AJ73" i="2"/>
  <c r="AC32" i="7"/>
  <c r="AD32" i="18"/>
  <c r="BE16" i="18"/>
  <c r="BE112" i="18" s="1"/>
  <c r="AJ53" i="19"/>
  <c r="Z29" i="19"/>
  <c r="AN58" i="7" l="1"/>
  <c r="AN67" i="7" s="1"/>
  <c r="AN68" i="7" s="1"/>
  <c r="AO61" i="18"/>
  <c r="AO63" i="18" s="1"/>
  <c r="BA90" i="18"/>
  <c r="BA92" i="18" s="1"/>
  <c r="BA93" i="18" s="1"/>
  <c r="BA96" i="18" s="1"/>
  <c r="BA83" i="7" s="1"/>
  <c r="AZ89" i="7"/>
  <c r="BB87" i="7"/>
  <c r="BB88" i="7"/>
  <c r="BB85" i="7"/>
  <c r="BB86" i="7"/>
  <c r="BB96" i="7"/>
  <c r="BB143" i="7" s="1"/>
  <c r="BB145" i="7" s="1"/>
  <c r="BB52" i="16"/>
  <c r="AO38" i="16"/>
  <c r="BC66" i="6"/>
  <c r="AP61" i="3"/>
  <c r="BB61" i="10"/>
  <c r="BB76" i="10" s="1"/>
  <c r="BB78" i="10" s="1"/>
  <c r="BF21" i="6"/>
  <c r="AJ55" i="19"/>
  <c r="AD35" i="18"/>
  <c r="AA21" i="19"/>
  <c r="BE27" i="7"/>
  <c r="BE141" i="7" s="1"/>
  <c r="BE19" i="10"/>
  <c r="BE23" i="18"/>
  <c r="BE119" i="18" s="1"/>
  <c r="AK70" i="2"/>
  <c r="AP43" i="6"/>
  <c r="AP46" i="6" s="1"/>
  <c r="AO40" i="10"/>
  <c r="AO63" i="7" s="1"/>
  <c r="AM71" i="2"/>
  <c r="AM142" i="2" s="1"/>
  <c r="AK47" i="19"/>
  <c r="BB83" i="18" l="1"/>
  <c r="BB84" i="18" s="1"/>
  <c r="BB71" i="16"/>
  <c r="BB72" i="16" s="1"/>
  <c r="BC67" i="16" s="1"/>
  <c r="BF23" i="6"/>
  <c r="BF39" i="6" s="1"/>
  <c r="BF88" i="6"/>
  <c r="BB90" i="18"/>
  <c r="BB92" i="18" s="1"/>
  <c r="BA89" i="7"/>
  <c r="AZ136" i="7"/>
  <c r="AZ98" i="7"/>
  <c r="AZ99" i="7" s="1"/>
  <c r="AX76" i="19"/>
  <c r="AX101" i="19" s="1"/>
  <c r="BA123" i="18"/>
  <c r="BA125" i="18" s="1"/>
  <c r="BB87" i="18"/>
  <c r="BC68" i="6"/>
  <c r="BC90" i="6" s="1"/>
  <c r="BC91" i="6" s="1"/>
  <c r="BC77" i="18"/>
  <c r="BC48" i="16"/>
  <c r="AC143" i="2"/>
  <c r="AC141" i="2" s="1"/>
  <c r="AC144" i="2" s="1"/>
  <c r="AO54" i="18"/>
  <c r="AP32" i="16"/>
  <c r="AP63" i="3"/>
  <c r="AP72" i="3" s="1"/>
  <c r="AO38" i="10"/>
  <c r="AO61" i="7" s="1"/>
  <c r="BE28" i="18"/>
  <c r="AC36" i="2"/>
  <c r="AD16" i="7"/>
  <c r="AD130" i="7" s="1"/>
  <c r="BE29" i="7"/>
  <c r="BE20" i="7"/>
  <c r="BE134" i="7" s="1"/>
  <c r="BE19" i="7"/>
  <c r="BE133" i="7" s="1"/>
  <c r="BE21" i="7"/>
  <c r="BE135" i="7" s="1"/>
  <c r="BE18" i="7"/>
  <c r="BE132" i="7" s="1"/>
  <c r="AP50" i="6"/>
  <c r="AK72" i="2"/>
  <c r="BF16" i="18"/>
  <c r="BF112" i="18" s="1"/>
  <c r="AK49" i="19"/>
  <c r="AO65" i="7" l="1"/>
  <c r="AO57" i="7"/>
  <c r="BG20" i="6"/>
  <c r="BG87" i="6" s="1"/>
  <c r="BF45" i="6"/>
  <c r="BF17" i="10"/>
  <c r="BF75" i="10" s="1"/>
  <c r="BA136" i="7"/>
  <c r="BA98" i="7"/>
  <c r="BA99" i="7" s="1"/>
  <c r="BB89" i="18"/>
  <c r="BB93" i="18" s="1"/>
  <c r="BB96" i="18" s="1"/>
  <c r="BC59" i="10"/>
  <c r="BC94" i="7" s="1"/>
  <c r="BC88" i="7" s="1"/>
  <c r="BD65" i="6"/>
  <c r="BD66" i="6" s="1"/>
  <c r="AC145" i="2"/>
  <c r="BC50" i="16"/>
  <c r="AO42" i="10"/>
  <c r="AP34" i="16"/>
  <c r="AO58" i="18"/>
  <c r="AO55" i="18"/>
  <c r="AP74" i="3"/>
  <c r="AP62" i="18"/>
  <c r="AD22" i="7"/>
  <c r="AD137" i="7" s="1"/>
  <c r="AD147" i="7" s="1"/>
  <c r="AE29" i="18"/>
  <c r="AE126" i="18" s="1"/>
  <c r="BF23" i="18"/>
  <c r="BF119" i="18" s="1"/>
  <c r="AK73" i="2"/>
  <c r="AQ42" i="6"/>
  <c r="AP48" i="18"/>
  <c r="AA23" i="19"/>
  <c r="AC37" i="2"/>
  <c r="AK53" i="19"/>
  <c r="BF19" i="10" l="1"/>
  <c r="BF27" i="7"/>
  <c r="BF141" i="7" s="1"/>
  <c r="BG21" i="6"/>
  <c r="BG23" i="6" s="1"/>
  <c r="BG39" i="6" s="1"/>
  <c r="BC61" i="10"/>
  <c r="BC76" i="10" s="1"/>
  <c r="BC78" i="10" s="1"/>
  <c r="BC86" i="7"/>
  <c r="BC96" i="7"/>
  <c r="BC143" i="7" s="1"/>
  <c r="BC145" i="7" s="1"/>
  <c r="BC87" i="7"/>
  <c r="AY76" i="19"/>
  <c r="AY101" i="19" s="1"/>
  <c r="BB123" i="18"/>
  <c r="BB125" i="18" s="1"/>
  <c r="BB83" i="7"/>
  <c r="BC85" i="7"/>
  <c r="BD68" i="6"/>
  <c r="BD77" i="18"/>
  <c r="BC52" i="16"/>
  <c r="AP36" i="16"/>
  <c r="AP38" i="16" s="1"/>
  <c r="AO60" i="18"/>
  <c r="AO64" i="18" s="1"/>
  <c r="AO67" i="18" s="1"/>
  <c r="AO55" i="7" s="1"/>
  <c r="AQ61" i="3"/>
  <c r="AE31" i="18"/>
  <c r="AE128" i="18" s="1"/>
  <c r="AE129" i="18" s="1"/>
  <c r="AE132" i="18" s="1"/>
  <c r="AC38" i="2"/>
  <c r="AQ43" i="6"/>
  <c r="AP40" i="10"/>
  <c r="AP63" i="7" s="1"/>
  <c r="AL70" i="2"/>
  <c r="BG16" i="18"/>
  <c r="BG112" i="18" s="1"/>
  <c r="AD31" i="7"/>
  <c r="AA27" i="19"/>
  <c r="AK55" i="19"/>
  <c r="BF19" i="7"/>
  <c r="BF133" i="7" s="1"/>
  <c r="BF29" i="7"/>
  <c r="BF28" i="18"/>
  <c r="AO58" i="7" l="1"/>
  <c r="AO67" i="7" s="1"/>
  <c r="AO68" i="7" s="1"/>
  <c r="AP61" i="18"/>
  <c r="AP63" i="18" s="1"/>
  <c r="BF21" i="7"/>
  <c r="BF135" i="7" s="1"/>
  <c r="BF20" i="7"/>
  <c r="BF134" i="7" s="1"/>
  <c r="BF18" i="7"/>
  <c r="BF132" i="7" s="1"/>
  <c r="BG88" i="6"/>
  <c r="BC83" i="18"/>
  <c r="BC87" i="18" s="1"/>
  <c r="BC71" i="16"/>
  <c r="BC72" i="16" s="1"/>
  <c r="BD67" i="16" s="1"/>
  <c r="BG17" i="10"/>
  <c r="BG75" i="10" s="1"/>
  <c r="BH20" i="6"/>
  <c r="BH87" i="6" s="1"/>
  <c r="BG45" i="6"/>
  <c r="BD59" i="10"/>
  <c r="BD94" i="7" s="1"/>
  <c r="BD87" i="7" s="1"/>
  <c r="BD90" i="6"/>
  <c r="BD91" i="6" s="1"/>
  <c r="BC90" i="18"/>
  <c r="BC92" i="18" s="1"/>
  <c r="BB89" i="7"/>
  <c r="BE65" i="6"/>
  <c r="BE66" i="6" s="1"/>
  <c r="BD48" i="16"/>
  <c r="AQ32" i="16"/>
  <c r="AP54" i="18"/>
  <c r="AC104" i="2"/>
  <c r="AD102" i="2" s="1"/>
  <c r="AD103" i="2" s="1"/>
  <c r="AP38" i="10"/>
  <c r="AP61" i="7" s="1"/>
  <c r="AQ63" i="3"/>
  <c r="AD32" i="7"/>
  <c r="AQ46" i="6"/>
  <c r="AD35" i="2"/>
  <c r="AE32" i="18"/>
  <c r="AL72" i="2"/>
  <c r="AA29" i="19"/>
  <c r="BG23" i="18"/>
  <c r="BG119" i="18" s="1"/>
  <c r="AN71" i="2"/>
  <c r="AN142" i="2" s="1"/>
  <c r="AL47" i="19"/>
  <c r="AP57" i="7" l="1"/>
  <c r="AP65" i="7"/>
  <c r="BC84" i="18"/>
  <c r="BC89" i="18" s="1"/>
  <c r="BC93" i="18" s="1"/>
  <c r="BC96" i="18" s="1"/>
  <c r="BG27" i="7"/>
  <c r="BG141" i="7" s="1"/>
  <c r="BG19" i="10"/>
  <c r="BH21" i="6"/>
  <c r="BH88" i="6" s="1"/>
  <c r="BD88" i="7"/>
  <c r="BD61" i="10"/>
  <c r="BD76" i="10" s="1"/>
  <c r="BD78" i="10" s="1"/>
  <c r="BD96" i="7"/>
  <c r="BD143" i="7" s="1"/>
  <c r="BD145" i="7" s="1"/>
  <c r="BD85" i="7"/>
  <c r="BD86" i="7"/>
  <c r="BB136" i="7"/>
  <c r="BB98" i="7"/>
  <c r="BB99" i="7" s="1"/>
  <c r="BE68" i="6"/>
  <c r="BE90" i="6" s="1"/>
  <c r="BE91" i="6" s="1"/>
  <c r="BE77" i="18"/>
  <c r="BD50" i="16"/>
  <c r="AD143" i="2"/>
  <c r="AD141" i="2" s="1"/>
  <c r="AD144" i="2" s="1"/>
  <c r="AP58" i="18"/>
  <c r="AP55" i="18"/>
  <c r="AQ34" i="16"/>
  <c r="AP42" i="10"/>
  <c r="AQ62" i="18"/>
  <c r="AQ72" i="3"/>
  <c r="BG28" i="18"/>
  <c r="AL73" i="2"/>
  <c r="AL49" i="19"/>
  <c r="AB21" i="19"/>
  <c r="AE35" i="18"/>
  <c r="AQ50" i="6"/>
  <c r="BG29" i="7" l="1"/>
  <c r="BG19" i="7"/>
  <c r="BG133" i="7" s="1"/>
  <c r="BG18" i="7"/>
  <c r="BG132" i="7" s="1"/>
  <c r="BH23" i="6"/>
  <c r="BH91" i="6" s="1"/>
  <c r="BG20" i="7"/>
  <c r="BG134" i="7" s="1"/>
  <c r="BG21" i="7"/>
  <c r="BG135" i="7" s="1"/>
  <c r="BC123" i="18"/>
  <c r="BC125" i="18" s="1"/>
  <c r="AZ76" i="19"/>
  <c r="AZ101" i="19" s="1"/>
  <c r="BC83" i="7"/>
  <c r="BE59" i="10"/>
  <c r="BE94" i="7" s="1"/>
  <c r="BE87" i="7" s="1"/>
  <c r="BF65" i="6"/>
  <c r="BF66" i="6" s="1"/>
  <c r="BD52" i="16"/>
  <c r="BD71" i="16" s="1"/>
  <c r="BD72" i="16" s="1"/>
  <c r="BE67" i="16" s="1"/>
  <c r="AD145" i="2"/>
  <c r="AQ36" i="16"/>
  <c r="AP60" i="18"/>
  <c r="AP64" i="18" s="1"/>
  <c r="AP67" i="18" s="1"/>
  <c r="AP55" i="7" s="1"/>
  <c r="BH17" i="10"/>
  <c r="BH75" i="10" s="1"/>
  <c r="BH78" i="10" s="1"/>
  <c r="AQ74" i="3"/>
  <c r="AD36" i="2"/>
  <c r="AE16" i="7"/>
  <c r="AE130" i="7" s="1"/>
  <c r="AM70" i="2"/>
  <c r="AR42" i="6"/>
  <c r="AQ48" i="18"/>
  <c r="AL53" i="19"/>
  <c r="AP58" i="7" l="1"/>
  <c r="AP67" i="7" s="1"/>
  <c r="AP68" i="7" s="1"/>
  <c r="AQ61" i="18"/>
  <c r="AQ63" i="18" s="1"/>
  <c r="BE96" i="7"/>
  <c r="BE143" i="7" s="1"/>
  <c r="BE145" i="7" s="1"/>
  <c r="BE61" i="10"/>
  <c r="BE76" i="10" s="1"/>
  <c r="BE78" i="10" s="1"/>
  <c r="BE88" i="7"/>
  <c r="BE86" i="7"/>
  <c r="BC89" i="7"/>
  <c r="BD90" i="18"/>
  <c r="BD92" i="18" s="1"/>
  <c r="BE85" i="7"/>
  <c r="BE48" i="16"/>
  <c r="BD83" i="18"/>
  <c r="BF68" i="6"/>
  <c r="BF90" i="6" s="1"/>
  <c r="BF91" i="6" s="1"/>
  <c r="BF77" i="18"/>
  <c r="AQ38" i="16"/>
  <c r="AQ54" i="18" s="1"/>
  <c r="AQ55" i="18" s="1"/>
  <c r="BH19" i="10"/>
  <c r="BH27" i="7"/>
  <c r="AR61" i="3"/>
  <c r="AE22" i="7"/>
  <c r="AE137" i="7" s="1"/>
  <c r="AE147" i="7" s="1"/>
  <c r="AF29" i="18"/>
  <c r="AF126" i="18" s="1"/>
  <c r="AO71" i="2"/>
  <c r="AO142" i="2" s="1"/>
  <c r="AM47" i="19"/>
  <c r="AL55" i="19"/>
  <c r="AQ40" i="10"/>
  <c r="AQ63" i="7" s="1"/>
  <c r="AR43" i="6"/>
  <c r="AB23" i="19"/>
  <c r="AD37" i="2"/>
  <c r="AM72" i="2"/>
  <c r="BG65" i="6" l="1"/>
  <c r="BG66" i="6" s="1"/>
  <c r="BF59" i="10"/>
  <c r="BF94" i="7" s="1"/>
  <c r="BF87" i="7" s="1"/>
  <c r="BD87" i="18"/>
  <c r="BD84" i="18"/>
  <c r="BH29" i="7"/>
  <c r="BH145" i="7" s="1"/>
  <c r="BH141" i="7"/>
  <c r="BE50" i="16"/>
  <c r="BC136" i="7"/>
  <c r="BC98" i="7"/>
  <c r="BC99" i="7" s="1"/>
  <c r="AR32" i="16"/>
  <c r="AR34" i="16" s="1"/>
  <c r="BH18" i="7"/>
  <c r="BH132" i="7" s="1"/>
  <c r="BH21" i="7"/>
  <c r="BH135" i="7" s="1"/>
  <c r="BH20" i="7"/>
  <c r="BH134" i="7" s="1"/>
  <c r="AQ58" i="18"/>
  <c r="BH19" i="7"/>
  <c r="BH133" i="7" s="1"/>
  <c r="AQ38" i="10"/>
  <c r="AQ61" i="7" s="1"/>
  <c r="AR63" i="3"/>
  <c r="AR72" i="3" s="1"/>
  <c r="AM49" i="19"/>
  <c r="AF31" i="18"/>
  <c r="AF128" i="18" s="1"/>
  <c r="AF129" i="18" s="1"/>
  <c r="AF132" i="18" s="1"/>
  <c r="AD38" i="2"/>
  <c r="AE31" i="7"/>
  <c r="AB27" i="19"/>
  <c r="AM73" i="2"/>
  <c r="AR46" i="6"/>
  <c r="AQ65" i="7" l="1"/>
  <c r="AQ57" i="7"/>
  <c r="BD89" i="18"/>
  <c r="BD93" i="18" s="1"/>
  <c r="BD96" i="18" s="1"/>
  <c r="BA76" i="19" s="1"/>
  <c r="BA101" i="19" s="1"/>
  <c r="BF61" i="10"/>
  <c r="BF76" i="10" s="1"/>
  <c r="BF78" i="10" s="1"/>
  <c r="BF96" i="7"/>
  <c r="BF143" i="7" s="1"/>
  <c r="BF145" i="7" s="1"/>
  <c r="BF86" i="7"/>
  <c r="BF85" i="7"/>
  <c r="BF88" i="7"/>
  <c r="BE52" i="16"/>
  <c r="BE71" i="16" s="1"/>
  <c r="BE72" i="16" s="1"/>
  <c r="BF67" i="16" s="1"/>
  <c r="BG68" i="6"/>
  <c r="BG77" i="18"/>
  <c r="AQ60" i="18"/>
  <c r="AQ64" i="18" s="1"/>
  <c r="AR36" i="16"/>
  <c r="AR38" i="16" s="1"/>
  <c r="AQ42" i="10"/>
  <c r="AD104" i="2"/>
  <c r="AE102" i="2" s="1"/>
  <c r="AE103" i="2" s="1"/>
  <c r="AR74" i="3"/>
  <c r="AR62" i="18"/>
  <c r="AM53" i="19"/>
  <c r="AM55" i="19" s="1"/>
  <c r="AE32" i="7"/>
  <c r="AN70" i="2"/>
  <c r="AB29" i="19"/>
  <c r="AE35" i="2"/>
  <c r="AF32" i="18"/>
  <c r="AR50" i="6"/>
  <c r="BD83" i="7" l="1"/>
  <c r="BE90" i="18" s="1"/>
  <c r="BE92" i="18" s="1"/>
  <c r="BD123" i="18"/>
  <c r="BD125" i="18" s="1"/>
  <c r="BG59" i="10"/>
  <c r="BG94" i="7" s="1"/>
  <c r="BG96" i="7" s="1"/>
  <c r="BG143" i="7" s="1"/>
  <c r="BG145" i="7" s="1"/>
  <c r="BG90" i="6"/>
  <c r="BG91" i="6" s="1"/>
  <c r="BD89" i="7"/>
  <c r="BF48" i="16"/>
  <c r="BE83" i="18"/>
  <c r="AS32" i="16"/>
  <c r="AR54" i="18"/>
  <c r="AS61" i="3"/>
  <c r="AS42" i="6"/>
  <c r="AR48" i="18"/>
  <c r="AQ67" i="18"/>
  <c r="AQ55" i="7" s="1"/>
  <c r="AF35" i="18"/>
  <c r="AC21" i="19"/>
  <c r="AN72" i="2"/>
  <c r="AQ58" i="7" l="1"/>
  <c r="AQ67" i="7" s="1"/>
  <c r="AQ68" i="7" s="1"/>
  <c r="AR61" i="18"/>
  <c r="AR63" i="18" s="1"/>
  <c r="BG61" i="10"/>
  <c r="BG76" i="10" s="1"/>
  <c r="BG78" i="10" s="1"/>
  <c r="BG86" i="7"/>
  <c r="BG87" i="7"/>
  <c r="BG88" i="7"/>
  <c r="BG85" i="7"/>
  <c r="BE87" i="18"/>
  <c r="BE84" i="18"/>
  <c r="BF50" i="16"/>
  <c r="BD136" i="7"/>
  <c r="BD98" i="7"/>
  <c r="BD99" i="7" s="1"/>
  <c r="AE143" i="2"/>
  <c r="AE141" i="2" s="1"/>
  <c r="AE144" i="2" s="1"/>
  <c r="AR58" i="18"/>
  <c r="AS34" i="16"/>
  <c r="AR38" i="10"/>
  <c r="AR61" i="7" s="1"/>
  <c r="AS63" i="3"/>
  <c r="AS72" i="3" s="1"/>
  <c r="AR55" i="18"/>
  <c r="AR40" i="10"/>
  <c r="AR63" i="7" s="1"/>
  <c r="AS43" i="6"/>
  <c r="AE36" i="2"/>
  <c r="AF16" i="7"/>
  <c r="AF130" i="7" s="1"/>
  <c r="AN73" i="2"/>
  <c r="AN47" i="19"/>
  <c r="AP71" i="2"/>
  <c r="AP142" i="2" s="1"/>
  <c r="AR57" i="7" l="1"/>
  <c r="AR65" i="7"/>
  <c r="BE89" i="18"/>
  <c r="BE93" i="18" s="1"/>
  <c r="BE96" i="18" s="1"/>
  <c r="BB76" i="19" s="1"/>
  <c r="BB101" i="19" s="1"/>
  <c r="BF52" i="16"/>
  <c r="BF71" i="16" s="1"/>
  <c r="BF72" i="16" s="1"/>
  <c r="BG67" i="16" s="1"/>
  <c r="AE145" i="2"/>
  <c r="AS36" i="16"/>
  <c r="AS62" i="18"/>
  <c r="AS74" i="3"/>
  <c r="AN49" i="19"/>
  <c r="AF22" i="7"/>
  <c r="AF137" i="7" s="1"/>
  <c r="AF147" i="7" s="1"/>
  <c r="AG29" i="18"/>
  <c r="AG126" i="18" s="1"/>
  <c r="AR60" i="18"/>
  <c r="AC23" i="19"/>
  <c r="AE37" i="2"/>
  <c r="AS46" i="6"/>
  <c r="AO70" i="2"/>
  <c r="AR42" i="10"/>
  <c r="BE123" i="18" l="1"/>
  <c r="BE125" i="18" s="1"/>
  <c r="BE83" i="7"/>
  <c r="BF90" i="18" s="1"/>
  <c r="BF92" i="18" s="1"/>
  <c r="BG48" i="16"/>
  <c r="BF83" i="18"/>
  <c r="AS38" i="16"/>
  <c r="AT61" i="3"/>
  <c r="AG31" i="18"/>
  <c r="AG128" i="18" s="1"/>
  <c r="AG129" i="18" s="1"/>
  <c r="AG132" i="18" s="1"/>
  <c r="AN53" i="19"/>
  <c r="AC27" i="19"/>
  <c r="AS50" i="6"/>
  <c r="AF31" i="7"/>
  <c r="AO72" i="2"/>
  <c r="AE38" i="2"/>
  <c r="AR64" i="18"/>
  <c r="BE89" i="7" l="1"/>
  <c r="BE98" i="7" s="1"/>
  <c r="BE99" i="7" s="1"/>
  <c r="BG50" i="16"/>
  <c r="BG52" i="16" s="1"/>
  <c r="BG71" i="16" s="1"/>
  <c r="BG72" i="16" s="1"/>
  <c r="BH67" i="16" s="1"/>
  <c r="BF87" i="18"/>
  <c r="BF84" i="18"/>
  <c r="BE136" i="7"/>
  <c r="AS54" i="18"/>
  <c r="AT32" i="16"/>
  <c r="AE104" i="2"/>
  <c r="AF102" i="2" s="1"/>
  <c r="AF103" i="2" s="1"/>
  <c r="AT63" i="3"/>
  <c r="AT72" i="3" s="1"/>
  <c r="AS38" i="10"/>
  <c r="AS61" i="7" s="1"/>
  <c r="AR67" i="18"/>
  <c r="AR55" i="7" s="1"/>
  <c r="AT42" i="6"/>
  <c r="AS48" i="18"/>
  <c r="AF35" i="2"/>
  <c r="AO73" i="2"/>
  <c r="AF32" i="7"/>
  <c r="AN55" i="19"/>
  <c r="AC29" i="19"/>
  <c r="AG32" i="18"/>
  <c r="AR58" i="7" l="1"/>
  <c r="AR67" i="7" s="1"/>
  <c r="AR68" i="7" s="1"/>
  <c r="AS61" i="18"/>
  <c r="AS63" i="18" s="1"/>
  <c r="BF89" i="18"/>
  <c r="BF93" i="18" s="1"/>
  <c r="BF96" i="18" s="1"/>
  <c r="BG83" i="18"/>
  <c r="BH48" i="16"/>
  <c r="BH50" i="16" s="1"/>
  <c r="AF143" i="2"/>
  <c r="AF141" i="2" s="1"/>
  <c r="AF144" i="2" s="1"/>
  <c r="AT34" i="16"/>
  <c r="AS58" i="18"/>
  <c r="AT74" i="3"/>
  <c r="AT62" i="18"/>
  <c r="AP70" i="2"/>
  <c r="AS40" i="10"/>
  <c r="AS63" i="7" s="1"/>
  <c r="AS65" i="7" s="1"/>
  <c r="AT43" i="6"/>
  <c r="AD21" i="19"/>
  <c r="AG35" i="18"/>
  <c r="AS55" i="18"/>
  <c r="AQ71" i="2"/>
  <c r="AQ142" i="2" s="1"/>
  <c r="AO47" i="19"/>
  <c r="AS57" i="7" l="1"/>
  <c r="BG87" i="18"/>
  <c r="BG84" i="18"/>
  <c r="BC76" i="19"/>
  <c r="BC101" i="19" s="1"/>
  <c r="BF123" i="18"/>
  <c r="BF125" i="18" s="1"/>
  <c r="BF83" i="7"/>
  <c r="BH52" i="16"/>
  <c r="BH71" i="16" s="1"/>
  <c r="BH72" i="16" s="1"/>
  <c r="AF145" i="2"/>
  <c r="AT36" i="16"/>
  <c r="AU61" i="3"/>
  <c r="AO49" i="19"/>
  <c r="AO53" i="19" s="1"/>
  <c r="AS42" i="10"/>
  <c r="AS60" i="18"/>
  <c r="AF36" i="2"/>
  <c r="AG16" i="7"/>
  <c r="AG130" i="7" s="1"/>
  <c r="AT46" i="6"/>
  <c r="AP72" i="2"/>
  <c r="BG89" i="18" l="1"/>
  <c r="BF89" i="7"/>
  <c r="BG90" i="18"/>
  <c r="BG92" i="18" s="1"/>
  <c r="AT38" i="16"/>
  <c r="AT38" i="10"/>
  <c r="AT61" i="7" s="1"/>
  <c r="AU63" i="3"/>
  <c r="AS64" i="18"/>
  <c r="AT50" i="6"/>
  <c r="AO55" i="19"/>
  <c r="AG22" i="7"/>
  <c r="AG137" i="7" s="1"/>
  <c r="AG147" i="7" s="1"/>
  <c r="AH29" i="18"/>
  <c r="AH126" i="18" s="1"/>
  <c r="AP73" i="2"/>
  <c r="AD23" i="19"/>
  <c r="AF37" i="2"/>
  <c r="BG93" i="18" l="1"/>
  <c r="BG96" i="18" s="1"/>
  <c r="BF136" i="7"/>
  <c r="BF98" i="7"/>
  <c r="BF99" i="7" s="1"/>
  <c r="AT54" i="18"/>
  <c r="AU32" i="16"/>
  <c r="AU62" i="18"/>
  <c r="AU72" i="3"/>
  <c r="AF38" i="2"/>
  <c r="AU42" i="6"/>
  <c r="AT48" i="18"/>
  <c r="AD27" i="19"/>
  <c r="AH31" i="18"/>
  <c r="AH128" i="18" s="1"/>
  <c r="AH129" i="18" s="1"/>
  <c r="AH132" i="18" s="1"/>
  <c r="AS67" i="18"/>
  <c r="AS55" i="7" s="1"/>
  <c r="AQ70" i="2"/>
  <c r="AG31" i="7"/>
  <c r="AS58" i="7" l="1"/>
  <c r="AS67" i="7" s="1"/>
  <c r="AS68" i="7" s="1"/>
  <c r="AT61" i="18"/>
  <c r="AT63" i="18" s="1"/>
  <c r="BG123" i="18"/>
  <c r="BG125" i="18" s="1"/>
  <c r="BD76" i="19"/>
  <c r="BD101" i="19" s="1"/>
  <c r="BG83" i="7"/>
  <c r="AU34" i="16"/>
  <c r="AT58" i="18"/>
  <c r="AF104" i="2"/>
  <c r="AG102" i="2" s="1"/>
  <c r="AG103" i="2" s="1"/>
  <c r="AU74" i="3"/>
  <c r="AT40" i="10"/>
  <c r="AT63" i="7" s="1"/>
  <c r="AU43" i="6"/>
  <c r="AQ72" i="2"/>
  <c r="AG32" i="7"/>
  <c r="AD29" i="19"/>
  <c r="AR71" i="2"/>
  <c r="AR142" i="2" s="1"/>
  <c r="AP47" i="19"/>
  <c r="AG35" i="2"/>
  <c r="AH32" i="18"/>
  <c r="AT55" i="18"/>
  <c r="AT65" i="7" l="1"/>
  <c r="AT57" i="7"/>
  <c r="BH83" i="7"/>
  <c r="BH89" i="7" s="1"/>
  <c r="BG89" i="7"/>
  <c r="AU36" i="16"/>
  <c r="AV61" i="3"/>
  <c r="AP49" i="19"/>
  <c r="AP53" i="19" s="1"/>
  <c r="AQ73" i="2"/>
  <c r="AU46" i="6"/>
  <c r="AH35" i="18"/>
  <c r="AE21" i="19"/>
  <c r="AT60" i="18"/>
  <c r="AT42" i="10"/>
  <c r="BG136" i="7" l="1"/>
  <c r="BG98" i="7"/>
  <c r="BG99" i="7" s="1"/>
  <c r="BH136" i="7"/>
  <c r="BH98" i="7"/>
  <c r="AG143" i="2"/>
  <c r="AG141" i="2" s="1"/>
  <c r="AG144" i="2" s="1"/>
  <c r="AU38" i="16"/>
  <c r="AV63" i="3"/>
  <c r="AU38" i="10"/>
  <c r="AU61" i="7" s="1"/>
  <c r="AT64" i="18"/>
  <c r="AR70" i="2"/>
  <c r="AP55" i="19"/>
  <c r="AG36" i="2"/>
  <c r="AH16" i="7"/>
  <c r="AH130" i="7" s="1"/>
  <c r="AU50" i="6"/>
  <c r="BH99" i="7" l="1"/>
  <c r="AG145" i="2"/>
  <c r="AU54" i="18"/>
  <c r="AV32" i="16"/>
  <c r="AV62" i="18"/>
  <c r="AV72" i="3"/>
  <c r="AR72" i="2"/>
  <c r="AV42" i="6"/>
  <c r="AU48" i="18"/>
  <c r="AT67" i="18"/>
  <c r="AT55" i="7" s="1"/>
  <c r="AH22" i="7"/>
  <c r="AH137" i="7" s="1"/>
  <c r="AH147" i="7" s="1"/>
  <c r="AI29" i="18"/>
  <c r="AI126" i="18" s="1"/>
  <c r="AE23" i="19"/>
  <c r="AG37" i="2"/>
  <c r="AT58" i="7" l="1"/>
  <c r="AT67" i="7" s="1"/>
  <c r="AT68" i="7" s="1"/>
  <c r="AU61" i="18"/>
  <c r="AU63" i="18" s="1"/>
  <c r="AU58" i="18"/>
  <c r="AV34" i="16"/>
  <c r="AV74" i="3"/>
  <c r="AH31" i="7"/>
  <c r="AE27" i="19"/>
  <c r="AU55" i="18"/>
  <c r="AR73" i="2"/>
  <c r="AV43" i="6"/>
  <c r="AV46" i="6" s="1"/>
  <c r="AU40" i="10"/>
  <c r="AU63" i="7" s="1"/>
  <c r="AG38" i="2"/>
  <c r="AI31" i="18"/>
  <c r="AI128" i="18" s="1"/>
  <c r="AI129" i="18" s="1"/>
  <c r="AI132" i="18" s="1"/>
  <c r="AQ47" i="19"/>
  <c r="AS71" i="2"/>
  <c r="AS142" i="2" s="1"/>
  <c r="AU65" i="7" l="1"/>
  <c r="AU57" i="7"/>
  <c r="AV36" i="16"/>
  <c r="AG104" i="2"/>
  <c r="AH102" i="2" s="1"/>
  <c r="AH103" i="2" s="1"/>
  <c r="AW61" i="3"/>
  <c r="AV50" i="6"/>
  <c r="AS70" i="2"/>
  <c r="AI32" i="18"/>
  <c r="AH35" i="2"/>
  <c r="AU60" i="18"/>
  <c r="AE29" i="19"/>
  <c r="AH32" i="7"/>
  <c r="AQ49" i="19"/>
  <c r="AQ53" i="19" s="1"/>
  <c r="AU42" i="10"/>
  <c r="AH143" i="2" l="1"/>
  <c r="AH141" i="2" s="1"/>
  <c r="AH144" i="2" s="1"/>
  <c r="AV38" i="16"/>
  <c r="AV38" i="10"/>
  <c r="AV61" i="7" s="1"/>
  <c r="AW63" i="3"/>
  <c r="AS72" i="2"/>
  <c r="AW42" i="6"/>
  <c r="AV48" i="18"/>
  <c r="AU64" i="18"/>
  <c r="AF21" i="19"/>
  <c r="AI35" i="18"/>
  <c r="AQ55" i="19"/>
  <c r="AH145" i="2" l="1"/>
  <c r="AW32" i="16"/>
  <c r="AV54" i="18"/>
  <c r="AW72" i="3"/>
  <c r="AW62" i="18"/>
  <c r="AW43" i="6"/>
  <c r="AV40" i="10"/>
  <c r="AV63" i="7" s="1"/>
  <c r="AV65" i="7" s="1"/>
  <c r="AU67" i="18"/>
  <c r="AU55" i="7" s="1"/>
  <c r="AH36" i="2"/>
  <c r="AI16" i="7"/>
  <c r="AI130" i="7" s="1"/>
  <c r="AS73" i="2"/>
  <c r="AV57" i="7" l="1"/>
  <c r="AU58" i="7"/>
  <c r="AU67" i="7" s="1"/>
  <c r="AU68" i="7" s="1"/>
  <c r="AV61" i="18"/>
  <c r="AV63" i="18" s="1"/>
  <c r="AV58" i="18"/>
  <c r="AV55" i="18"/>
  <c r="AW34" i="16"/>
  <c r="AW74" i="3"/>
  <c r="AT70" i="2"/>
  <c r="AI22" i="7"/>
  <c r="AI137" i="7" s="1"/>
  <c r="AI147" i="7" s="1"/>
  <c r="AJ29" i="18"/>
  <c r="AJ126" i="18" s="1"/>
  <c r="AT71" i="2"/>
  <c r="AT142" i="2" s="1"/>
  <c r="AR47" i="19"/>
  <c r="AW46" i="6"/>
  <c r="AF23" i="19"/>
  <c r="AH37" i="2"/>
  <c r="AV42" i="10"/>
  <c r="AV60" i="18" l="1"/>
  <c r="AV64" i="18" s="1"/>
  <c r="AW36" i="16"/>
  <c r="AX61" i="3"/>
  <c r="AH38" i="2"/>
  <c r="AW50" i="6"/>
  <c r="AF27" i="19"/>
  <c r="AR49" i="19"/>
  <c r="AR53" i="19" s="1"/>
  <c r="AJ31" i="18"/>
  <c r="AJ128" i="18" s="1"/>
  <c r="AJ129" i="18" s="1"/>
  <c r="AJ132" i="18" s="1"/>
  <c r="AI31" i="7"/>
  <c r="AT72" i="2"/>
  <c r="AW38" i="16" l="1"/>
  <c r="AH104" i="2"/>
  <c r="AI102" i="2" s="1"/>
  <c r="AI103" i="2" s="1"/>
  <c r="AW38" i="10"/>
  <c r="AW61" i="7" s="1"/>
  <c r="AX63" i="3"/>
  <c r="AX72" i="3" s="1"/>
  <c r="AI32" i="7"/>
  <c r="AX42" i="6"/>
  <c r="AW48" i="18"/>
  <c r="AJ32" i="18"/>
  <c r="AV67" i="18"/>
  <c r="AV55" i="7" s="1"/>
  <c r="AF29" i="19"/>
  <c r="AI35" i="2"/>
  <c r="AT73" i="2"/>
  <c r="AR55" i="19"/>
  <c r="AV58" i="7" l="1"/>
  <c r="AV67" i="7" s="1"/>
  <c r="AV68" i="7" s="1"/>
  <c r="AW61" i="18"/>
  <c r="AW63" i="18" s="1"/>
  <c r="AI143" i="2"/>
  <c r="AI141" i="2" s="1"/>
  <c r="AI144" i="2" s="1"/>
  <c r="AX32" i="16"/>
  <c r="AW54" i="18"/>
  <c r="AW55" i="18" s="1"/>
  <c r="AX74" i="3"/>
  <c r="AX62" i="18"/>
  <c r="AJ35" i="18"/>
  <c r="AG21" i="19"/>
  <c r="AW40" i="10"/>
  <c r="AW63" i="7" s="1"/>
  <c r="AW57" i="7" s="1"/>
  <c r="AX43" i="6"/>
  <c r="AS47" i="19"/>
  <c r="AU71" i="2"/>
  <c r="AU142" i="2" s="1"/>
  <c r="AU70" i="2"/>
  <c r="AW65" i="7" l="1"/>
  <c r="AI145" i="2"/>
  <c r="AW58" i="18"/>
  <c r="AX34" i="16"/>
  <c r="AY61" i="3"/>
  <c r="AX46" i="6"/>
  <c r="AI36" i="2"/>
  <c r="AJ16" i="7"/>
  <c r="AJ130" i="7" s="1"/>
  <c r="AU72" i="2"/>
  <c r="AS49" i="19"/>
  <c r="AW42" i="10"/>
  <c r="AW60" i="18" l="1"/>
  <c r="AW64" i="18" s="1"/>
  <c r="AX36" i="16"/>
  <c r="AS53" i="19"/>
  <c r="AS55" i="19" s="1"/>
  <c r="AY63" i="3"/>
  <c r="AX38" i="10"/>
  <c r="AX61" i="7" s="1"/>
  <c r="AX50" i="6"/>
  <c r="AJ22" i="7"/>
  <c r="AJ137" i="7" s="1"/>
  <c r="AJ147" i="7" s="1"/>
  <c r="AK29" i="18"/>
  <c r="AK126" i="18" s="1"/>
  <c r="AG23" i="19"/>
  <c r="AI37" i="2"/>
  <c r="AU73" i="2"/>
  <c r="AX38" i="16" l="1"/>
  <c r="AY62" i="18"/>
  <c r="AY72" i="3"/>
  <c r="AK31" i="18"/>
  <c r="AK128" i="18" s="1"/>
  <c r="AK129" i="18" s="1"/>
  <c r="AK132" i="18" s="1"/>
  <c r="AW67" i="18"/>
  <c r="AW55" i="7" s="1"/>
  <c r="AI38" i="2"/>
  <c r="AG27" i="19"/>
  <c r="AJ31" i="7"/>
  <c r="AY42" i="6"/>
  <c r="AX48" i="18"/>
  <c r="AV70" i="2"/>
  <c r="AW58" i="7" l="1"/>
  <c r="AW67" i="7" s="1"/>
  <c r="AW68" i="7" s="1"/>
  <c r="AX61" i="18"/>
  <c r="AX63" i="18" s="1"/>
  <c r="AY32" i="16"/>
  <c r="AX54" i="18"/>
  <c r="AX55" i="18" s="1"/>
  <c r="AI104" i="2"/>
  <c r="AJ102" i="2" s="1"/>
  <c r="AJ103" i="2" s="1"/>
  <c r="AY74" i="3"/>
  <c r="AY43" i="6"/>
  <c r="AY46" i="6" s="1"/>
  <c r="AX40" i="10"/>
  <c r="AX63" i="7" s="1"/>
  <c r="AK32" i="18"/>
  <c r="AJ32" i="7"/>
  <c r="AG29" i="19"/>
  <c r="AJ35" i="2"/>
  <c r="AT47" i="19"/>
  <c r="AV71" i="2"/>
  <c r="AV142" i="2" s="1"/>
  <c r="AX65" i="7" l="1"/>
  <c r="AX57" i="7"/>
  <c r="AX58" i="18"/>
  <c r="AY34" i="16"/>
  <c r="AZ61" i="3"/>
  <c r="AY50" i="6"/>
  <c r="AT49" i="19"/>
  <c r="AT53" i="19" s="1"/>
  <c r="AV72" i="2"/>
  <c r="AH21" i="19"/>
  <c r="AK35" i="18"/>
  <c r="AX42" i="10"/>
  <c r="AJ143" i="2" l="1"/>
  <c r="AJ141" i="2" s="1"/>
  <c r="AJ144" i="2" s="1"/>
  <c r="AX60" i="18"/>
  <c r="AX64" i="18" s="1"/>
  <c r="AY36" i="16"/>
  <c r="AZ63" i="3"/>
  <c r="AY38" i="10"/>
  <c r="AY61" i="7" s="1"/>
  <c r="AV73" i="2"/>
  <c r="AT55" i="19"/>
  <c r="AJ36" i="2"/>
  <c r="AK16" i="7"/>
  <c r="AK130" i="7" s="1"/>
  <c r="AZ42" i="6"/>
  <c r="AY48" i="18"/>
  <c r="AJ145" i="2" l="1"/>
  <c r="AY38" i="16"/>
  <c r="AZ62" i="18"/>
  <c r="AZ72" i="3"/>
  <c r="AW70" i="2"/>
  <c r="AY40" i="10"/>
  <c r="AY63" i="7" s="1"/>
  <c r="AY57" i="7" s="1"/>
  <c r="AZ43" i="6"/>
  <c r="AK22" i="7"/>
  <c r="AK137" i="7" s="1"/>
  <c r="AK147" i="7" s="1"/>
  <c r="AL29" i="18"/>
  <c r="AL126" i="18" s="1"/>
  <c r="AX67" i="18"/>
  <c r="AX55" i="7" s="1"/>
  <c r="AH23" i="19"/>
  <c r="AJ37" i="2"/>
  <c r="AY65" i="7" l="1"/>
  <c r="AX58" i="7"/>
  <c r="AX67" i="7" s="1"/>
  <c r="AX68" i="7" s="1"/>
  <c r="AY61" i="18"/>
  <c r="AY63" i="18" s="1"/>
  <c r="AY54" i="18"/>
  <c r="AZ32" i="16"/>
  <c r="AZ74" i="3"/>
  <c r="AJ38" i="2"/>
  <c r="AH27" i="19"/>
  <c r="AW71" i="2"/>
  <c r="AU47" i="19"/>
  <c r="AL31" i="18"/>
  <c r="AL128" i="18" s="1"/>
  <c r="AL129" i="18" s="1"/>
  <c r="AL132" i="18" s="1"/>
  <c r="AK31" i="7"/>
  <c r="AY42" i="10"/>
  <c r="AZ46" i="6"/>
  <c r="AW72" i="2" l="1"/>
  <c r="AW73" i="2" s="1"/>
  <c r="AW142" i="2"/>
  <c r="AZ34" i="16"/>
  <c r="AY58" i="18"/>
  <c r="AY55" i="18"/>
  <c r="AJ104" i="2"/>
  <c r="AK102" i="2" s="1"/>
  <c r="AK103" i="2" s="1"/>
  <c r="BA61" i="3"/>
  <c r="AZ50" i="6"/>
  <c r="AU49" i="19"/>
  <c r="AH29" i="19"/>
  <c r="AK35" i="2"/>
  <c r="AK32" i="7"/>
  <c r="AL32" i="18"/>
  <c r="AK143" i="2" l="1"/>
  <c r="AK141" i="2" s="1"/>
  <c r="AK144" i="2" s="1"/>
  <c r="AY60" i="18"/>
  <c r="AY64" i="18" s="1"/>
  <c r="AY67" i="18" s="1"/>
  <c r="AY55" i="7" s="1"/>
  <c r="AZ36" i="16"/>
  <c r="AZ38" i="10"/>
  <c r="AZ61" i="7" s="1"/>
  <c r="BA63" i="3"/>
  <c r="BA72" i="3" s="1"/>
  <c r="AL35" i="18"/>
  <c r="AI21" i="19"/>
  <c r="AU53" i="19"/>
  <c r="BA42" i="6"/>
  <c r="AZ48" i="18"/>
  <c r="AX70" i="2"/>
  <c r="AY58" i="7" l="1"/>
  <c r="AY67" i="7" s="1"/>
  <c r="AY68" i="7" s="1"/>
  <c r="AZ61" i="18"/>
  <c r="AZ63" i="18" s="1"/>
  <c r="AK145" i="2"/>
  <c r="AZ38" i="16"/>
  <c r="BA32" i="16" s="1"/>
  <c r="BA74" i="3"/>
  <c r="BA62" i="18"/>
  <c r="AZ40" i="10"/>
  <c r="AZ63" i="7" s="1"/>
  <c r="AZ65" i="7" s="1"/>
  <c r="BA43" i="6"/>
  <c r="BA46" i="6" s="1"/>
  <c r="AK36" i="2"/>
  <c r="AL16" i="7"/>
  <c r="AL130" i="7" s="1"/>
  <c r="AV47" i="19"/>
  <c r="AX71" i="2"/>
  <c r="AU55" i="19"/>
  <c r="AZ57" i="7" l="1"/>
  <c r="AZ54" i="18"/>
  <c r="AZ55" i="18" s="1"/>
  <c r="AX72" i="2"/>
  <c r="AX73" i="2" s="1"/>
  <c r="AX142" i="2"/>
  <c r="BA34" i="16"/>
  <c r="BB61" i="3"/>
  <c r="AL22" i="7"/>
  <c r="AL137" i="7" s="1"/>
  <c r="AL147" i="7" s="1"/>
  <c r="AM29" i="18"/>
  <c r="AM126" i="18" s="1"/>
  <c r="AV49" i="19"/>
  <c r="AV53" i="19" s="1"/>
  <c r="AI23" i="19"/>
  <c r="AK37" i="2"/>
  <c r="AZ42" i="10"/>
  <c r="BA50" i="6"/>
  <c r="AZ58" i="18" l="1"/>
  <c r="AZ60" i="18" s="1"/>
  <c r="AZ64" i="18" s="1"/>
  <c r="BA36" i="16"/>
  <c r="BB63" i="3"/>
  <c r="BB72" i="3" s="1"/>
  <c r="BA38" i="10"/>
  <c r="BA61" i="7" s="1"/>
  <c r="AI27" i="19"/>
  <c r="AM31" i="18"/>
  <c r="AM128" i="18" s="1"/>
  <c r="AM129" i="18" s="1"/>
  <c r="AM132" i="18" s="1"/>
  <c r="AV55" i="19"/>
  <c r="AL31" i="7"/>
  <c r="AY70" i="2"/>
  <c r="BB42" i="6"/>
  <c r="BA48" i="18"/>
  <c r="AK38" i="2"/>
  <c r="BA38" i="16" l="1"/>
  <c r="AK104" i="2"/>
  <c r="AL102" i="2" s="1"/>
  <c r="AL103" i="2" s="1"/>
  <c r="BB74" i="3"/>
  <c r="BB62" i="18"/>
  <c r="BA40" i="10"/>
  <c r="BA63" i="7" s="1"/>
  <c r="BA57" i="7" s="1"/>
  <c r="BB43" i="6"/>
  <c r="AI29" i="19"/>
  <c r="AZ67" i="18"/>
  <c r="AZ55" i="7" s="1"/>
  <c r="AL32" i="7"/>
  <c r="AM32" i="18"/>
  <c r="AL35" i="2"/>
  <c r="BA65" i="7" l="1"/>
  <c r="AZ58" i="7"/>
  <c r="AZ67" i="7" s="1"/>
  <c r="AZ68" i="7" s="1"/>
  <c r="BA61" i="18"/>
  <c r="BA63" i="18" s="1"/>
  <c r="AL143" i="2"/>
  <c r="AL141" i="2" s="1"/>
  <c r="AL144" i="2" s="1"/>
  <c r="BB32" i="16"/>
  <c r="BA54" i="18"/>
  <c r="BC61" i="3"/>
  <c r="BB46" i="6"/>
  <c r="AJ21" i="19"/>
  <c r="AM35" i="18"/>
  <c r="AY71" i="2"/>
  <c r="AY142" i="2" s="1"/>
  <c r="AW47" i="19"/>
  <c r="BA42" i="10"/>
  <c r="AL145" i="2" l="1"/>
  <c r="BB34" i="16"/>
  <c r="BA58" i="18"/>
  <c r="BA55" i="18"/>
  <c r="BC63" i="3"/>
  <c r="BC72" i="3" s="1"/>
  <c r="BB38" i="10"/>
  <c r="BB61" i="7" s="1"/>
  <c r="BB50" i="6"/>
  <c r="BB48" i="18" s="1"/>
  <c r="AW49" i="19"/>
  <c r="AW53" i="19" s="1"/>
  <c r="AY72" i="2"/>
  <c r="AL36" i="2"/>
  <c r="AM16" i="7"/>
  <c r="AM130" i="7" s="1"/>
  <c r="BA60" i="18" l="1"/>
  <c r="BA64" i="18" s="1"/>
  <c r="BA67" i="18" s="1"/>
  <c r="BA55" i="7" s="1"/>
  <c r="BC42" i="6"/>
  <c r="BC43" i="6" s="1"/>
  <c r="BB36" i="16"/>
  <c r="BC62" i="18"/>
  <c r="BC74" i="3"/>
  <c r="AW55" i="19"/>
  <c r="AM22" i="7"/>
  <c r="AM137" i="7" s="1"/>
  <c r="AM147" i="7" s="1"/>
  <c r="AN29" i="18"/>
  <c r="AN126" i="18" s="1"/>
  <c r="AJ23" i="19"/>
  <c r="AL37" i="2"/>
  <c r="AY73" i="2"/>
  <c r="BA58" i="7" l="1"/>
  <c r="BA67" i="7" s="1"/>
  <c r="BA68" i="7" s="1"/>
  <c r="BB61" i="18"/>
  <c r="BB63" i="18" s="1"/>
  <c r="BB40" i="10"/>
  <c r="BB38" i="16"/>
  <c r="BD61" i="3"/>
  <c r="AZ71" i="2"/>
  <c r="AZ142" i="2" s="1"/>
  <c r="AX47" i="19"/>
  <c r="AL38" i="2"/>
  <c r="AZ70" i="2"/>
  <c r="AJ27" i="19"/>
  <c r="AN31" i="18"/>
  <c r="AN128" i="18" s="1"/>
  <c r="AN129" i="18" s="1"/>
  <c r="AN132" i="18" s="1"/>
  <c r="BC46" i="6"/>
  <c r="AM31" i="7"/>
  <c r="BB42" i="10" l="1"/>
  <c r="BB63" i="7"/>
  <c r="BC32" i="16"/>
  <c r="BB54" i="18"/>
  <c r="AL104" i="2"/>
  <c r="AM102" i="2" s="1"/>
  <c r="AM103" i="2" s="1"/>
  <c r="BD63" i="3"/>
  <c r="BC38" i="10"/>
  <c r="BC61" i="7" s="1"/>
  <c r="AZ72" i="2"/>
  <c r="AJ29" i="19"/>
  <c r="AM35" i="2"/>
  <c r="AX49" i="19"/>
  <c r="AX53" i="19" s="1"/>
  <c r="AN32" i="18"/>
  <c r="AM32" i="7"/>
  <c r="BC50" i="6"/>
  <c r="BB57" i="7" l="1"/>
  <c r="BB65" i="7"/>
  <c r="BB58" i="18"/>
  <c r="BB55" i="18"/>
  <c r="BC34" i="16"/>
  <c r="BD62" i="18"/>
  <c r="BD72" i="3"/>
  <c r="AX55" i="19"/>
  <c r="BD42" i="6"/>
  <c r="BC48" i="18"/>
  <c r="AK21" i="19"/>
  <c r="AN35" i="18"/>
  <c r="AZ73" i="2"/>
  <c r="AM143" i="2" l="1"/>
  <c r="AM141" i="2" s="1"/>
  <c r="AM144" i="2" s="1"/>
  <c r="BC36" i="16"/>
  <c r="BC38" i="16" s="1"/>
  <c r="BB60" i="18"/>
  <c r="BB64" i="18" s="1"/>
  <c r="BB67" i="18" s="1"/>
  <c r="BB55" i="7" s="1"/>
  <c r="BD74" i="3"/>
  <c r="AM36" i="2"/>
  <c r="AN16" i="7"/>
  <c r="AN130" i="7" s="1"/>
  <c r="BD43" i="6"/>
  <c r="BD46" i="6" s="1"/>
  <c r="BC40" i="10"/>
  <c r="BC63" i="7" s="1"/>
  <c r="BA70" i="2"/>
  <c r="BC65" i="7" l="1"/>
  <c r="BC57" i="7"/>
  <c r="BB58" i="7"/>
  <c r="BB67" i="7" s="1"/>
  <c r="BB68" i="7" s="1"/>
  <c r="BC61" i="18"/>
  <c r="BC63" i="18" s="1"/>
  <c r="AM145" i="2"/>
  <c r="AY47" i="19"/>
  <c r="BA71" i="2"/>
  <c r="BD32" i="16"/>
  <c r="BC54" i="18"/>
  <c r="BE61" i="3"/>
  <c r="BD50" i="6"/>
  <c r="AN22" i="7"/>
  <c r="AN137" i="7" s="1"/>
  <c r="AN147" i="7" s="1"/>
  <c r="AO29" i="18"/>
  <c r="AO126" i="18" s="1"/>
  <c r="BC42" i="10"/>
  <c r="AK23" i="19"/>
  <c r="AM37" i="2"/>
  <c r="AY49" i="19" l="1"/>
  <c r="AY53" i="19" s="1"/>
  <c r="AY55" i="19" s="1"/>
  <c r="BA142" i="2"/>
  <c r="BA72" i="2"/>
  <c r="BA73" i="2" s="1"/>
  <c r="BC58" i="18"/>
  <c r="BC55" i="18"/>
  <c r="BD34" i="16"/>
  <c r="BE63" i="3"/>
  <c r="BE72" i="3" s="1"/>
  <c r="BD38" i="10"/>
  <c r="BD61" i="7" s="1"/>
  <c r="AM38" i="2"/>
  <c r="AN31" i="7"/>
  <c r="AK27" i="19"/>
  <c r="AO31" i="18"/>
  <c r="AO128" i="18" s="1"/>
  <c r="AO129" i="18" s="1"/>
  <c r="AO132" i="18" s="1"/>
  <c r="BE42" i="6"/>
  <c r="BD48" i="18"/>
  <c r="BD36" i="16" l="1"/>
  <c r="BD38" i="16" s="1"/>
  <c r="BC60" i="18"/>
  <c r="BC64" i="18" s="1"/>
  <c r="BC67" i="18" s="1"/>
  <c r="BC55" i="7" s="1"/>
  <c r="AM104" i="2"/>
  <c r="AN102" i="2" s="1"/>
  <c r="AN103" i="2" s="1"/>
  <c r="BE74" i="3"/>
  <c r="BE62" i="18"/>
  <c r="BB70" i="2"/>
  <c r="AO32" i="18"/>
  <c r="AN35" i="2"/>
  <c r="AK29" i="19"/>
  <c r="AN32" i="7"/>
  <c r="BD40" i="10"/>
  <c r="BD63" i="7" s="1"/>
  <c r="BD57" i="7" s="1"/>
  <c r="BE43" i="6"/>
  <c r="BD65" i="7" l="1"/>
  <c r="BC58" i="7"/>
  <c r="BC67" i="7" s="1"/>
  <c r="BC68" i="7" s="1"/>
  <c r="BD61" i="18"/>
  <c r="BD63" i="18" s="1"/>
  <c r="BE32" i="16"/>
  <c r="BD54" i="18"/>
  <c r="BF61" i="3"/>
  <c r="BE46" i="6"/>
  <c r="BE50" i="6" s="1"/>
  <c r="AZ47" i="19"/>
  <c r="BB71" i="2"/>
  <c r="BB142" i="2" s="1"/>
  <c r="AL21" i="19"/>
  <c r="AO35" i="18"/>
  <c r="BD42" i="10"/>
  <c r="AN143" i="2" l="1"/>
  <c r="AN141" i="2" s="1"/>
  <c r="AN144" i="2" s="1"/>
  <c r="BB72" i="2"/>
  <c r="BB73" i="2" s="1"/>
  <c r="BD58" i="18"/>
  <c r="BD55" i="18"/>
  <c r="BE34" i="16"/>
  <c r="BF63" i="3"/>
  <c r="BE38" i="10"/>
  <c r="BE61" i="7" s="1"/>
  <c r="AN36" i="2"/>
  <c r="AO16" i="7"/>
  <c r="AO130" i="7" s="1"/>
  <c r="BF42" i="6"/>
  <c r="BE48" i="18"/>
  <c r="AZ49" i="19"/>
  <c r="AN145" i="2" l="1"/>
  <c r="BD60" i="18"/>
  <c r="BD64" i="18" s="1"/>
  <c r="BD67" i="18" s="1"/>
  <c r="BD55" i="7" s="1"/>
  <c r="BE36" i="16"/>
  <c r="BF62" i="18"/>
  <c r="BF72" i="3"/>
  <c r="AZ53" i="19"/>
  <c r="AO22" i="7"/>
  <c r="AO137" i="7" s="1"/>
  <c r="AO147" i="7" s="1"/>
  <c r="AP29" i="18"/>
  <c r="AP126" i="18" s="1"/>
  <c r="BC70" i="2"/>
  <c r="AL23" i="19"/>
  <c r="AN37" i="2"/>
  <c r="BF43" i="6"/>
  <c r="BF46" i="6" s="1"/>
  <c r="BE40" i="10"/>
  <c r="BE63" i="7" s="1"/>
  <c r="BE65" i="7" s="1"/>
  <c r="BE57" i="7" l="1"/>
  <c r="BD58" i="7"/>
  <c r="BD67" i="7" s="1"/>
  <c r="BD68" i="7" s="1"/>
  <c r="BE61" i="18"/>
  <c r="BE63" i="18" s="1"/>
  <c r="BE38" i="16"/>
  <c r="BF74" i="3"/>
  <c r="BF50" i="6"/>
  <c r="BA47" i="19"/>
  <c r="BC71" i="2"/>
  <c r="AO31" i="7"/>
  <c r="AN38" i="2"/>
  <c r="AL27" i="19"/>
  <c r="AZ55" i="19"/>
  <c r="BE42" i="10"/>
  <c r="AP31" i="18"/>
  <c r="AP128" i="18" s="1"/>
  <c r="AP129" i="18" s="1"/>
  <c r="AP132" i="18" s="1"/>
  <c r="BC72" i="2" l="1"/>
  <c r="BC73" i="2" s="1"/>
  <c r="BC142" i="2"/>
  <c r="BF32" i="16"/>
  <c r="BE54" i="18"/>
  <c r="AN104" i="2"/>
  <c r="AO102" i="2" s="1"/>
  <c r="AO103" i="2" s="1"/>
  <c r="BG61" i="3"/>
  <c r="BA49" i="19"/>
  <c r="AO32" i="7"/>
  <c r="BG42" i="6"/>
  <c r="BF48" i="18"/>
  <c r="AP32" i="18"/>
  <c r="AL29" i="19"/>
  <c r="AO35" i="2"/>
  <c r="AO143" i="2" l="1"/>
  <c r="AO141" i="2" s="1"/>
  <c r="AO144" i="2" s="1"/>
  <c r="BE58" i="18"/>
  <c r="BE55" i="18"/>
  <c r="BF34" i="16"/>
  <c r="BG63" i="3"/>
  <c r="BF38" i="10"/>
  <c r="BF61" i="7" s="1"/>
  <c r="BA53" i="19"/>
  <c r="BA55" i="19" s="1"/>
  <c r="BG43" i="6"/>
  <c r="BF40" i="10"/>
  <c r="BF63" i="7" s="1"/>
  <c r="AP35" i="18"/>
  <c r="AM21" i="19"/>
  <c r="BD70" i="2"/>
  <c r="BF65" i="7" l="1"/>
  <c r="BF57" i="7"/>
  <c r="AO145" i="2"/>
  <c r="BE60" i="18"/>
  <c r="BE64" i="18" s="1"/>
  <c r="BE67" i="18" s="1"/>
  <c r="BE55" i="7" s="1"/>
  <c r="BF36" i="16"/>
  <c r="BG62" i="18"/>
  <c r="BG72" i="3"/>
  <c r="BG46" i="6"/>
  <c r="BF42" i="10"/>
  <c r="AO36" i="2"/>
  <c r="AP16" i="7"/>
  <c r="AP130" i="7" s="1"/>
  <c r="BE58" i="7" l="1"/>
  <c r="BE67" i="7" s="1"/>
  <c r="BE68" i="7" s="1"/>
  <c r="BF61" i="18"/>
  <c r="BF63" i="18" s="1"/>
  <c r="BB47" i="19"/>
  <c r="BD71" i="2"/>
  <c r="BF38" i="16"/>
  <c r="BG74" i="3"/>
  <c r="BG50" i="6"/>
  <c r="AP22" i="7"/>
  <c r="AP137" i="7" s="1"/>
  <c r="AP147" i="7" s="1"/>
  <c r="AQ29" i="18"/>
  <c r="AQ126" i="18" s="1"/>
  <c r="AM23" i="19"/>
  <c r="AO37" i="2"/>
  <c r="BB49" i="19" l="1"/>
  <c r="BB53" i="19" s="1"/>
  <c r="BD142" i="2"/>
  <c r="BD72" i="2"/>
  <c r="BD73" i="2" s="1"/>
  <c r="BG32" i="16"/>
  <c r="BF54" i="18"/>
  <c r="AO38" i="2"/>
  <c r="AQ31" i="18"/>
  <c r="AQ128" i="18" s="1"/>
  <c r="AQ129" i="18" s="1"/>
  <c r="AQ132" i="18" s="1"/>
  <c r="AM27" i="19"/>
  <c r="AP31" i="7"/>
  <c r="BG48" i="18"/>
  <c r="BF55" i="18" l="1"/>
  <c r="BF58" i="18"/>
  <c r="BG34" i="16"/>
  <c r="AO104" i="2"/>
  <c r="AP102" i="2" s="1"/>
  <c r="AP103" i="2" s="1"/>
  <c r="AP32" i="7"/>
  <c r="AQ32" i="18"/>
  <c r="AP35" i="2"/>
  <c r="BE70" i="2"/>
  <c r="BB55" i="19"/>
  <c r="AM29" i="19"/>
  <c r="AP143" i="2" l="1"/>
  <c r="AP141" i="2" s="1"/>
  <c r="AP144" i="2" s="1"/>
  <c r="BG36" i="16"/>
  <c r="BF60" i="18"/>
  <c r="BF64" i="18" s="1"/>
  <c r="BF67" i="18" s="1"/>
  <c r="BF55" i="7" s="1"/>
  <c r="AQ35" i="18"/>
  <c r="AN21" i="19"/>
  <c r="BF58" i="7" l="1"/>
  <c r="BF67" i="7" s="1"/>
  <c r="BF68" i="7" s="1"/>
  <c r="BG61" i="18"/>
  <c r="BG63" i="18" s="1"/>
  <c r="AP145" i="2"/>
  <c r="BG38" i="16"/>
  <c r="BG54" i="18" s="1"/>
  <c r="BE71" i="2"/>
  <c r="BE142" i="2" s="1"/>
  <c r="BC47" i="19"/>
  <c r="AP36" i="2"/>
  <c r="AQ16" i="7"/>
  <c r="AQ130" i="7" s="1"/>
  <c r="BH32" i="16" l="1"/>
  <c r="BH34" i="16" s="1"/>
  <c r="BG55" i="18"/>
  <c r="BG58" i="18"/>
  <c r="BE72" i="2"/>
  <c r="BE73" i="2" s="1"/>
  <c r="BF70" i="2" s="1"/>
  <c r="BC49" i="19"/>
  <c r="BC53" i="19" s="1"/>
  <c r="BC55" i="19" s="1"/>
  <c r="AQ22" i="7"/>
  <c r="AQ137" i="7" s="1"/>
  <c r="AQ147" i="7" s="1"/>
  <c r="AR29" i="18"/>
  <c r="AR126" i="18" s="1"/>
  <c r="AN23" i="19"/>
  <c r="AP37" i="2"/>
  <c r="BG60" i="18" l="1"/>
  <c r="BG64" i="18" s="1"/>
  <c r="BG67" i="18" s="1"/>
  <c r="BG55" i="7" s="1"/>
  <c r="BH36" i="16"/>
  <c r="AN27" i="19"/>
  <c r="AQ31" i="7"/>
  <c r="AR31" i="18"/>
  <c r="AR128" i="18" s="1"/>
  <c r="AR129" i="18" s="1"/>
  <c r="AR132" i="18" s="1"/>
  <c r="AP38" i="2"/>
  <c r="BH55" i="7" l="1"/>
  <c r="BH58" i="7" s="1"/>
  <c r="BH67" i="7" s="1"/>
  <c r="BG58" i="7"/>
  <c r="BG67" i="7" s="1"/>
  <c r="BG68" i="7" s="1"/>
  <c r="BF71" i="2"/>
  <c r="BF72" i="2" s="1"/>
  <c r="BF73" i="2" s="1"/>
  <c r="BD47" i="19"/>
  <c r="BH38" i="16"/>
  <c r="AP104" i="2"/>
  <c r="AQ102" i="2" s="1"/>
  <c r="AQ103" i="2" s="1"/>
  <c r="AQ32" i="7"/>
  <c r="AN29" i="19"/>
  <c r="AR32" i="18"/>
  <c r="AQ35" i="2"/>
  <c r="BH68" i="7" l="1"/>
  <c r="BD49" i="19"/>
  <c r="BD53" i="19" s="1"/>
  <c r="AQ143" i="2"/>
  <c r="AQ141" i="2" s="1"/>
  <c r="AQ144" i="2" s="1"/>
  <c r="BF142" i="2"/>
  <c r="AO21" i="19"/>
  <c r="AR35" i="18"/>
  <c r="BG70" i="2"/>
  <c r="AQ145" i="2" l="1"/>
  <c r="BG72" i="2"/>
  <c r="BD55" i="19"/>
  <c r="AQ36" i="2"/>
  <c r="AR16" i="7"/>
  <c r="AR130" i="7" s="1"/>
  <c r="AO23" i="19" l="1"/>
  <c r="AQ37" i="2"/>
  <c r="AR22" i="7"/>
  <c r="AR137" i="7" s="1"/>
  <c r="AR147" i="7" s="1"/>
  <c r="AS29" i="18"/>
  <c r="AS126" i="18" s="1"/>
  <c r="BG73" i="2"/>
  <c r="AQ38" i="2" l="1"/>
  <c r="AO27" i="19"/>
  <c r="AS31" i="18"/>
  <c r="AS128" i="18" s="1"/>
  <c r="AS129" i="18" s="1"/>
  <c r="AS132" i="18" s="1"/>
  <c r="AR31" i="7"/>
  <c r="AQ104" i="2" l="1"/>
  <c r="AR102" i="2" s="1"/>
  <c r="AR103" i="2" s="1"/>
  <c r="AR35" i="2"/>
  <c r="AR32" i="7"/>
  <c r="AO29" i="19"/>
  <c r="AS32" i="18"/>
  <c r="AR143" i="2" l="1"/>
  <c r="AR141" i="2" s="1"/>
  <c r="AR144" i="2" s="1"/>
  <c r="AP21" i="19"/>
  <c r="AS35" i="18"/>
  <c r="AR145" i="2" l="1"/>
  <c r="AR36" i="2"/>
  <c r="AS16" i="7"/>
  <c r="AS130" i="7" s="1"/>
  <c r="AP23" i="19" l="1"/>
  <c r="AR37" i="2"/>
  <c r="AS22" i="7"/>
  <c r="AS137" i="7" s="1"/>
  <c r="AS147" i="7" s="1"/>
  <c r="AT29" i="18"/>
  <c r="AT126" i="18" s="1"/>
  <c r="AR38" i="2" l="1"/>
  <c r="AP27" i="19"/>
  <c r="AT31" i="18"/>
  <c r="AT128" i="18" s="1"/>
  <c r="AT129" i="18" s="1"/>
  <c r="AT132" i="18" s="1"/>
  <c r="AS31" i="7"/>
  <c r="AR104" i="2" l="1"/>
  <c r="AS102" i="2" s="1"/>
  <c r="AS103" i="2" s="1"/>
  <c r="AS35" i="2"/>
  <c r="AS32" i="7"/>
  <c r="AP29" i="19"/>
  <c r="AT32" i="18"/>
  <c r="AS143" i="2" l="1"/>
  <c r="AS141" i="2" s="1"/>
  <c r="AS144" i="2" s="1"/>
  <c r="AQ21" i="19"/>
  <c r="AT35" i="18"/>
  <c r="AS145" i="2" l="1"/>
  <c r="AS36" i="2"/>
  <c r="AT16" i="7"/>
  <c r="AT130" i="7" s="1"/>
  <c r="AQ23" i="19" l="1"/>
  <c r="AS37" i="2"/>
  <c r="AT22" i="7"/>
  <c r="AT137" i="7" s="1"/>
  <c r="AT147" i="7" s="1"/>
  <c r="AU29" i="18"/>
  <c r="AU126" i="18" s="1"/>
  <c r="AU31" i="18" l="1"/>
  <c r="AU128" i="18" s="1"/>
  <c r="AU129" i="18" s="1"/>
  <c r="AU132" i="18" s="1"/>
  <c r="AQ27" i="19"/>
  <c r="AS38" i="2"/>
  <c r="AT31" i="7"/>
  <c r="AS104" i="2" l="1"/>
  <c r="AT102" i="2" s="1"/>
  <c r="AT103" i="2" s="1"/>
  <c r="AU32" i="18"/>
  <c r="AT32" i="7"/>
  <c r="AQ29" i="19"/>
  <c r="AT35" i="2"/>
  <c r="AT143" i="2" l="1"/>
  <c r="AT141" i="2" s="1"/>
  <c r="AT144" i="2" s="1"/>
  <c r="AU35" i="18"/>
  <c r="AR21" i="19"/>
  <c r="AT145" i="2" l="1"/>
  <c r="AT36" i="2"/>
  <c r="AU16" i="7"/>
  <c r="AU130" i="7" s="1"/>
  <c r="AR23" i="19" l="1"/>
  <c r="AT37" i="2"/>
  <c r="AU22" i="7"/>
  <c r="AU137" i="7" s="1"/>
  <c r="AU147" i="7" s="1"/>
  <c r="AV29" i="18"/>
  <c r="AV126" i="18" s="1"/>
  <c r="AT38" i="2" l="1"/>
  <c r="AR27" i="19"/>
  <c r="AV31" i="18"/>
  <c r="AV128" i="18" s="1"/>
  <c r="AV129" i="18" s="1"/>
  <c r="AV132" i="18" s="1"/>
  <c r="AU31" i="7"/>
  <c r="AT104" i="2" l="1"/>
  <c r="AU102" i="2" s="1"/>
  <c r="AU103" i="2" s="1"/>
  <c r="AU35" i="2"/>
  <c r="AU32" i="7"/>
  <c r="AR29" i="19"/>
  <c r="AV32" i="18"/>
  <c r="AU143" i="2" l="1"/>
  <c r="AU141" i="2" s="1"/>
  <c r="AU144" i="2" s="1"/>
  <c r="AV35" i="18"/>
  <c r="AS21" i="19"/>
  <c r="AU145" i="2" l="1"/>
  <c r="AU36" i="2"/>
  <c r="AV16" i="7"/>
  <c r="AV130" i="7" s="1"/>
  <c r="AS23" i="19" l="1"/>
  <c r="AU37" i="2"/>
  <c r="AV22" i="7"/>
  <c r="AV137" i="7" s="1"/>
  <c r="AV147" i="7" s="1"/>
  <c r="AW29" i="18"/>
  <c r="AW126" i="18" s="1"/>
  <c r="AU38" i="2" l="1"/>
  <c r="AS27" i="19"/>
  <c r="AW31" i="18"/>
  <c r="AW128" i="18" s="1"/>
  <c r="AW129" i="18" s="1"/>
  <c r="AW132" i="18" s="1"/>
  <c r="AV31" i="7"/>
  <c r="AU104" i="2" l="1"/>
  <c r="AV102" i="2" s="1"/>
  <c r="AV103" i="2" s="1"/>
  <c r="AV35" i="2"/>
  <c r="AV32" i="7"/>
  <c r="AS29" i="19"/>
  <c r="AW32" i="18"/>
  <c r="AV143" i="2" l="1"/>
  <c r="AV141" i="2" s="1"/>
  <c r="AV144" i="2" s="1"/>
  <c r="AT21" i="19"/>
  <c r="AW35" i="18"/>
  <c r="AV145" i="2" l="1"/>
  <c r="AV36" i="2"/>
  <c r="AW16" i="7"/>
  <c r="AW130" i="7" s="1"/>
  <c r="AT23" i="19" l="1"/>
  <c r="AV37" i="2"/>
  <c r="AW22" i="7"/>
  <c r="AW137" i="7" s="1"/>
  <c r="AW147" i="7" s="1"/>
  <c r="AX29" i="18"/>
  <c r="AX126" i="18" s="1"/>
  <c r="AV38" i="2" l="1"/>
  <c r="AT27" i="19"/>
  <c r="AX31" i="18"/>
  <c r="AX128" i="18" s="1"/>
  <c r="AX129" i="18" s="1"/>
  <c r="AX132" i="18" s="1"/>
  <c r="AW31" i="7"/>
  <c r="AV104" i="2" l="1"/>
  <c r="AW102" i="2" s="1"/>
  <c r="AW103" i="2" s="1"/>
  <c r="AT29" i="19"/>
  <c r="AW35" i="2"/>
  <c r="AW32" i="7"/>
  <c r="AX32" i="18"/>
  <c r="AU21" i="19" l="1"/>
  <c r="AX35" i="18"/>
  <c r="AW143" i="2" l="1"/>
  <c r="AW141" i="2" s="1"/>
  <c r="AW144" i="2" s="1"/>
  <c r="AW36" i="2"/>
  <c r="AX16" i="7"/>
  <c r="AX130" i="7" s="1"/>
  <c r="AW145" i="2" l="1"/>
  <c r="AU23" i="19"/>
  <c r="AW37" i="2"/>
  <c r="AX22" i="7"/>
  <c r="AX137" i="7" s="1"/>
  <c r="AX147" i="7" s="1"/>
  <c r="AY29" i="18"/>
  <c r="AY126" i="18" s="1"/>
  <c r="AW38" i="2" l="1"/>
  <c r="AU27" i="19"/>
  <c r="AY31" i="18"/>
  <c r="AY128" i="18" s="1"/>
  <c r="AY129" i="18" s="1"/>
  <c r="AY132" i="18" s="1"/>
  <c r="AX31" i="7"/>
  <c r="AW104" i="2" l="1"/>
  <c r="AX102" i="2" s="1"/>
  <c r="AX103" i="2" s="1"/>
  <c r="AX35" i="2"/>
  <c r="AX32" i="7"/>
  <c r="AU29" i="19"/>
  <c r="AY32" i="18"/>
  <c r="AV21" i="19" l="1"/>
  <c r="AY35" i="18"/>
  <c r="AX143" i="2" l="1"/>
  <c r="AX141" i="2" s="1"/>
  <c r="AX144" i="2" s="1"/>
  <c r="AX36" i="2"/>
  <c r="AY16" i="7"/>
  <c r="AY130" i="7" s="1"/>
  <c r="AX145" i="2" l="1"/>
  <c r="AV23" i="19"/>
  <c r="AX37" i="2"/>
  <c r="AY22" i="7"/>
  <c r="AY137" i="7" s="1"/>
  <c r="AY147" i="7" s="1"/>
  <c r="AZ29" i="18"/>
  <c r="AZ126" i="18" s="1"/>
  <c r="AZ31" i="18" l="1"/>
  <c r="AZ128" i="18" s="1"/>
  <c r="AZ129" i="18" s="1"/>
  <c r="AZ132" i="18" s="1"/>
  <c r="AX38" i="2"/>
  <c r="AV27" i="19"/>
  <c r="AY31" i="7"/>
  <c r="AX104" i="2" l="1"/>
  <c r="AY102" i="2" s="1"/>
  <c r="AY103" i="2" s="1"/>
  <c r="AZ32" i="18"/>
  <c r="AY32" i="7"/>
  <c r="AY35" i="2"/>
  <c r="AV29" i="19"/>
  <c r="AY143" i="2" l="1"/>
  <c r="AY141" i="2" s="1"/>
  <c r="AY144" i="2" s="1"/>
  <c r="AW21" i="19"/>
  <c r="AZ35" i="18"/>
  <c r="AY145" i="2" l="1"/>
  <c r="AY36" i="2"/>
  <c r="AZ16" i="7"/>
  <c r="AZ130" i="7" s="1"/>
  <c r="AW23" i="19" l="1"/>
  <c r="AY37" i="2"/>
  <c r="AZ22" i="7"/>
  <c r="AZ137" i="7" s="1"/>
  <c r="AZ147" i="7" s="1"/>
  <c r="BA29" i="18"/>
  <c r="BA126" i="18" s="1"/>
  <c r="BA31" i="18" l="1"/>
  <c r="BA128" i="18" s="1"/>
  <c r="BA129" i="18" s="1"/>
  <c r="BA132" i="18" s="1"/>
  <c r="AW27" i="19"/>
  <c r="AY38" i="2"/>
  <c r="AZ31" i="7"/>
  <c r="AY104" i="2" l="1"/>
  <c r="AZ102" i="2" s="1"/>
  <c r="AZ103" i="2" s="1"/>
  <c r="AZ32" i="7"/>
  <c r="BA32" i="18"/>
  <c r="AW29" i="19"/>
  <c r="AZ35" i="2"/>
  <c r="AX21" i="19" l="1"/>
  <c r="BA35" i="18"/>
  <c r="AZ143" i="2" l="1"/>
  <c r="AZ141" i="2" s="1"/>
  <c r="AZ144" i="2" s="1"/>
  <c r="AZ36" i="2"/>
  <c r="BA16" i="7"/>
  <c r="BA130" i="7" s="1"/>
  <c r="AZ145" i="2" l="1"/>
  <c r="AX23" i="19"/>
  <c r="AZ37" i="2"/>
  <c r="BA22" i="7"/>
  <c r="BA137" i="7" s="1"/>
  <c r="BA147" i="7" s="1"/>
  <c r="BB29" i="18"/>
  <c r="BB126" i="18" s="1"/>
  <c r="AZ38" i="2" l="1"/>
  <c r="AX27" i="19"/>
  <c r="BB31" i="18"/>
  <c r="BB128" i="18" s="1"/>
  <c r="BB129" i="18" s="1"/>
  <c r="BB132" i="18" s="1"/>
  <c r="BA31" i="7"/>
  <c r="AZ104" i="2" l="1"/>
  <c r="BA102" i="2" s="1"/>
  <c r="BA103" i="2" s="1"/>
  <c r="BA32" i="7"/>
  <c r="BA35" i="2"/>
  <c r="AX29" i="19"/>
  <c r="BB32" i="18"/>
  <c r="BA143" i="2" l="1"/>
  <c r="BA141" i="2" s="1"/>
  <c r="BA144" i="2" s="1"/>
  <c r="AY21" i="19"/>
  <c r="BB35" i="18"/>
  <c r="BA145" i="2" l="1"/>
  <c r="BA36" i="2"/>
  <c r="BB16" i="7"/>
  <c r="BB130" i="7" s="1"/>
  <c r="AY23" i="19" l="1"/>
  <c r="BA37" i="2"/>
  <c r="BB22" i="7"/>
  <c r="BB137" i="7" s="1"/>
  <c r="BB147" i="7" s="1"/>
  <c r="BC29" i="18"/>
  <c r="BC126" i="18" s="1"/>
  <c r="BA38" i="2" l="1"/>
  <c r="AY27" i="19"/>
  <c r="BC31" i="18"/>
  <c r="BC128" i="18" s="1"/>
  <c r="BC129" i="18" s="1"/>
  <c r="BC132" i="18" s="1"/>
  <c r="BB31" i="7"/>
  <c r="BA104" i="2" l="1"/>
  <c r="BB102" i="2" s="1"/>
  <c r="BB103" i="2" s="1"/>
  <c r="BB35" i="2"/>
  <c r="BB32" i="7"/>
  <c r="AY29" i="19"/>
  <c r="BC32" i="18"/>
  <c r="BB143" i="2" l="1"/>
  <c r="BB141" i="2" s="1"/>
  <c r="BB144" i="2" s="1"/>
  <c r="AZ21" i="19"/>
  <c r="BC35" i="18"/>
  <c r="BB145" i="2" l="1"/>
  <c r="BB36" i="2"/>
  <c r="BC16" i="7"/>
  <c r="BC130" i="7" s="1"/>
  <c r="AZ23" i="19" l="1"/>
  <c r="BB37" i="2"/>
  <c r="BC22" i="7"/>
  <c r="BC137" i="7" s="1"/>
  <c r="BC147" i="7" s="1"/>
  <c r="BD29" i="18"/>
  <c r="BD126" i="18" s="1"/>
  <c r="BB38" i="2" l="1"/>
  <c r="AZ27" i="19"/>
  <c r="BD31" i="18"/>
  <c r="BD128" i="18" s="1"/>
  <c r="BD129" i="18" s="1"/>
  <c r="BD132" i="18" s="1"/>
  <c r="BC31" i="7"/>
  <c r="BB104" i="2" l="1"/>
  <c r="BC102" i="2" s="1"/>
  <c r="BC103" i="2" s="1"/>
  <c r="AZ29" i="19"/>
  <c r="BC35" i="2"/>
  <c r="BC32" i="7"/>
  <c r="BD32" i="18"/>
  <c r="BC143" i="2" l="1"/>
  <c r="BC141" i="2" s="1"/>
  <c r="BC144" i="2" s="1"/>
  <c r="BA21" i="19"/>
  <c r="BD35" i="18"/>
  <c r="BC145" i="2" l="1"/>
  <c r="BC36" i="2"/>
  <c r="BD16" i="7"/>
  <c r="BD130" i="7" s="1"/>
  <c r="BA23" i="19" l="1"/>
  <c r="BC37" i="2"/>
  <c r="BD22" i="7"/>
  <c r="BD137" i="7" s="1"/>
  <c r="BD147" i="7" s="1"/>
  <c r="BE29" i="18"/>
  <c r="BE126" i="18" s="1"/>
  <c r="BC38" i="2" l="1"/>
  <c r="BA27" i="19"/>
  <c r="BE31" i="18"/>
  <c r="BE128" i="18" s="1"/>
  <c r="BE129" i="18" s="1"/>
  <c r="BE132" i="18" s="1"/>
  <c r="BD31" i="7"/>
  <c r="BC104" i="2" l="1"/>
  <c r="BD102" i="2" s="1"/>
  <c r="BD103" i="2" s="1"/>
  <c r="BD35" i="2"/>
  <c r="BD32" i="7"/>
  <c r="BA29" i="19"/>
  <c r="BE32" i="18"/>
  <c r="BD143" i="2" l="1"/>
  <c r="BD141" i="2" s="1"/>
  <c r="BD144" i="2" s="1"/>
  <c r="BB21" i="19"/>
  <c r="BE35" i="18"/>
  <c r="BD145" i="2" l="1"/>
  <c r="BD36" i="2"/>
  <c r="BE16" i="7"/>
  <c r="BE130" i="7" s="1"/>
  <c r="BB23" i="19" l="1"/>
  <c r="BD37" i="2"/>
  <c r="BE22" i="7"/>
  <c r="BE137" i="7" s="1"/>
  <c r="BE147" i="7" s="1"/>
  <c r="BF29" i="18"/>
  <c r="BF126" i="18" s="1"/>
  <c r="BD38" i="2" l="1"/>
  <c r="BB27" i="19"/>
  <c r="BF31" i="18"/>
  <c r="BF128" i="18" s="1"/>
  <c r="BF129" i="18" s="1"/>
  <c r="BF132" i="18" s="1"/>
  <c r="BE31" i="7"/>
  <c r="BD104" i="2" l="1"/>
  <c r="BE102" i="2" s="1"/>
  <c r="BE103" i="2" s="1"/>
  <c r="BE35" i="2"/>
  <c r="BE32" i="7"/>
  <c r="BB29" i="19"/>
  <c r="BF32" i="18"/>
  <c r="BE143" i="2" l="1"/>
  <c r="BE141" i="2" s="1"/>
  <c r="BE144" i="2" s="1"/>
  <c r="BC21" i="19"/>
  <c r="BF35" i="18"/>
  <c r="BE145" i="2" l="1"/>
  <c r="BE36" i="2"/>
  <c r="BF16" i="7"/>
  <c r="BF130" i="7" s="1"/>
  <c r="BC23" i="19" l="1"/>
  <c r="BE37" i="2"/>
  <c r="BF22" i="7"/>
  <c r="BF137" i="7" s="1"/>
  <c r="BF147" i="7" s="1"/>
  <c r="BG29" i="18"/>
  <c r="BG126" i="18" s="1"/>
  <c r="BE38" i="2" l="1"/>
  <c r="BC27" i="19"/>
  <c r="BG31" i="18"/>
  <c r="BG128" i="18" s="1"/>
  <c r="BG129" i="18" s="1"/>
  <c r="BG132" i="18" s="1"/>
  <c r="BF31" i="7"/>
  <c r="BE104" i="2" l="1"/>
  <c r="BF102" i="2" s="1"/>
  <c r="BF103" i="2" s="1"/>
  <c r="BF35" i="2"/>
  <c r="BF32" i="7"/>
  <c r="BC29" i="19"/>
  <c r="BG32" i="18"/>
  <c r="BD21" i="19" l="1"/>
  <c r="BG35" i="18"/>
  <c r="BF143" i="2" l="1"/>
  <c r="BF141" i="2" s="1"/>
  <c r="BF144" i="2" s="1"/>
  <c r="BF36" i="2"/>
  <c r="BG16" i="7"/>
  <c r="BG130" i="7" s="1"/>
  <c r="BF145" i="2" l="1"/>
  <c r="BD23" i="19"/>
  <c r="BF37" i="2"/>
  <c r="BH16" i="7"/>
  <c r="BH130" i="7" s="1"/>
  <c r="BG22" i="7"/>
  <c r="BG137" i="7" s="1"/>
  <c r="BG147" i="7" s="1"/>
  <c r="BF38" i="2" l="1"/>
  <c r="BD27" i="19"/>
  <c r="BG31" i="7"/>
  <c r="BH22" i="7"/>
  <c r="BH137" i="7" s="1"/>
  <c r="BH147" i="7" s="1"/>
  <c r="BF104" i="2" l="1"/>
  <c r="BG102" i="2" s="1"/>
  <c r="BG103" i="2" s="1"/>
  <c r="BG35" i="2"/>
  <c r="BH31" i="7"/>
  <c r="BD29" i="19"/>
  <c r="BG32" i="7"/>
  <c r="BG37" i="2" l="1"/>
  <c r="BH32" i="7"/>
  <c r="BG143" i="2" l="1"/>
  <c r="BG38" i="2"/>
  <c r="BG104" i="2" l="1"/>
  <c r="BG141" i="2"/>
  <c r="BG144" i="2" s="1"/>
  <c r="BG145" i="2" l="1"/>
  <c r="F131" i="3" l="1"/>
  <c r="F141" i="3" s="1"/>
  <c r="F89" i="7" l="1"/>
  <c r="F136" i="7" s="1"/>
  <c r="F137" i="7" s="1"/>
  <c r="F147" i="7" s="1"/>
  <c r="C74" i="19"/>
  <c r="F98" i="7" l="1"/>
  <c r="C80" i="19"/>
  <c r="C107" i="19" s="1"/>
  <c r="G99" i="7" l="1"/>
  <c r="F99" i="7"/>
  <c r="C82" i="19"/>
  <c r="C109" i="19" s="1"/>
  <c r="D74" i="19" l="1"/>
  <c r="D80" i="19" l="1"/>
  <c r="D100" i="19"/>
  <c r="D103" i="19" s="1"/>
  <c r="D82" i="19" l="1"/>
  <c r="D109" i="19" s="1"/>
  <c r="D107" i="19"/>
  <c r="E74" i="19" l="1"/>
  <c r="E80" i="19" l="1"/>
  <c r="E100" i="19"/>
  <c r="E103" i="19" s="1"/>
  <c r="E107" i="19" l="1"/>
  <c r="E82" i="19"/>
  <c r="E109" i="19" s="1"/>
  <c r="F74" i="19" l="1"/>
  <c r="F80" i="19" l="1"/>
  <c r="F100" i="19"/>
  <c r="F103" i="19" s="1"/>
  <c r="F82" i="19" l="1"/>
  <c r="F109" i="19" s="1"/>
  <c r="F107" i="19"/>
  <c r="G74" i="19" l="1"/>
  <c r="G80" i="19" l="1"/>
  <c r="G100" i="19"/>
  <c r="G103" i="19" s="1"/>
  <c r="G107" i="19" l="1"/>
  <c r="G82" i="19"/>
  <c r="G109" i="19" s="1"/>
  <c r="H74" i="19" l="1"/>
  <c r="H100" i="19" l="1"/>
  <c r="H103" i="19" s="1"/>
  <c r="H80" i="19"/>
  <c r="H107" i="19" l="1"/>
  <c r="H82" i="19"/>
  <c r="H109" i="19" s="1"/>
  <c r="I74" i="19" l="1"/>
  <c r="I80" i="19" l="1"/>
  <c r="I100" i="19"/>
  <c r="I103" i="19" s="1"/>
  <c r="I82" i="19" l="1"/>
  <c r="I109" i="19" s="1"/>
  <c r="I107" i="19"/>
  <c r="J74" i="19" l="1"/>
  <c r="J80" i="19" l="1"/>
  <c r="J100" i="19"/>
  <c r="J103" i="19" s="1"/>
  <c r="J107" i="19" l="1"/>
  <c r="J82" i="19"/>
  <c r="J109" i="19" s="1"/>
  <c r="K74" i="19" l="1"/>
  <c r="K100" i="19" l="1"/>
  <c r="K103" i="19" s="1"/>
  <c r="K80" i="19"/>
  <c r="K107" i="19" l="1"/>
  <c r="K82" i="19"/>
  <c r="K109" i="19" s="1"/>
  <c r="L74" i="19" l="1"/>
  <c r="L100" i="19" l="1"/>
  <c r="L103" i="19" s="1"/>
  <c r="L80" i="19"/>
  <c r="L82" i="19" l="1"/>
  <c r="L109" i="19" s="1"/>
  <c r="L107" i="19"/>
  <c r="M74" i="19" l="1"/>
  <c r="M100" i="19" l="1"/>
  <c r="M103" i="19" s="1"/>
  <c r="M80" i="19"/>
  <c r="M82" i="19" l="1"/>
  <c r="M109" i="19" s="1"/>
  <c r="M107" i="19"/>
  <c r="N74" i="19" l="1"/>
  <c r="N80" i="19" l="1"/>
  <c r="N100" i="19"/>
  <c r="N103" i="19" s="1"/>
  <c r="N107" i="19" l="1"/>
  <c r="N82" i="19"/>
  <c r="N109" i="19" s="1"/>
  <c r="O74" i="19" l="1"/>
  <c r="O80" i="19" l="1"/>
  <c r="O100" i="19"/>
  <c r="O103" i="19" s="1"/>
  <c r="O107" i="19" l="1"/>
  <c r="O82" i="19"/>
  <c r="O109" i="19" s="1"/>
  <c r="P74" i="19" l="1"/>
  <c r="P100" i="19" l="1"/>
  <c r="P103" i="19" s="1"/>
  <c r="P80" i="19"/>
  <c r="P107" i="19" l="1"/>
  <c r="P82" i="19"/>
  <c r="P109" i="19" s="1"/>
  <c r="Q74" i="19" l="1"/>
  <c r="Q80" i="19" l="1"/>
  <c r="Q100" i="19"/>
  <c r="Q103" i="19" s="1"/>
  <c r="Q82" i="19" l="1"/>
  <c r="Q109" i="19" s="1"/>
  <c r="Q107" i="19"/>
  <c r="R74" i="19" l="1"/>
  <c r="R80" i="19" l="1"/>
  <c r="R100" i="19"/>
  <c r="R103" i="19" s="1"/>
  <c r="R82" i="19" l="1"/>
  <c r="R109" i="19" s="1"/>
  <c r="R107" i="19"/>
  <c r="S74" i="19" l="1"/>
  <c r="S100" i="19" l="1"/>
  <c r="S103" i="19" s="1"/>
  <c r="S80" i="19"/>
  <c r="S107" i="19" l="1"/>
  <c r="S82" i="19"/>
  <c r="S109" i="19" s="1"/>
  <c r="T74" i="19" l="1"/>
  <c r="T80" i="19" l="1"/>
  <c r="T100" i="19"/>
  <c r="T103" i="19" s="1"/>
  <c r="T82" i="19" l="1"/>
  <c r="T109" i="19" s="1"/>
  <c r="T107" i="19"/>
  <c r="U74" i="19" l="1"/>
  <c r="U100" i="19" l="1"/>
  <c r="U103" i="19" s="1"/>
  <c r="U80" i="19"/>
  <c r="U107" i="19" l="1"/>
  <c r="U82" i="19"/>
  <c r="U109" i="19" s="1"/>
  <c r="V74" i="19" l="1"/>
  <c r="V80" i="19" l="1"/>
  <c r="V100" i="19"/>
  <c r="V103" i="19" s="1"/>
  <c r="V107" i="19" l="1"/>
  <c r="V82" i="19"/>
  <c r="V109" i="19" s="1"/>
  <c r="W74" i="19" l="1"/>
  <c r="W100" i="19" l="1"/>
  <c r="W103" i="19" s="1"/>
  <c r="W80" i="19"/>
  <c r="W107" i="19" l="1"/>
  <c r="W82" i="19"/>
  <c r="W109" i="19" s="1"/>
  <c r="X74" i="19" l="1"/>
  <c r="X100" i="19" l="1"/>
  <c r="X103" i="19" s="1"/>
  <c r="X80" i="19"/>
  <c r="X107" i="19" l="1"/>
  <c r="X82" i="19"/>
  <c r="X109" i="19" s="1"/>
  <c r="Y74" i="19" l="1"/>
  <c r="Y100" i="19" l="1"/>
  <c r="Y103" i="19" s="1"/>
  <c r="Y80" i="19"/>
  <c r="Y107" i="19" l="1"/>
  <c r="Y82" i="19"/>
  <c r="Y109" i="19" s="1"/>
  <c r="Z74" i="19" l="1"/>
  <c r="Z80" i="19" l="1"/>
  <c r="Z100" i="19"/>
  <c r="Z103" i="19" s="1"/>
  <c r="Z82" i="19" l="1"/>
  <c r="Z109" i="19" s="1"/>
  <c r="Z107" i="19"/>
  <c r="AA74" i="19" l="1"/>
  <c r="AA100" i="19" l="1"/>
  <c r="AA103" i="19" s="1"/>
  <c r="AA80" i="19"/>
  <c r="AA82" i="19" l="1"/>
  <c r="AA109" i="19" s="1"/>
  <c r="AA107" i="19"/>
  <c r="AB74" i="19" l="1"/>
  <c r="AB80" i="19" l="1"/>
  <c r="AB100" i="19"/>
  <c r="AB103" i="19" s="1"/>
  <c r="AB82" i="19" l="1"/>
  <c r="AB109" i="19" s="1"/>
  <c r="AB107" i="19"/>
  <c r="AC74" i="19" l="1"/>
  <c r="AC80" i="19" l="1"/>
  <c r="AC100" i="19"/>
  <c r="AC103" i="19" s="1"/>
  <c r="AC82" i="19" l="1"/>
  <c r="AC109" i="19" s="1"/>
  <c r="AC107" i="19"/>
  <c r="AD74" i="19" l="1"/>
  <c r="AD80" i="19" l="1"/>
  <c r="AD100" i="19"/>
  <c r="AD103" i="19" s="1"/>
  <c r="AD107" i="19" l="1"/>
  <c r="AD82" i="19"/>
  <c r="AD109" i="19" s="1"/>
  <c r="AE74" i="19" l="1"/>
  <c r="AE80" i="19" l="1"/>
  <c r="AE100" i="19"/>
  <c r="AE103" i="19" s="1"/>
  <c r="AE107" i="19" l="1"/>
  <c r="AE82" i="19"/>
  <c r="AE109" i="19" s="1"/>
  <c r="AF74" i="19" l="1"/>
  <c r="AF80" i="19" l="1"/>
  <c r="AF100" i="19"/>
  <c r="AF103" i="19" s="1"/>
  <c r="AF107" i="19" l="1"/>
  <c r="AF82" i="19"/>
  <c r="AF109" i="19" s="1"/>
  <c r="AG74" i="19" l="1"/>
  <c r="AG80" i="19" l="1"/>
  <c r="AG100" i="19"/>
  <c r="AG103" i="19" s="1"/>
  <c r="AG82" i="19" l="1"/>
  <c r="AG109" i="19" s="1"/>
  <c r="AG107" i="19"/>
  <c r="AH74" i="19" l="1"/>
  <c r="AH80" i="19" l="1"/>
  <c r="AH100" i="19"/>
  <c r="AH103" i="19" s="1"/>
  <c r="AH82" i="19" l="1"/>
  <c r="AH109" i="19" s="1"/>
  <c r="AH107" i="19"/>
  <c r="AI74" i="19" l="1"/>
  <c r="AI100" i="19" l="1"/>
  <c r="AI103" i="19" s="1"/>
  <c r="AI80" i="19"/>
  <c r="AI82" i="19" l="1"/>
  <c r="AI109" i="19" s="1"/>
  <c r="AI107" i="19"/>
  <c r="AJ74" i="19" l="1"/>
  <c r="AJ80" i="19" l="1"/>
  <c r="AJ100" i="19"/>
  <c r="AJ103" i="19" s="1"/>
  <c r="AJ107" i="19" l="1"/>
  <c r="AJ82" i="19"/>
  <c r="AJ109" i="19" s="1"/>
  <c r="AK74" i="19" l="1"/>
  <c r="AK100" i="19" l="1"/>
  <c r="AK103" i="19" s="1"/>
  <c r="AK80" i="19"/>
  <c r="AK107" i="19" l="1"/>
  <c r="AK82" i="19"/>
  <c r="AK109" i="19" s="1"/>
  <c r="AL74" i="19" l="1"/>
  <c r="AL100" i="19" l="1"/>
  <c r="AL103" i="19" s="1"/>
  <c r="AL80" i="19"/>
  <c r="AL107" i="19" l="1"/>
  <c r="AL82" i="19"/>
  <c r="AL109" i="19" s="1"/>
  <c r="AM74" i="19" l="1"/>
  <c r="AM100" i="19" l="1"/>
  <c r="AM103" i="19" s="1"/>
  <c r="AM80" i="19"/>
  <c r="AM82" i="19" l="1"/>
  <c r="AM109" i="19" s="1"/>
  <c r="AM107" i="19"/>
  <c r="AN74" i="19" l="1"/>
  <c r="AN80" i="19" l="1"/>
  <c r="AN100" i="19"/>
  <c r="AN103" i="19" s="1"/>
  <c r="AN107" i="19" l="1"/>
  <c r="AN82" i="19"/>
  <c r="AN109" i="19" s="1"/>
  <c r="AO74" i="19" l="1"/>
  <c r="AO80" i="19" l="1"/>
  <c r="AO100" i="19"/>
  <c r="AO103" i="19" s="1"/>
  <c r="AO107" i="19" l="1"/>
  <c r="AO82" i="19"/>
  <c r="AO109" i="19" s="1"/>
  <c r="AP74" i="19" l="1"/>
  <c r="AP100" i="19" l="1"/>
  <c r="AP103" i="19" s="1"/>
  <c r="AP80" i="19"/>
  <c r="AP82" i="19" l="1"/>
  <c r="AP109" i="19" s="1"/>
  <c r="AP107" i="19"/>
  <c r="AQ74" i="19" l="1"/>
  <c r="AQ100" i="19" l="1"/>
  <c r="AQ103" i="19" s="1"/>
  <c r="AQ80" i="19"/>
  <c r="AQ82" i="19" l="1"/>
  <c r="AQ109" i="19" s="1"/>
  <c r="AQ107" i="19"/>
  <c r="AR74" i="19" l="1"/>
  <c r="AR80" i="19" l="1"/>
  <c r="AR100" i="19"/>
  <c r="AR103" i="19" s="1"/>
  <c r="AR107" i="19" l="1"/>
  <c r="AR82" i="19"/>
  <c r="AR109" i="19" s="1"/>
  <c r="AS74" i="19" l="1"/>
  <c r="AS80" i="19" l="1"/>
  <c r="AS100" i="19"/>
  <c r="AS103" i="19" s="1"/>
  <c r="AS107" i="19" l="1"/>
  <c r="AS82" i="19"/>
  <c r="AS109" i="19" s="1"/>
  <c r="AT74" i="19" l="1"/>
  <c r="AT80" i="19" l="1"/>
  <c r="AT100" i="19"/>
  <c r="AT103" i="19" s="1"/>
  <c r="AT82" i="19" l="1"/>
  <c r="AT109" i="19" s="1"/>
  <c r="AT107" i="19"/>
  <c r="AU74" i="19" l="1"/>
  <c r="AU100" i="19" l="1"/>
  <c r="AU103" i="19" s="1"/>
  <c r="AU80" i="19"/>
  <c r="AU107" i="19" l="1"/>
  <c r="AU82" i="19"/>
  <c r="AU109" i="19" s="1"/>
  <c r="AV74" i="19" l="1"/>
  <c r="AV80" i="19" l="1"/>
  <c r="AV100" i="19"/>
  <c r="AV103" i="19" s="1"/>
  <c r="AV107" i="19" l="1"/>
  <c r="AV82" i="19"/>
  <c r="AV109" i="19" s="1"/>
  <c r="AW74" i="19" l="1"/>
  <c r="AW100" i="19" l="1"/>
  <c r="AW103" i="19" s="1"/>
  <c r="AW80" i="19"/>
  <c r="AW82" i="19" l="1"/>
  <c r="AW109" i="19" s="1"/>
  <c r="AW107" i="19"/>
  <c r="AX74" i="19" l="1"/>
  <c r="AX80" i="19" l="1"/>
  <c r="AX100" i="19"/>
  <c r="AX103" i="19" s="1"/>
  <c r="AX82" i="19" l="1"/>
  <c r="AX109" i="19" s="1"/>
  <c r="AX107" i="19"/>
  <c r="AY74" i="19" l="1"/>
  <c r="AY80" i="19" l="1"/>
  <c r="AY100" i="19"/>
  <c r="AY103" i="19" s="1"/>
  <c r="AY82" i="19" l="1"/>
  <c r="AY109" i="19" s="1"/>
  <c r="AY107" i="19"/>
  <c r="AZ74" i="19" l="1"/>
  <c r="AZ80" i="19" l="1"/>
  <c r="AZ100" i="19"/>
  <c r="AZ103" i="19" s="1"/>
  <c r="AZ107" i="19" l="1"/>
  <c r="AZ82" i="19"/>
  <c r="AZ109" i="19" s="1"/>
  <c r="BA74" i="19" l="1"/>
  <c r="BA80" i="19" l="1"/>
  <c r="BA100" i="19"/>
  <c r="BA103" i="19" s="1"/>
  <c r="BA107" i="19" l="1"/>
  <c r="BA82" i="19"/>
  <c r="BA109" i="19" s="1"/>
  <c r="BB74" i="19" l="1"/>
  <c r="BB100" i="19" l="1"/>
  <c r="BB103" i="19" s="1"/>
  <c r="BB80" i="19"/>
  <c r="BB107" i="19" l="1"/>
  <c r="BB82" i="19"/>
  <c r="BB109" i="19" s="1"/>
  <c r="BC74" i="19" l="1"/>
  <c r="BC80" i="19" l="1"/>
  <c r="BC100" i="19"/>
  <c r="BC103" i="19" s="1"/>
  <c r="BC107" i="19" l="1"/>
  <c r="BC82" i="19"/>
  <c r="BC109" i="19" s="1"/>
  <c r="BD74" i="19" l="1"/>
  <c r="BD80" i="19" l="1"/>
  <c r="BD100" i="19"/>
  <c r="BD103" i="19" s="1"/>
  <c r="BD107" i="19" l="1"/>
  <c r="BD82" i="19"/>
  <c r="BD109"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lin qiao</author>
  </authors>
  <commentList>
    <comment ref="J76" authorId="0" shapeId="0" xr:uid="{00000000-0006-0000-0500-000001000000}">
      <text>
        <r>
          <rPr>
            <b/>
            <sz val="9"/>
            <color indexed="81"/>
            <rFont val="Tahoma"/>
            <family val="2"/>
          </rPr>
          <t>Colin Bao:</t>
        </r>
        <r>
          <rPr>
            <sz val="9"/>
            <color indexed="81"/>
            <rFont val="Tahoma"/>
            <family val="2"/>
          </rPr>
          <t xml:space="preserve">
from this point experience polno chg;.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Randy Tillis</author>
  </authors>
  <commentList>
    <comment ref="A16" authorId="0" shapeId="0" xr:uid="{00000000-0006-0000-0A00-000001000000}">
      <text>
        <r>
          <rPr>
            <b/>
            <sz val="9"/>
            <color indexed="81"/>
            <rFont val="Tahoma"/>
            <family val="2"/>
          </rPr>
          <t>Randy Tillis:</t>
        </r>
        <r>
          <rPr>
            <sz val="9"/>
            <color indexed="81"/>
            <rFont val="Tahoma"/>
            <family val="2"/>
          </rPr>
          <t xml:space="preserve">
1 includes premium tax, 0 excludes
</t>
        </r>
      </text>
    </comment>
    <comment ref="A83" authorId="0" shapeId="0" xr:uid="{00000000-0006-0000-0A00-000002000000}">
      <text>
        <r>
          <rPr>
            <b/>
            <sz val="9"/>
            <color rgb="FF000000"/>
            <rFont val="Tahoma"/>
            <family val="2"/>
          </rPr>
          <t>Randy Tillis:</t>
        </r>
        <r>
          <rPr>
            <sz val="9"/>
            <color rgb="FF000000"/>
            <rFont val="Tahoma"/>
            <family val="2"/>
          </rPr>
          <t xml:space="preserve">
</t>
        </r>
        <r>
          <rPr>
            <sz val="9"/>
            <color rgb="FF000000"/>
            <rFont val="Tahoma"/>
            <family val="2"/>
          </rPr>
          <t xml:space="preserve">1 includes premium tax, 0 excludes
</t>
        </r>
      </text>
    </comment>
    <comment ref="A130" authorId="0" shapeId="0" xr:uid="{00000000-0006-0000-0A00-000003000000}">
      <text>
        <r>
          <rPr>
            <b/>
            <sz val="9"/>
            <color indexed="81"/>
            <rFont val="Tahoma"/>
            <family val="2"/>
          </rPr>
          <t>Randy Tillis:</t>
        </r>
        <r>
          <rPr>
            <sz val="9"/>
            <color indexed="81"/>
            <rFont val="Tahoma"/>
            <family val="2"/>
          </rPr>
          <t xml:space="preserve">
1 includes premium tax, 0 excludes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Randy Tillis</author>
  </authors>
  <commentList>
    <comment ref="A25" authorId="0" shapeId="0" xr:uid="{00000000-0006-0000-0B00-000001000000}">
      <text>
        <r>
          <rPr>
            <sz val="9"/>
            <color indexed="81"/>
            <rFont val="Tahoma"/>
            <family val="2"/>
          </rPr>
          <t xml:space="preserve">1 includes premium tax, 0 excludes
</t>
        </r>
      </text>
    </comment>
  </commentList>
</comments>
</file>

<file path=xl/sharedStrings.xml><?xml version="1.0" encoding="utf-8"?>
<sst xmlns="http://schemas.openxmlformats.org/spreadsheetml/2006/main" count="713" uniqueCount="245">
  <si>
    <t>Premiums</t>
  </si>
  <si>
    <t>Investment Income</t>
  </si>
  <si>
    <t>Total Comprehensive Income</t>
  </si>
  <si>
    <t>Commission</t>
  </si>
  <si>
    <t>Mortality</t>
  </si>
  <si>
    <t>Lapse/Withdrawal</t>
  </si>
  <si>
    <t>Discount Rate</t>
  </si>
  <si>
    <t>Earned Interest Rate</t>
  </si>
  <si>
    <t>Claims/Benefits</t>
  </si>
  <si>
    <t>Assets</t>
  </si>
  <si>
    <t>Invested</t>
  </si>
  <si>
    <t>Bonds (FVTOCI)</t>
  </si>
  <si>
    <t>Other (FVTP&amp;L)</t>
  </si>
  <si>
    <t>Total Assets</t>
  </si>
  <si>
    <t>Liabilities</t>
  </si>
  <si>
    <t>Risk adjustment</t>
  </si>
  <si>
    <t>Contractual service margin</t>
  </si>
  <si>
    <t>Total Liability</t>
  </si>
  <si>
    <t>Surplus</t>
  </si>
  <si>
    <t>Surplus emerging in step</t>
  </si>
  <si>
    <t>IASB format of income statement</t>
  </si>
  <si>
    <t xml:space="preserve">Change in risk adjustment </t>
  </si>
  <si>
    <t xml:space="preserve">Unwind of previous losses on initial recognition </t>
  </si>
  <si>
    <t xml:space="preserve">Expected claims and benefits </t>
  </si>
  <si>
    <t xml:space="preserve">Insurance contract revenue </t>
  </si>
  <si>
    <t xml:space="preserve">Claims incurred </t>
  </si>
  <si>
    <t xml:space="preserve">Gross underwriting margin </t>
  </si>
  <si>
    <t>Interest on insurance liability</t>
  </si>
  <si>
    <t>Profit or Loss</t>
  </si>
  <si>
    <t>Present Value Best Estimate Fulfilment Cash Flows</t>
  </si>
  <si>
    <t>Risk Adjustment</t>
  </si>
  <si>
    <t>Risk adjustment - initial</t>
  </si>
  <si>
    <t>Risk adjustment - unlocked</t>
  </si>
  <si>
    <t>Contractual Service Margin</t>
  </si>
  <si>
    <t>Contractual service margin - initial</t>
  </si>
  <si>
    <t>Contractual service margin - unlocked</t>
  </si>
  <si>
    <t>Liabilities - (initial)</t>
  </si>
  <si>
    <t>Liabilities - (unlocked)</t>
  </si>
  <si>
    <t>Policy Count</t>
  </si>
  <si>
    <t>Claims</t>
  </si>
  <si>
    <t>Surrenders</t>
  </si>
  <si>
    <t>Total Inflows</t>
  </si>
  <si>
    <t>Total Outflows</t>
  </si>
  <si>
    <t>Claim Handling Costs</t>
  </si>
  <si>
    <t>Net Cash Flow</t>
  </si>
  <si>
    <t>Premium Taxes</t>
  </si>
  <si>
    <t>Direct Maintenance</t>
  </si>
  <si>
    <t>Allocated Overhead</t>
  </si>
  <si>
    <t>Acqusition (non commission)</t>
  </si>
  <si>
    <t>Cash Value (per contract)</t>
  </si>
  <si>
    <t>Face Amount (per contract)</t>
  </si>
  <si>
    <t>NAR (per contract)</t>
  </si>
  <si>
    <t>Initial Policy Count</t>
  </si>
  <si>
    <t>Average Size</t>
  </si>
  <si>
    <t>Target Surplus (as applicable)</t>
  </si>
  <si>
    <t>Unlocked Assumptions</t>
  </si>
  <si>
    <t>Initial Input / Assumptions (per contract)</t>
  </si>
  <si>
    <t>Acquisition Commission</t>
  </si>
  <si>
    <t>Acquisition Expense</t>
  </si>
  <si>
    <t>Acquisition Expenses</t>
  </si>
  <si>
    <t>Recurring Expenses</t>
  </si>
  <si>
    <t>Claim Costs</t>
  </si>
  <si>
    <t>Death Benefits</t>
  </si>
  <si>
    <t>Surrenders/Maturities</t>
  </si>
  <si>
    <t>Change in Estimate</t>
  </si>
  <si>
    <t>Unwind of Discount</t>
  </si>
  <si>
    <t>RA Beginning of Period</t>
  </si>
  <si>
    <t>Amount Released during the period</t>
  </si>
  <si>
    <t>RA End of Period</t>
  </si>
  <si>
    <t>Remeasurement effect</t>
  </si>
  <si>
    <t>Adjusted RA End of period</t>
  </si>
  <si>
    <t>CSM Beginning of Period</t>
  </si>
  <si>
    <t>Unwind of discount</t>
  </si>
  <si>
    <t>CSM End of Period</t>
  </si>
  <si>
    <t>Adjusted CSM End of Period</t>
  </si>
  <si>
    <t>RA @ inception</t>
  </si>
  <si>
    <t>New deferrals for period</t>
  </si>
  <si>
    <t>Experience Differences</t>
  </si>
  <si>
    <t>PVCF excluding acq costs</t>
  </si>
  <si>
    <t>Expenses (non-acquisition) incurred</t>
  </si>
  <si>
    <t>Change in insurance contract laibility due to discount rates</t>
  </si>
  <si>
    <t>Other Comprehensive Income</t>
  </si>
  <si>
    <t>Insurance Contracts with negative liability balance</t>
  </si>
  <si>
    <t>Release of Risk Adjustment</t>
  </si>
  <si>
    <t>Actual = Expected</t>
  </si>
  <si>
    <t>Unlocked</t>
  </si>
  <si>
    <t>Effect of Chg in Estimate of Future Cash Flows</t>
  </si>
  <si>
    <t>Effect of Remeasurement of RA</t>
  </si>
  <si>
    <t>PVCF</t>
  </si>
  <si>
    <t>Release of CSM</t>
  </si>
  <si>
    <t>k</t>
  </si>
  <si>
    <t>Acquisition costs</t>
  </si>
  <si>
    <t>Equity/bond Yield</t>
  </si>
  <si>
    <t>Beginning PVCF</t>
  </si>
  <si>
    <t>Ending PVCF</t>
  </si>
  <si>
    <t>Adjusted Ending PVCF</t>
  </si>
  <si>
    <t>Mortality experience change in year 5</t>
  </si>
  <si>
    <t>PVCF including acquisition cost</t>
  </si>
  <si>
    <t>Total PV of Cash Flows including acquisition costs</t>
  </si>
  <si>
    <t>Acquisition cost</t>
  </si>
  <si>
    <t>PV of Cash Flows including acquisition costs</t>
  </si>
  <si>
    <t>Investment income</t>
  </si>
  <si>
    <t>Cumulative Cash Flow</t>
  </si>
  <si>
    <t>Expected expenses ( excluding acquisition cost)</t>
  </si>
  <si>
    <t>Total Investment Income</t>
  </si>
  <si>
    <t>Capital BOY</t>
  </si>
  <si>
    <t xml:space="preserve">      Contributed capital</t>
  </si>
  <si>
    <t xml:space="preserve">      Retained earnings     </t>
  </si>
  <si>
    <t xml:space="preserve">     Other comprehensive income</t>
  </si>
  <si>
    <t>Total BOY</t>
  </si>
  <si>
    <t xml:space="preserve">      Profit or loss</t>
  </si>
  <si>
    <t xml:space="preserve">     Change in OCI</t>
  </si>
  <si>
    <t>Capital EOY</t>
  </si>
  <si>
    <t xml:space="preserve">     Contributed capital</t>
  </si>
  <si>
    <t xml:space="preserve">     Retained earnings</t>
  </si>
  <si>
    <t>Total EOY</t>
  </si>
  <si>
    <t>Dividends paid to shareholders</t>
  </si>
  <si>
    <t>Effect of Experience Differences</t>
  </si>
  <si>
    <t>Amount Unit:</t>
  </si>
  <si>
    <t>Face Amount inforce</t>
  </si>
  <si>
    <t>NAR in force</t>
  </si>
  <si>
    <t>Cash Value inforce</t>
  </si>
  <si>
    <t xml:space="preserve">     Distributions</t>
  </si>
  <si>
    <t xml:space="preserve">     Distributions </t>
  </si>
  <si>
    <t>Capital</t>
  </si>
  <si>
    <t>Capital emerging in step</t>
  </si>
  <si>
    <t>Society of Actuaries</t>
  </si>
  <si>
    <t>Generally</t>
  </si>
  <si>
    <t>As a general rule, the spreadsheets are formatted as follows:</t>
  </si>
  <si>
    <t>Formulae have text colored black</t>
  </si>
  <si>
    <t>Product Type</t>
  </si>
  <si>
    <t>Time (in Years)</t>
  </si>
  <si>
    <t>Hard-coded / assumption inputs have text colored blue</t>
  </si>
  <si>
    <t>Risk Adjustment (X% Face)</t>
  </si>
  <si>
    <t xml:space="preserve">  The mortality rate was shocked to be 1.00% in year 5 </t>
  </si>
  <si>
    <t>Cash Inflows</t>
  </si>
  <si>
    <t>Cash Outflows</t>
  </si>
  <si>
    <t>Cash Flows</t>
  </si>
  <si>
    <t>Net Cash Flows</t>
  </si>
  <si>
    <t>Other Information</t>
  </si>
  <si>
    <t>Liability Development</t>
  </si>
  <si>
    <t>Disclaimer</t>
  </si>
  <si>
    <t>Assumptions</t>
  </si>
  <si>
    <t>Non par Whole Life</t>
    <phoneticPr fontId="27"/>
  </si>
  <si>
    <t>Per Policy Maintenance expense</t>
    <phoneticPr fontId="5" type="noConversion"/>
  </si>
  <si>
    <t>Per Policy Acquisition expense</t>
    <phoneticPr fontId="5" type="noConversion"/>
  </si>
  <si>
    <t>Additional items</t>
    <phoneticPr fontId="5" type="noConversion"/>
  </si>
  <si>
    <t>Initially set up to look at patterns for potential anomalies</t>
    <phoneticPr fontId="27"/>
  </si>
  <si>
    <t>Year</t>
    <phoneticPr fontId="5" type="noConversion"/>
  </si>
  <si>
    <t>Per premium risk adjustment factor</t>
    <phoneticPr fontId="5" type="noConversion"/>
  </si>
  <si>
    <t>per av risk adjustment factor</t>
    <phoneticPr fontId="5" type="noConversion"/>
  </si>
  <si>
    <t>PV using CoC</t>
    <phoneticPr fontId="5" type="noConversion"/>
  </si>
  <si>
    <t>Cost of Capital rate</t>
    <phoneticPr fontId="5" type="noConversion"/>
  </si>
  <si>
    <t>cost of capital for risk adjustment</t>
    <phoneticPr fontId="5" type="noConversion"/>
  </si>
  <si>
    <t>risk adjustment base</t>
    <phoneticPr fontId="5" type="noConversion"/>
  </si>
  <si>
    <t>Contributions to capital</t>
    <phoneticPr fontId="5" type="noConversion"/>
  </si>
  <si>
    <t xml:space="preserve">     Contributions</t>
    <phoneticPr fontId="5" type="noConversion"/>
  </si>
  <si>
    <t>Issue year</t>
  </si>
  <si>
    <t>Premium</t>
  </si>
  <si>
    <t>Units</t>
  </si>
  <si>
    <t>Transition</t>
  </si>
  <si>
    <t>duration</t>
  </si>
  <si>
    <t>Premium in force</t>
  </si>
  <si>
    <t>Units in force</t>
  </si>
  <si>
    <t>Issue Year 1 Duration</t>
  </si>
  <si>
    <t>CSM</t>
  </si>
  <si>
    <t>Future</t>
  </si>
  <si>
    <t>Balance sheet</t>
    <phoneticPr fontId="27"/>
  </si>
  <si>
    <t>Income statement</t>
    <phoneticPr fontId="27"/>
  </si>
  <si>
    <t>PVCF</t>
    <phoneticPr fontId="27"/>
  </si>
  <si>
    <t>RA</t>
    <phoneticPr fontId="27"/>
  </si>
  <si>
    <t>CSM</t>
    <phoneticPr fontId="27"/>
  </si>
  <si>
    <t>Factor</t>
    <phoneticPr fontId="27"/>
  </si>
  <si>
    <t>before appplying factor</t>
    <phoneticPr fontId="27"/>
  </si>
  <si>
    <t>time</t>
    <phoneticPr fontId="27"/>
  </si>
  <si>
    <t>RA+CSM</t>
    <phoneticPr fontId="27"/>
  </si>
  <si>
    <t>margin = change in RA+CSM</t>
    <phoneticPr fontId="27"/>
  </si>
  <si>
    <t>PVCF</t>
    <phoneticPr fontId="27"/>
  </si>
  <si>
    <t>After factor</t>
    <phoneticPr fontId="27"/>
  </si>
  <si>
    <t>Coinsurance</t>
  </si>
  <si>
    <t xml:space="preserve">Quota Share </t>
  </si>
  <si>
    <t>x</t>
  </si>
  <si>
    <t>Reinsurance</t>
  </si>
  <si>
    <t>Net (after reinsurance)</t>
  </si>
  <si>
    <t>Statement of Financial Position</t>
  </si>
  <si>
    <t>Statement of Financial Performance</t>
  </si>
  <si>
    <t>Ceding Allowance in addition to direct expenses (as a % of Premium Ceded)</t>
  </si>
  <si>
    <t>Reinsurance Expense Allowances</t>
  </si>
  <si>
    <t>Net Impact of Reinsurance</t>
  </si>
  <si>
    <t>Assume that the reinsurance agreement covers one year of issues and then terminates for new business</t>
  </si>
  <si>
    <t>Impact of Reinsurance</t>
  </si>
  <si>
    <t>Recurring Reinsurance Expense Allowances</t>
  </si>
  <si>
    <t>Acquisition Reinsurance Allowance</t>
  </si>
  <si>
    <t>Ceding Allowance in addition to direct expenses (as a % of Premium Ceded) Acquisition</t>
  </si>
  <si>
    <t>Reinsurance Acquisition Costs</t>
  </si>
  <si>
    <t>Net Expense from Reinsurance</t>
  </si>
  <si>
    <t>Impact of Reinsurance on Liabilitiies</t>
  </si>
  <si>
    <t>Impact of Reinsurance on Assets</t>
  </si>
  <si>
    <t>RA End of Period After Reinsurance</t>
  </si>
  <si>
    <t>This spreadsheet is not intended to be or represent a financial reporting or valuation system.  Users should use any information from the spreadsheet at their own risk.</t>
  </si>
  <si>
    <t xml:space="preserve">Other Information </t>
  </si>
  <si>
    <t>Estimated at Inception for Contract</t>
  </si>
  <si>
    <t>Product-specific Disclosures</t>
  </si>
  <si>
    <t xml:space="preserve"> - The modeled policies represent a cohort of 1000 10 year Level Term policies.  A policy terminates at the earlier of the end of ten years or the death of the policyholder.</t>
  </si>
  <si>
    <t xml:space="preserve"> - The policies were issued to a group of males aged 35.</t>
  </si>
  <si>
    <t xml:space="preserve"> - The policies were classified as having non-smoker underwriting status.</t>
  </si>
  <si>
    <t>Simplifying Modeling Assumptions</t>
  </si>
  <si>
    <t xml:space="preserve">The following high-level assumptions were used in the projections: </t>
  </si>
  <si>
    <t>Generally:</t>
  </si>
  <si>
    <t xml:space="preserve"> - For simplicity, dividends paid to shareholders are assumed to be the full amount of IFRS profits earned during period.</t>
  </si>
  <si>
    <t>Product-specific:</t>
  </si>
  <si>
    <t xml:space="preserve"> - Premiums, commissions, acquisition and maintenance expenses are assumed to be paid at the beginning of the policy year.</t>
  </si>
  <si>
    <t xml:space="preserve"> - Deaths and lapses are assumed to occur at the end of the policy year.</t>
  </si>
  <si>
    <t xml:space="preserve"> - Policyholders utilize 100% of their monthly benefit amount (i.e., no salvage assumption is used).</t>
  </si>
  <si>
    <t xml:space="preserve"> - Mortality improvement is not assumed.</t>
  </si>
  <si>
    <t>Except where noted, the modeling performed herein does not demonstrate the impact of reinsurance.</t>
  </si>
  <si>
    <t>Modeling Scenarios</t>
  </si>
  <si>
    <t xml:space="preserve">Three scenarios are presented in the following tabs. </t>
  </si>
  <si>
    <t>1) Estimated at Inception of Contract: Represents the base case scenario, where assumptions develop as originally expected.</t>
  </si>
  <si>
    <t>2) Mortality Shock: Represents a scenario in which there is a mortality shock in year 5.  Mortality returns to originally expected levels in years 6-10.</t>
  </si>
  <si>
    <t>Whole life insurance pays a stated benefit amount to a beneficiary on the occurance of death of the policyholder.  Whole life pays a scheduled cash value to the policyholder on policy surrender.</t>
  </si>
  <si>
    <t xml:space="preserve">In developing assumptions to be used in the whole life insurance projections, we assumed the modeled cohort of policies possess the following characteristics: </t>
  </si>
  <si>
    <t>3) Assumptions as originally expected, but with a 25% Coinsurance treaty reflected.  Modeling is shown from the ceding company's perspective.</t>
  </si>
  <si>
    <t>Effect of Changes (Acceleration) in Est Cash Flows</t>
  </si>
  <si>
    <t>Effect of Changes (Deceleration) in Est Cash Flows</t>
  </si>
  <si>
    <t>Allocation</t>
  </si>
  <si>
    <t>Effect of Changes (Deceleration) in Cash Flows</t>
  </si>
  <si>
    <t>Insurance Acquisition Cost</t>
  </si>
  <si>
    <t>Ins Acq Cost Beginning of Period</t>
  </si>
  <si>
    <t>Ins Acq Cost End of Period</t>
  </si>
  <si>
    <t>Allocation_fact</t>
  </si>
  <si>
    <t>Adjusted Ins Acq Cost End of Period</t>
  </si>
  <si>
    <t>Effect of Changes (Accelerations) in Est Cash Flows</t>
  </si>
  <si>
    <t>Allocation of Acquistion cost</t>
  </si>
  <si>
    <r>
      <t xml:space="preserve">This spreadsheet was produced as part of an effort to inform and support the text </t>
    </r>
    <r>
      <rPr>
        <i/>
        <sz val="10"/>
        <rFont val="Arial"/>
        <family val="2"/>
      </rPr>
      <t>International Financial Reporting for Insurers</t>
    </r>
    <r>
      <rPr>
        <sz val="10"/>
        <rFont val="Arial"/>
        <family val="2"/>
      </rPr>
      <t xml:space="preserve">.  We encourage the user to refer to the text.  </t>
    </r>
  </si>
  <si>
    <r>
      <t xml:space="preserve">Neither the authors of </t>
    </r>
    <r>
      <rPr>
        <i/>
        <sz val="10"/>
        <rFont val="Arial"/>
        <family val="2"/>
      </rPr>
      <t>International Financial Reporting for Insurers</t>
    </r>
    <r>
      <rPr>
        <sz val="10"/>
        <rFont val="Arial"/>
        <family val="2"/>
      </rPr>
      <t xml:space="preserve"> nor the Society of Actuaries are available to answer questions regarding the spreadsheets.</t>
    </r>
  </si>
  <si>
    <t>International Financial Reporting for Insurers</t>
  </si>
  <si>
    <t>Graphs</t>
  </si>
  <si>
    <t>CF Graphs</t>
  </si>
  <si>
    <t>Data for Transition Chapter</t>
  </si>
  <si>
    <t>Version: 20200109</t>
  </si>
  <si>
    <t>Copyright © 2019 by the Society of Actuaries. All rights reserved.</t>
  </si>
  <si>
    <t>This material is provided for informational and educational purposes only. Neither the Society of Actuaries nor the respective authors’ employers make any endorsement, representation or guarantee</t>
  </si>
  <si>
    <t>with regard to any content, and disclaim any liability in connection with the use or misuse of any information provided herein. This publication should not be construed as professional or financial advice.</t>
  </si>
  <si>
    <t>Statements of fact and opinions expressed herein are those of the individual authors and are not necessarily those of the Society of Actuaries or the respective authors’ employers.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</si>
</sst>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5">
    <numFmt numFmtId="8" formatCode="&quot;$&quot;#,##0.00_);[Red]\(&quot;$&quot;#,##0.00\)"/>
    <numFmt numFmtId="43" formatCode="_(* #,##0.00_);_(* \(#,##0.00\);_(* &quot;-&quot;??_);_(@_)"/>
    <numFmt numFmtId="164" formatCode="_-* #,##0.00_-;\-* #,##0.00_-;_-* &quot;-&quot;??_-;_-@_-"/>
    <numFmt numFmtId="165" formatCode="_ &quot;¥&quot;* #,##0.00_ ;_ &quot;¥&quot;* \-#,##0.00_ ;_ &quot;¥&quot;* &quot;-&quot;??_ ;_ @_ "/>
    <numFmt numFmtId="166" formatCode="_ * #,##0.00_ ;_ * \-#,##0.00_ ;_ * &quot;-&quot;??_ ;_ @_ "/>
    <numFmt numFmtId="167" formatCode="&quot;￥&quot;#,##0.00;[Red]&quot;￥&quot;\-#,##0.00"/>
    <numFmt numFmtId="168" formatCode="_(* #,##0_);_(* \(#,##0\);_(* &quot;-&quot;??_);_(@_)"/>
    <numFmt numFmtId="169" formatCode="0.0000"/>
    <numFmt numFmtId="170" formatCode="0.0"/>
    <numFmt numFmtId="171" formatCode="_ * #,##0_ ;_ * \-#,##0_ ;_ * &quot;-&quot;?_ ;_ @_ "/>
    <numFmt numFmtId="172" formatCode="0.0%"/>
    <numFmt numFmtId="173" formatCode="_(* #,##0.000_);_(* \(#,##0.000\);_(* &quot;-&quot;??_);_(@_)"/>
    <numFmt numFmtId="174" formatCode="_(* #,##0.00000_);_(* \(#,##0.00000\);_(* &quot;-&quot;??_);_(@_)"/>
    <numFmt numFmtId="175" formatCode="_ * #,##0.0000_ ;_ * \-#,##0.0000_ ;_ * &quot;-&quot;??_ ;_ @_ "/>
    <numFmt numFmtId="176" formatCode="_(* #,##0.0000_);_(* \(#,##0.0000\);_(* &quot;-&quot;??_);_(@_)"/>
    <numFmt numFmtId="177" formatCode="#,##0.0;\-#,##0.0"/>
    <numFmt numFmtId="178" formatCode="_ * #,##0.000000_ ;_ * \-#,##0.000000_ ;_ * &quot;-&quot;??_ ;_ @_ "/>
    <numFmt numFmtId="179" formatCode="#,##0.000;\-#,##0.000"/>
    <numFmt numFmtId="180" formatCode="&quot; &quot;* #,##0&quot; &quot;;&quot; &quot;* \(#,##0\);&quot; &quot;* &quot;-&quot;??&quot; &quot;"/>
    <numFmt numFmtId="181" formatCode="_(* #,##0.000000_);_(* \(#,##0.000000\);_(* &quot;-&quot;??_);_(@_)"/>
    <numFmt numFmtId="182" formatCode="_ * #,##0_ ;_ * \-#,##0_ ;_ * &quot;-&quot;??_ ;_ @_ "/>
    <numFmt numFmtId="183" formatCode="_ * #,##0.0000_ ;_ * \-#,##0.0000_ ;_ * &quot;-&quot;?_ ;_ @_ "/>
    <numFmt numFmtId="184" formatCode="_-* #,##0_-;\-* #,##0_-;_-* &quot;-&quot;??_-;_-@_-"/>
    <numFmt numFmtId="185" formatCode="#,##0.0000"/>
    <numFmt numFmtId="186" formatCode="0_);\(0\)"/>
  </numFmts>
  <fonts count="39">
    <font>
      <sz val="11"/>
      <color theme="1"/>
      <name val="Calibri"/>
      <family val="2"/>
      <scheme val="minor"/>
    </font>
    <font>
      <sz val="11"/>
      <color theme="1"/>
      <name val="Calibri"/>
      <family val="2"/>
      <scheme val="minor"/>
    </font>
    <font>
      <sz val="10"/>
      <name val="Arial"/>
      <family val="2"/>
    </font>
    <font>
      <sz val="9"/>
      <color indexed="81"/>
      <name val="Tahoma"/>
      <family val="2"/>
    </font>
    <font>
      <b/>
      <sz val="9"/>
      <color indexed="81"/>
      <name val="Tahoma"/>
      <family val="2"/>
    </font>
    <font>
      <sz val="9"/>
      <name val="Calibri"/>
      <family val="3"/>
      <charset val="134"/>
      <scheme val="minor"/>
    </font>
    <font>
      <sz val="11"/>
      <color theme="1"/>
      <name val="Calibri"/>
      <family val="2"/>
    </font>
    <font>
      <sz val="11"/>
      <color indexed="8"/>
      <name val="Calibri"/>
      <family val="2"/>
    </font>
    <font>
      <b/>
      <sz val="11"/>
      <color theme="1"/>
      <name val="Calibri"/>
      <family val="2"/>
    </font>
    <font>
      <sz val="11"/>
      <name val="Calibri"/>
      <family val="2"/>
    </font>
    <font>
      <b/>
      <sz val="11"/>
      <name val="Calibri"/>
      <family val="2"/>
    </font>
    <font>
      <sz val="11"/>
      <color rgb="FF000000"/>
      <name val="Calibri"/>
      <family val="2"/>
    </font>
    <font>
      <b/>
      <sz val="11"/>
      <color rgb="FF000000"/>
      <name val="Calibri"/>
      <family val="2"/>
    </font>
    <font>
      <b/>
      <sz val="11"/>
      <color rgb="FFFF338D"/>
      <name val="Calibri"/>
      <family val="2"/>
    </font>
    <font>
      <b/>
      <sz val="11"/>
      <color theme="3" tint="-0.249977111117893"/>
      <name val="Calibri"/>
      <family val="2"/>
    </font>
    <font>
      <b/>
      <sz val="11"/>
      <color rgb="FF00338D"/>
      <name val="Calibri"/>
      <family val="2"/>
    </font>
    <font>
      <b/>
      <sz val="11"/>
      <color rgb="FF0070C0"/>
      <name val="Calibri"/>
      <family val="2"/>
    </font>
    <font>
      <sz val="11"/>
      <color rgb="FFFF0000"/>
      <name val="Calibri"/>
      <family val="2"/>
    </font>
    <font>
      <b/>
      <sz val="11"/>
      <color rgb="FFFF0000"/>
      <name val="Calibri"/>
      <family val="2"/>
    </font>
    <font>
      <sz val="11"/>
      <color rgb="FF0000FF"/>
      <name val="Calibri"/>
      <family val="2"/>
    </font>
    <font>
      <i/>
      <sz val="10"/>
      <name val="Arial"/>
      <family val="2"/>
    </font>
    <font>
      <b/>
      <sz val="10"/>
      <name val="Arial"/>
      <family val="2"/>
    </font>
    <font>
      <b/>
      <sz val="10"/>
      <color rgb="FFFF0000"/>
      <name val="Arial"/>
      <family val="2"/>
    </font>
    <font>
      <sz val="10"/>
      <color rgb="FF0070C0"/>
      <name val="Arial"/>
      <family val="2"/>
    </font>
    <font>
      <sz val="11"/>
      <color rgb="FF0070C0"/>
      <name val="Calibri"/>
      <family val="2"/>
    </font>
    <font>
      <i/>
      <sz val="11"/>
      <color theme="1"/>
      <name val="Calibri"/>
      <family val="2"/>
    </font>
    <font>
      <u val="singleAccounting"/>
      <sz val="11"/>
      <color theme="1"/>
      <name val="Calibri"/>
      <family val="2"/>
    </font>
    <font>
      <sz val="6"/>
      <name val="Calibri"/>
      <family val="3"/>
      <charset val="128"/>
      <scheme val="minor"/>
    </font>
    <font>
      <sz val="10.5"/>
      <color theme="1"/>
      <name val="Century"/>
      <family val="1"/>
    </font>
    <font>
      <b/>
      <sz val="11"/>
      <color theme="1"/>
      <name val="Calibri"/>
      <family val="3"/>
      <charset val="128"/>
      <scheme val="minor"/>
    </font>
    <font>
      <sz val="11"/>
      <color rgb="FF00B0F0"/>
      <name val="Calibri"/>
      <family val="2"/>
    </font>
    <font>
      <u/>
      <sz val="11"/>
      <color theme="10"/>
      <name val="Calibri"/>
      <family val="2"/>
      <scheme val="minor"/>
    </font>
    <font>
      <u/>
      <sz val="11"/>
      <color theme="11"/>
      <name val="Calibri"/>
      <family val="2"/>
      <scheme val="minor"/>
    </font>
    <font>
      <b/>
      <sz val="9"/>
      <color rgb="FF000000"/>
      <name val="Tahoma"/>
      <family val="2"/>
    </font>
    <font>
      <sz val="9"/>
      <color rgb="FF000000"/>
      <name val="Tahoma"/>
      <family val="2"/>
    </font>
    <font>
      <sz val="11"/>
      <color rgb="FF0070C0"/>
      <name val="Calibri"/>
      <family val="2"/>
      <scheme val="minor"/>
    </font>
    <font>
      <sz val="11"/>
      <color theme="0"/>
      <name val="Calibri"/>
      <family val="2"/>
    </font>
    <font>
      <b/>
      <i/>
      <sz val="11"/>
      <color rgb="FFFF0000"/>
      <name val="Calibri"/>
      <family val="2"/>
      <scheme val="minor"/>
    </font>
    <font>
      <sz val="10"/>
      <color theme="1"/>
      <name val="Arial"/>
      <family val="2"/>
    </font>
  </fonts>
  <fills count="11">
    <fill>
      <patternFill patternType="none"/>
    </fill>
    <fill>
      <patternFill patternType="gray125"/>
    </fill>
    <fill>
      <patternFill patternType="solid">
        <fgColor theme="5" tint="0.59999389629810485"/>
        <bgColor indexed="64"/>
      </patternFill>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s>
  <borders count="8">
    <border>
      <left/>
      <right/>
      <top/>
      <bottom/>
      <diagonal/>
    </border>
    <border>
      <left style="thin">
        <color indexed="9"/>
      </left>
      <right style="thin">
        <color indexed="9"/>
      </right>
      <top style="thin">
        <color indexed="9"/>
      </top>
      <bottom style="thin">
        <color indexed="9"/>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s>
  <cellStyleXfs count="9">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79">
    <xf numFmtId="0" fontId="0" fillId="0" borderId="0" xfId="0"/>
    <xf numFmtId="0" fontId="6" fillId="0" borderId="0" xfId="0" applyFont="1"/>
    <xf numFmtId="0" fontId="7" fillId="0" borderId="1" xfId="0" applyFont="1" applyBorder="1" applyAlignment="1"/>
    <xf numFmtId="0" fontId="6" fillId="0" borderId="0" xfId="0" applyFont="1" applyAlignment="1">
      <alignment vertical="top" wrapText="1"/>
    </xf>
    <xf numFmtId="0" fontId="7" fillId="0" borderId="1" xfId="0" applyNumberFormat="1" applyFont="1" applyBorder="1" applyAlignment="1"/>
    <xf numFmtId="180" fontId="7" fillId="0" borderId="1" xfId="0" applyNumberFormat="1" applyFont="1" applyBorder="1" applyAlignment="1"/>
    <xf numFmtId="1" fontId="7" fillId="0" borderId="1" xfId="0" applyNumberFormat="1" applyFont="1" applyBorder="1" applyAlignment="1"/>
    <xf numFmtId="0" fontId="6" fillId="0" borderId="0" xfId="0" applyFont="1" applyFill="1"/>
    <xf numFmtId="0" fontId="7" fillId="0" borderId="0" xfId="0" applyNumberFormat="1" applyFont="1" applyAlignment="1"/>
    <xf numFmtId="0" fontId="6" fillId="0" borderId="0" xfId="0" applyFont="1" applyAlignment="1">
      <alignment wrapText="1"/>
    </xf>
    <xf numFmtId="168" fontId="6" fillId="0" borderId="0" xfId="0" applyNumberFormat="1" applyFont="1"/>
    <xf numFmtId="0" fontId="6" fillId="2" borderId="0" xfId="0" applyFont="1" applyFill="1"/>
    <xf numFmtId="168" fontId="6" fillId="0" borderId="0" xfId="1" applyNumberFormat="1" applyFont="1"/>
    <xf numFmtId="0" fontId="6" fillId="0" borderId="0" xfId="0" applyFont="1" applyAlignment="1">
      <alignment vertical="center"/>
    </xf>
    <xf numFmtId="0" fontId="6" fillId="0" borderId="0" xfId="0" applyFont="1" applyFill="1" applyAlignment="1">
      <alignment wrapText="1"/>
    </xf>
    <xf numFmtId="168" fontId="6" fillId="0" borderId="0" xfId="1" applyNumberFormat="1" applyFont="1" applyFill="1"/>
    <xf numFmtId="178" fontId="6" fillId="0" borderId="0" xfId="0" applyNumberFormat="1" applyFont="1" applyFill="1"/>
    <xf numFmtId="168" fontId="6" fillId="0" borderId="0" xfId="0" applyNumberFormat="1" applyFont="1" applyFill="1"/>
    <xf numFmtId="178" fontId="6" fillId="0" borderId="0" xfId="0" applyNumberFormat="1" applyFont="1"/>
    <xf numFmtId="43" fontId="6" fillId="2" borderId="0" xfId="1" applyFont="1" applyFill="1"/>
    <xf numFmtId="43" fontId="6" fillId="0" borderId="0" xfId="1" applyFont="1"/>
    <xf numFmtId="43" fontId="6" fillId="0" borderId="0" xfId="0" applyNumberFormat="1" applyFont="1"/>
    <xf numFmtId="0" fontId="6" fillId="0" borderId="0" xfId="0" applyFont="1" applyAlignment="1"/>
    <xf numFmtId="179" fontId="6" fillId="0" borderId="0" xfId="0" applyNumberFormat="1" applyFont="1"/>
    <xf numFmtId="37" fontId="6" fillId="0" borderId="0" xfId="0" applyNumberFormat="1" applyFont="1"/>
    <xf numFmtId="177" fontId="6" fillId="0" borderId="0" xfId="0" applyNumberFormat="1" applyFont="1"/>
    <xf numFmtId="0" fontId="8" fillId="0" borderId="0" xfId="0" applyFont="1" applyFill="1"/>
    <xf numFmtId="167" fontId="6" fillId="0" borderId="0" xfId="4" applyNumberFormat="1" applyFont="1"/>
    <xf numFmtId="9" fontId="6" fillId="0" borderId="0" xfId="4" applyFont="1"/>
    <xf numFmtId="167" fontId="6" fillId="0" borderId="0" xfId="0" applyNumberFormat="1" applyFont="1"/>
    <xf numFmtId="168" fontId="6" fillId="5" borderId="0" xfId="1" applyNumberFormat="1" applyFont="1" applyFill="1"/>
    <xf numFmtId="43" fontId="6" fillId="0" borderId="0" xfId="1" applyNumberFormat="1" applyFont="1" applyFill="1"/>
    <xf numFmtId="0" fontId="6" fillId="3" borderId="0" xfId="0" applyFont="1" applyFill="1"/>
    <xf numFmtId="1" fontId="6" fillId="0" borderId="0" xfId="0" applyNumberFormat="1" applyFont="1"/>
    <xf numFmtId="1" fontId="6" fillId="2" borderId="0" xfId="0" applyNumberFormat="1" applyFont="1" applyFill="1"/>
    <xf numFmtId="182" fontId="6" fillId="0" borderId="0" xfId="0" applyNumberFormat="1" applyFont="1"/>
    <xf numFmtId="0" fontId="9" fillId="2" borderId="0" xfId="2" applyFont="1" applyFill="1" applyAlignment="1">
      <alignment wrapText="1"/>
    </xf>
    <xf numFmtId="168" fontId="9" fillId="2" borderId="0" xfId="3" applyNumberFormat="1" applyFont="1" applyFill="1"/>
    <xf numFmtId="168" fontId="9" fillId="0" borderId="0" xfId="3" applyNumberFormat="1" applyFont="1" applyFill="1"/>
    <xf numFmtId="0" fontId="9" fillId="0" borderId="0" xfId="2" applyFont="1" applyFill="1" applyAlignment="1">
      <alignment wrapText="1"/>
    </xf>
    <xf numFmtId="181" fontId="9" fillId="0" borderId="0" xfId="1" applyNumberFormat="1" applyFont="1" applyFill="1"/>
    <xf numFmtId="0" fontId="6" fillId="5" borderId="0" xfId="0" applyFont="1" applyFill="1"/>
    <xf numFmtId="168" fontId="9" fillId="0" borderId="0" xfId="1" applyNumberFormat="1" applyFont="1" applyFill="1"/>
    <xf numFmtId="166" fontId="6" fillId="0" borderId="0" xfId="0" applyNumberFormat="1" applyFont="1"/>
    <xf numFmtId="174" fontId="9" fillId="0" borderId="0" xfId="3" applyNumberFormat="1" applyFont="1" applyFill="1"/>
    <xf numFmtId="43" fontId="9" fillId="0" borderId="0" xfId="1" applyFont="1" applyFill="1"/>
    <xf numFmtId="176" fontId="9" fillId="0" borderId="0" xfId="3" applyNumberFormat="1" applyFont="1" applyFill="1"/>
    <xf numFmtId="168" fontId="9" fillId="2" borderId="0" xfId="1" applyNumberFormat="1" applyFont="1" applyFill="1"/>
    <xf numFmtId="174" fontId="6" fillId="0" borderId="0" xfId="1" applyNumberFormat="1" applyFont="1"/>
    <xf numFmtId="9" fontId="6" fillId="0" borderId="0" xfId="4" applyFont="1" applyFill="1"/>
    <xf numFmtId="174" fontId="6" fillId="0" borderId="0" xfId="1" applyNumberFormat="1" applyFont="1" applyFill="1"/>
    <xf numFmtId="172" fontId="6" fillId="0" borderId="0" xfId="4" applyNumberFormat="1" applyFont="1" applyFill="1"/>
    <xf numFmtId="43" fontId="6" fillId="0" borderId="0" xfId="1" applyFont="1" applyFill="1"/>
    <xf numFmtId="175" fontId="6" fillId="0" borderId="0" xfId="0" applyNumberFormat="1" applyFont="1" applyFill="1"/>
    <xf numFmtId="10" fontId="6" fillId="0" borderId="0" xfId="4" applyNumberFormat="1" applyFont="1" applyFill="1"/>
    <xf numFmtId="9" fontId="6" fillId="0" borderId="0" xfId="0" applyNumberFormat="1" applyFont="1" applyFill="1"/>
    <xf numFmtId="171" fontId="6" fillId="0" borderId="0" xfId="0" applyNumberFormat="1" applyFont="1" applyFill="1"/>
    <xf numFmtId="0" fontId="9" fillId="0" borderId="0" xfId="2" applyFont="1" applyFill="1"/>
    <xf numFmtId="0" fontId="10" fillId="0" borderId="0" xfId="2" applyFont="1" applyFill="1"/>
    <xf numFmtId="1" fontId="9" fillId="2" borderId="0" xfId="2" applyNumberFormat="1" applyFont="1" applyFill="1"/>
    <xf numFmtId="43" fontId="9" fillId="2" borderId="0" xfId="1" applyFont="1" applyFill="1"/>
    <xf numFmtId="0" fontId="11" fillId="2" borderId="0" xfId="0" applyFont="1" applyFill="1" applyBorder="1" applyAlignment="1">
      <alignment horizontal="left" vertical="top" wrapText="1"/>
    </xf>
    <xf numFmtId="0" fontId="9" fillId="2" borderId="0" xfId="2" applyFont="1" applyFill="1"/>
    <xf numFmtId="0" fontId="10" fillId="2" borderId="0" xfId="2" applyFont="1" applyFill="1"/>
    <xf numFmtId="0" fontId="10" fillId="2" borderId="0" xfId="2" applyFont="1" applyFill="1" applyAlignment="1">
      <alignment horizontal="left"/>
    </xf>
    <xf numFmtId="168" fontId="9" fillId="5" borderId="0" xfId="3" applyNumberFormat="1" applyFont="1" applyFill="1"/>
    <xf numFmtId="0" fontId="12" fillId="2" borderId="0" xfId="0" applyFont="1" applyFill="1" applyBorder="1" applyAlignment="1">
      <alignment horizontal="left" vertical="top" wrapText="1"/>
    </xf>
    <xf numFmtId="168" fontId="10" fillId="2" borderId="0" xfId="3" applyNumberFormat="1" applyFont="1" applyFill="1"/>
    <xf numFmtId="0" fontId="9" fillId="2" borderId="0" xfId="2" applyFont="1" applyFill="1" applyAlignment="1">
      <alignment horizontal="left"/>
    </xf>
    <xf numFmtId="0" fontId="13" fillId="0" borderId="0" xfId="2" applyFont="1" applyFill="1" applyAlignment="1">
      <alignment vertical="center"/>
    </xf>
    <xf numFmtId="0" fontId="14" fillId="0" borderId="0" xfId="2" applyFont="1" applyFill="1" applyAlignment="1">
      <alignment vertical="center"/>
    </xf>
    <xf numFmtId="0" fontId="15" fillId="2" borderId="0" xfId="0" applyFont="1" applyFill="1" applyBorder="1" applyAlignment="1">
      <alignment horizontal="left" vertical="center" wrapText="1"/>
    </xf>
    <xf numFmtId="0" fontId="14" fillId="2" borderId="0" xfId="0" applyFont="1" applyFill="1" applyBorder="1" applyAlignment="1">
      <alignment horizontal="left" vertical="center" wrapText="1"/>
    </xf>
    <xf numFmtId="168" fontId="15" fillId="2" borderId="0" xfId="3" applyNumberFormat="1" applyFont="1" applyFill="1" applyAlignment="1">
      <alignment vertical="center"/>
    </xf>
    <xf numFmtId="0" fontId="9" fillId="0" borderId="0" xfId="2" applyFont="1" applyFill="1" applyAlignment="1">
      <alignment vertical="center"/>
    </xf>
    <xf numFmtId="0" fontId="11" fillId="2" borderId="0" xfId="0" applyFont="1" applyFill="1" applyBorder="1" applyAlignment="1">
      <alignment horizontal="left" vertical="center" wrapText="1"/>
    </xf>
    <xf numFmtId="0" fontId="9" fillId="2" borderId="0" xfId="2" applyFont="1" applyFill="1" applyAlignment="1">
      <alignment horizontal="left" vertical="center"/>
    </xf>
    <xf numFmtId="168" fontId="9" fillId="2" borderId="0" xfId="3" applyNumberFormat="1" applyFont="1" applyFill="1" applyAlignment="1">
      <alignment vertical="center"/>
    </xf>
    <xf numFmtId="0" fontId="15" fillId="2" borderId="0" xfId="0" applyFont="1" applyFill="1" applyBorder="1" applyAlignment="1">
      <alignment horizontal="left" vertical="top" wrapText="1"/>
    </xf>
    <xf numFmtId="168" fontId="15" fillId="2" borderId="0" xfId="3" applyNumberFormat="1" applyFont="1" applyFill="1"/>
    <xf numFmtId="0" fontId="16" fillId="2" borderId="0" xfId="0" applyFont="1" applyFill="1" applyBorder="1" applyAlignment="1">
      <alignment horizontal="left" vertical="top" wrapText="1"/>
    </xf>
    <xf numFmtId="0" fontId="13" fillId="0" borderId="0" xfId="2" applyFont="1" applyFill="1"/>
    <xf numFmtId="0" fontId="14" fillId="0" borderId="0" xfId="2" applyFont="1" applyFill="1"/>
    <xf numFmtId="0" fontId="14" fillId="2" borderId="0" xfId="0" applyFont="1" applyFill="1" applyBorder="1" applyAlignment="1">
      <alignment horizontal="left" vertical="top" wrapText="1" readingOrder="1"/>
    </xf>
    <xf numFmtId="169" fontId="17" fillId="0" borderId="0" xfId="2" applyNumberFormat="1" applyFont="1" applyFill="1"/>
    <xf numFmtId="169" fontId="17" fillId="2" borderId="0" xfId="2" applyNumberFormat="1" applyFont="1" applyFill="1" applyAlignment="1">
      <alignment wrapText="1"/>
    </xf>
    <xf numFmtId="169" fontId="17" fillId="2" borderId="0" xfId="2" applyNumberFormat="1" applyFont="1" applyFill="1"/>
    <xf numFmtId="170" fontId="18" fillId="2" borderId="0" xfId="2" applyNumberFormat="1" applyFont="1" applyFill="1"/>
    <xf numFmtId="169" fontId="9" fillId="0" borderId="0" xfId="2" applyNumberFormat="1" applyFont="1" applyFill="1"/>
    <xf numFmtId="43" fontId="9" fillId="0" borderId="0" xfId="1" applyFont="1" applyFill="1" applyAlignment="1">
      <alignment wrapText="1"/>
    </xf>
    <xf numFmtId="168" fontId="9" fillId="0" borderId="0" xfId="1" applyNumberFormat="1" applyFont="1" applyFill="1" applyAlignment="1">
      <alignment wrapText="1"/>
    </xf>
    <xf numFmtId="1" fontId="10" fillId="2" borderId="0" xfId="2" applyNumberFormat="1" applyFont="1" applyFill="1"/>
    <xf numFmtId="0" fontId="9" fillId="2" borderId="0" xfId="2" applyFont="1" applyFill="1" applyAlignment="1">
      <alignment horizontal="center"/>
    </xf>
    <xf numFmtId="0" fontId="10" fillId="2" borderId="0" xfId="2" applyFont="1" applyFill="1" applyAlignment="1"/>
    <xf numFmtId="168" fontId="9" fillId="2" borderId="0" xfId="2" applyNumberFormat="1" applyFont="1" applyFill="1"/>
    <xf numFmtId="0" fontId="9" fillId="2" borderId="0" xfId="2" applyFont="1" applyFill="1" applyAlignment="1"/>
    <xf numFmtId="0" fontId="9" fillId="5" borderId="0" xfId="2" applyFont="1" applyFill="1" applyAlignment="1">
      <alignment wrapText="1"/>
    </xf>
    <xf numFmtId="0" fontId="19" fillId="2" borderId="0" xfId="2" applyFont="1" applyFill="1"/>
    <xf numFmtId="0" fontId="17" fillId="2" borderId="0" xfId="2" applyFont="1" applyFill="1" applyAlignment="1">
      <alignment horizontal="right"/>
    </xf>
    <xf numFmtId="168" fontId="17" fillId="2" borderId="0" xfId="2" applyNumberFormat="1" applyFont="1" applyFill="1"/>
    <xf numFmtId="1" fontId="9" fillId="2" borderId="0" xfId="2" applyNumberFormat="1" applyFont="1" applyFill="1" applyAlignment="1"/>
    <xf numFmtId="37" fontId="9" fillId="2" borderId="0" xfId="3" applyNumberFormat="1" applyFont="1" applyFill="1"/>
    <xf numFmtId="1" fontId="9" fillId="2" borderId="0" xfId="1" applyNumberFormat="1" applyFont="1" applyFill="1"/>
    <xf numFmtId="37" fontId="9" fillId="2" borderId="0" xfId="1" applyNumberFormat="1" applyFont="1" applyFill="1"/>
    <xf numFmtId="1" fontId="9" fillId="4" borderId="0" xfId="2" applyNumberFormat="1" applyFont="1" applyFill="1"/>
    <xf numFmtId="1" fontId="9" fillId="4" borderId="0" xfId="1" applyNumberFormat="1" applyFont="1" applyFill="1"/>
    <xf numFmtId="1" fontId="9" fillId="4" borderId="0" xfId="2" applyNumberFormat="1" applyFont="1" applyFill="1" applyAlignment="1"/>
    <xf numFmtId="37" fontId="9" fillId="4" borderId="0" xfId="3" applyNumberFormat="1" applyFont="1" applyFill="1"/>
    <xf numFmtId="0" fontId="10" fillId="5" borderId="0" xfId="2" applyFont="1" applyFill="1" applyAlignment="1"/>
    <xf numFmtId="37" fontId="9" fillId="5" borderId="0" xfId="3" applyNumberFormat="1" applyFont="1" applyFill="1"/>
    <xf numFmtId="168" fontId="10" fillId="2" borderId="0" xfId="1" applyNumberFormat="1" applyFont="1" applyFill="1"/>
    <xf numFmtId="164" fontId="9" fillId="2" borderId="0" xfId="2" applyNumberFormat="1" applyFont="1" applyFill="1"/>
    <xf numFmtId="174" fontId="9" fillId="2" borderId="0" xfId="1" applyNumberFormat="1" applyFont="1" applyFill="1"/>
    <xf numFmtId="168" fontId="9" fillId="2" borderId="0" xfId="1" applyNumberFormat="1" applyFont="1" applyFill="1" applyAlignment="1">
      <alignment horizontal="center"/>
    </xf>
    <xf numFmtId="37" fontId="9" fillId="2" borderId="0" xfId="2" applyNumberFormat="1" applyFont="1" applyFill="1"/>
    <xf numFmtId="0" fontId="9" fillId="0" borderId="0" xfId="2" applyFont="1" applyFill="1" applyAlignment="1"/>
    <xf numFmtId="0" fontId="10" fillId="2" borderId="0" xfId="2" applyFont="1" applyFill="1" applyAlignment="1">
      <alignment wrapText="1"/>
    </xf>
    <xf numFmtId="1" fontId="9" fillId="2" borderId="0" xfId="2" applyNumberFormat="1" applyFont="1" applyFill="1" applyAlignment="1">
      <alignment wrapText="1"/>
    </xf>
    <xf numFmtId="1" fontId="9" fillId="2" borderId="0" xfId="3" applyNumberFormat="1" applyFont="1" applyFill="1"/>
    <xf numFmtId="1" fontId="9" fillId="0" borderId="0" xfId="2" applyNumberFormat="1" applyFont="1" applyFill="1" applyAlignment="1">
      <alignment wrapText="1"/>
    </xf>
    <xf numFmtId="1" fontId="9" fillId="0" borderId="0" xfId="3" applyNumberFormat="1" applyFont="1" applyFill="1"/>
    <xf numFmtId="1" fontId="9" fillId="2" borderId="0" xfId="3" applyNumberFormat="1" applyFont="1" applyFill="1" applyAlignment="1">
      <alignment wrapText="1"/>
    </xf>
    <xf numFmtId="0" fontId="9" fillId="6" borderId="0" xfId="2" applyFont="1" applyFill="1" applyAlignment="1">
      <alignment horizontal="center"/>
    </xf>
    <xf numFmtId="0" fontId="6" fillId="7" borderId="0" xfId="0" applyFont="1" applyFill="1"/>
    <xf numFmtId="0" fontId="6" fillId="8" borderId="0" xfId="0" applyFont="1" applyFill="1"/>
    <xf numFmtId="168" fontId="6" fillId="0" borderId="0" xfId="1" applyNumberFormat="1" applyFont="1" applyFill="1" applyAlignment="1">
      <alignment horizontal="left" indent="3"/>
    </xf>
    <xf numFmtId="1" fontId="6" fillId="0" borderId="0" xfId="0" applyNumberFormat="1" applyFont="1" applyFill="1"/>
    <xf numFmtId="1" fontId="6" fillId="0" borderId="0" xfId="4" applyNumberFormat="1" applyFont="1" applyFill="1"/>
    <xf numFmtId="168" fontId="9" fillId="8" borderId="0" xfId="1" applyNumberFormat="1" applyFont="1" applyFill="1"/>
    <xf numFmtId="1" fontId="9" fillId="8" borderId="0" xfId="2" applyNumberFormat="1" applyFont="1" applyFill="1" applyAlignment="1">
      <alignment wrapText="1"/>
    </xf>
    <xf numFmtId="0" fontId="9" fillId="2" borderId="0" xfId="2" applyFont="1" applyFill="1" applyAlignment="1">
      <alignment horizontal="right" wrapText="1"/>
    </xf>
    <xf numFmtId="1" fontId="9" fillId="2" borderId="0" xfId="2" applyNumberFormat="1" applyFont="1" applyFill="1" applyAlignment="1">
      <alignment horizontal="right"/>
    </xf>
    <xf numFmtId="0" fontId="2" fillId="0" borderId="0" xfId="2"/>
    <xf numFmtId="0" fontId="21" fillId="0" borderId="0" xfId="2" applyFont="1"/>
    <xf numFmtId="0" fontId="22" fillId="0" borderId="0" xfId="2" applyFont="1"/>
    <xf numFmtId="0" fontId="23" fillId="0" borderId="0" xfId="2" applyFont="1"/>
    <xf numFmtId="168" fontId="24" fillId="0" borderId="0" xfId="1" applyNumberFormat="1" applyFont="1" applyFill="1" applyAlignment="1">
      <alignment wrapText="1"/>
    </xf>
    <xf numFmtId="176" fontId="24" fillId="0" borderId="0" xfId="1" applyNumberFormat="1" applyFont="1" applyFill="1"/>
    <xf numFmtId="9" fontId="24" fillId="0" borderId="0" xfId="0" applyNumberFormat="1" applyFont="1" applyFill="1"/>
    <xf numFmtId="0" fontId="24" fillId="0" borderId="0" xfId="0" applyFont="1" applyFill="1"/>
    <xf numFmtId="43" fontId="24" fillId="0" borderId="0" xfId="1" applyFont="1" applyFill="1"/>
    <xf numFmtId="10" fontId="24" fillId="0" borderId="0" xfId="0" applyNumberFormat="1" applyFont="1" applyFill="1"/>
    <xf numFmtId="0" fontId="25" fillId="0" borderId="0" xfId="0" applyFont="1" applyFill="1"/>
    <xf numFmtId="43" fontId="6" fillId="0" borderId="0" xfId="1" applyFont="1" applyFill="1" applyAlignment="1">
      <alignment horizontal="left" indent="1"/>
    </xf>
    <xf numFmtId="0" fontId="6" fillId="0" borderId="0" xfId="0" applyFont="1" applyFill="1" applyAlignment="1">
      <alignment horizontal="left" indent="2"/>
    </xf>
    <xf numFmtId="0" fontId="6" fillId="0" borderId="0" xfId="0" applyFont="1" applyFill="1" applyAlignment="1">
      <alignment horizontal="left" indent="1"/>
    </xf>
    <xf numFmtId="168" fontId="26" fillId="0" borderId="0" xfId="1" applyNumberFormat="1" applyFont="1" applyFill="1"/>
    <xf numFmtId="43" fontId="25" fillId="0" borderId="0" xfId="1" applyFont="1" applyFill="1" applyAlignment="1">
      <alignment horizontal="left"/>
    </xf>
    <xf numFmtId="0" fontId="9" fillId="7" borderId="0" xfId="0" applyFont="1" applyFill="1"/>
    <xf numFmtId="0" fontId="8" fillId="0" borderId="0" xfId="0" applyFont="1"/>
    <xf numFmtId="0" fontId="8" fillId="0" borderId="0" xfId="0" applyFont="1" applyAlignment="1">
      <alignment horizontal="left"/>
    </xf>
    <xf numFmtId="168" fontId="6" fillId="9" borderId="0" xfId="1" applyNumberFormat="1" applyFont="1" applyFill="1"/>
    <xf numFmtId="1" fontId="6" fillId="9" borderId="0" xfId="4" applyNumberFormat="1" applyFont="1" applyFill="1"/>
    <xf numFmtId="0" fontId="6" fillId="9" borderId="0" xfId="0" applyFont="1" applyFill="1"/>
    <xf numFmtId="168" fontId="26" fillId="9" borderId="0" xfId="1" applyNumberFormat="1" applyFont="1" applyFill="1"/>
    <xf numFmtId="0" fontId="9" fillId="9" borderId="0" xfId="0" applyFont="1" applyFill="1"/>
    <xf numFmtId="9" fontId="6" fillId="9" borderId="0" xfId="4" applyFont="1" applyFill="1"/>
    <xf numFmtId="171" fontId="6" fillId="9" borderId="0" xfId="0" applyNumberFormat="1" applyFont="1" applyFill="1"/>
    <xf numFmtId="9" fontId="24" fillId="9" borderId="0" xfId="0" applyNumberFormat="1" applyFont="1" applyFill="1"/>
    <xf numFmtId="9" fontId="9" fillId="9" borderId="0" xfId="0" applyNumberFormat="1" applyFont="1" applyFill="1"/>
    <xf numFmtId="168" fontId="9" fillId="0" borderId="0" xfId="0" applyNumberFormat="1" applyFont="1" applyFill="1"/>
    <xf numFmtId="168" fontId="6" fillId="9" borderId="0" xfId="0" applyNumberFormat="1" applyFont="1" applyFill="1"/>
    <xf numFmtId="4" fontId="23" fillId="0" borderId="0" xfId="1" applyNumberFormat="1" applyFont="1" applyBorder="1"/>
    <xf numFmtId="0" fontId="17" fillId="9" borderId="0" xfId="0" applyFont="1" applyFill="1"/>
    <xf numFmtId="0" fontId="9" fillId="9" borderId="0" xfId="2" applyFont="1" applyFill="1"/>
    <xf numFmtId="10" fontId="9" fillId="0" borderId="0" xfId="0" applyNumberFormat="1" applyFont="1" applyFill="1"/>
    <xf numFmtId="10" fontId="9" fillId="9" borderId="0" xfId="0" applyNumberFormat="1" applyFont="1" applyFill="1"/>
    <xf numFmtId="1" fontId="6" fillId="9" borderId="0" xfId="0" applyNumberFormat="1" applyFont="1" applyFill="1"/>
    <xf numFmtId="176" fontId="9" fillId="0" borderId="0" xfId="1" applyNumberFormat="1" applyFont="1" applyFill="1"/>
    <xf numFmtId="183" fontId="6" fillId="9" borderId="0" xfId="0" applyNumberFormat="1" applyFont="1" applyFill="1"/>
    <xf numFmtId="1" fontId="9" fillId="9" borderId="0" xfId="3" applyNumberFormat="1" applyFont="1" applyFill="1"/>
    <xf numFmtId="168" fontId="9" fillId="9" borderId="0" xfId="1" applyNumberFormat="1" applyFont="1" applyFill="1"/>
    <xf numFmtId="168" fontId="9" fillId="9" borderId="0" xfId="2" applyNumberFormat="1" applyFont="1" applyFill="1"/>
    <xf numFmtId="37" fontId="9" fillId="9" borderId="0" xfId="3" applyNumberFormat="1" applyFont="1" applyFill="1"/>
    <xf numFmtId="0" fontId="9" fillId="9" borderId="0" xfId="2" applyFont="1" applyFill="1" applyAlignment="1">
      <alignment horizontal="center"/>
    </xf>
    <xf numFmtId="168" fontId="9" fillId="9" borderId="0" xfId="3" applyNumberFormat="1" applyFont="1" applyFill="1"/>
    <xf numFmtId="168" fontId="17" fillId="9" borderId="0" xfId="2" applyNumberFormat="1" applyFont="1" applyFill="1"/>
    <xf numFmtId="37" fontId="9" fillId="9" borderId="0" xfId="1" applyNumberFormat="1" applyFont="1" applyFill="1"/>
    <xf numFmtId="168" fontId="10" fillId="9" borderId="0" xfId="1" applyNumberFormat="1" applyFont="1" applyFill="1"/>
    <xf numFmtId="174" fontId="9" fillId="9" borderId="0" xfId="1" applyNumberFormat="1" applyFont="1" applyFill="1"/>
    <xf numFmtId="168" fontId="10" fillId="9" borderId="0" xfId="3" applyNumberFormat="1" applyFont="1" applyFill="1"/>
    <xf numFmtId="168" fontId="15" fillId="9" borderId="0" xfId="3" applyNumberFormat="1" applyFont="1" applyFill="1" applyAlignment="1">
      <alignment vertical="center"/>
    </xf>
    <xf numFmtId="168" fontId="9" fillId="9" borderId="0" xfId="3" applyNumberFormat="1" applyFont="1" applyFill="1" applyAlignment="1">
      <alignment vertical="center"/>
    </xf>
    <xf numFmtId="168" fontId="15" fillId="9" borderId="0" xfId="3" applyNumberFormat="1" applyFont="1" applyFill="1"/>
    <xf numFmtId="170" fontId="18" fillId="9" borderId="0" xfId="2" applyNumberFormat="1" applyFont="1" applyFill="1"/>
    <xf numFmtId="0" fontId="7" fillId="9" borderId="1" xfId="0" applyFont="1" applyFill="1" applyBorder="1" applyAlignment="1"/>
    <xf numFmtId="0" fontId="7" fillId="0" borderId="1" xfId="0" applyFont="1" applyFill="1" applyBorder="1" applyAlignment="1"/>
    <xf numFmtId="0" fontId="7" fillId="0" borderId="1" xfId="0" applyNumberFormat="1" applyFont="1" applyFill="1" applyBorder="1" applyAlignment="1"/>
    <xf numFmtId="180" fontId="7" fillId="0" borderId="1" xfId="0" applyNumberFormat="1" applyFont="1" applyFill="1" applyBorder="1" applyAlignment="1"/>
    <xf numFmtId="1" fontId="7" fillId="0" borderId="1" xfId="0" applyNumberFormat="1" applyFont="1" applyFill="1" applyBorder="1" applyAlignment="1"/>
    <xf numFmtId="3" fontId="7" fillId="0" borderId="1" xfId="0" applyNumberFormat="1" applyFont="1" applyFill="1" applyBorder="1" applyAlignment="1"/>
    <xf numFmtId="0" fontId="7" fillId="0" borderId="0" xfId="0" applyNumberFormat="1" applyFont="1" applyFill="1" applyAlignment="1"/>
    <xf numFmtId="0" fontId="8" fillId="9" borderId="0" xfId="0" applyFont="1" applyFill="1"/>
    <xf numFmtId="0" fontId="6" fillId="9" borderId="0" xfId="0" applyFont="1" applyFill="1" applyAlignment="1">
      <alignment horizontal="center"/>
    </xf>
    <xf numFmtId="0" fontId="18" fillId="9" borderId="0" xfId="0" applyFont="1" applyFill="1"/>
    <xf numFmtId="43" fontId="9" fillId="2" borderId="0" xfId="1" applyNumberFormat="1" applyFont="1" applyFill="1"/>
    <xf numFmtId="43" fontId="6" fillId="9" borderId="0" xfId="1" applyNumberFormat="1" applyFont="1" applyFill="1"/>
    <xf numFmtId="168" fontId="6" fillId="7" borderId="0" xfId="1" applyNumberFormat="1" applyFont="1" applyFill="1"/>
    <xf numFmtId="168" fontId="8" fillId="0" borderId="0" xfId="1" applyNumberFormat="1" applyFont="1" applyFill="1"/>
    <xf numFmtId="0" fontId="28" fillId="0" borderId="6" xfId="0" applyFont="1" applyBorder="1" applyAlignment="1">
      <alignment horizontal="justify" vertical="center" wrapText="1"/>
    </xf>
    <xf numFmtId="0" fontId="28" fillId="0" borderId="7" xfId="0" applyFont="1" applyBorder="1" applyAlignment="1">
      <alignment horizontal="justify" vertical="center" wrapText="1"/>
    </xf>
    <xf numFmtId="0" fontId="28" fillId="0" borderId="4" xfId="0" applyFont="1" applyBorder="1" applyAlignment="1">
      <alignment horizontal="justify" vertical="center" wrapText="1"/>
    </xf>
    <xf numFmtId="0" fontId="28" fillId="0" borderId="2" xfId="0" applyFont="1" applyBorder="1" applyAlignment="1">
      <alignment horizontal="justify" vertical="center" wrapText="1"/>
    </xf>
    <xf numFmtId="0" fontId="28" fillId="0" borderId="5" xfId="0" applyFont="1" applyBorder="1" applyAlignment="1">
      <alignment horizontal="justify" vertical="center" wrapText="1"/>
    </xf>
    <xf numFmtId="43" fontId="28" fillId="0" borderId="7" xfId="1" applyFont="1" applyBorder="1" applyAlignment="1">
      <alignment horizontal="justify" vertical="center" wrapText="1"/>
    </xf>
    <xf numFmtId="0" fontId="28" fillId="0" borderId="0" xfId="0" applyFont="1" applyBorder="1" applyAlignment="1">
      <alignment horizontal="justify" vertical="center" wrapText="1"/>
    </xf>
    <xf numFmtId="43" fontId="28" fillId="0" borderId="0" xfId="1" applyFont="1" applyBorder="1" applyAlignment="1">
      <alignment horizontal="justify" vertical="center" wrapText="1"/>
    </xf>
    <xf numFmtId="10" fontId="28" fillId="0" borderId="7" xfId="0" applyNumberFormat="1" applyFont="1" applyBorder="1" applyAlignment="1">
      <alignment horizontal="justify" vertical="center" wrapText="1"/>
    </xf>
    <xf numFmtId="37" fontId="28" fillId="0" borderId="7" xfId="0" applyNumberFormat="1" applyFont="1" applyBorder="1" applyAlignment="1">
      <alignment horizontal="justify" vertical="center" wrapText="1"/>
    </xf>
    <xf numFmtId="0" fontId="29" fillId="0" borderId="0" xfId="0" applyFont="1"/>
    <xf numFmtId="43" fontId="0" fillId="0" borderId="0" xfId="1" applyFont="1"/>
    <xf numFmtId="43" fontId="0" fillId="0" borderId="0" xfId="0" applyNumberFormat="1"/>
    <xf numFmtId="43" fontId="28" fillId="0" borderId="7" xfId="0" applyNumberFormat="1" applyFont="1" applyBorder="1" applyAlignment="1">
      <alignment horizontal="justify" vertical="center" wrapText="1"/>
    </xf>
    <xf numFmtId="184" fontId="6" fillId="0" borderId="0" xfId="0" applyNumberFormat="1" applyFont="1" applyFill="1"/>
    <xf numFmtId="0" fontId="30" fillId="10" borderId="0" xfId="0" applyFont="1" applyFill="1"/>
    <xf numFmtId="168" fontId="30" fillId="10" borderId="0" xfId="0" applyNumberFormat="1" applyFont="1" applyFill="1"/>
    <xf numFmtId="0" fontId="17" fillId="5" borderId="0" xfId="0" applyFont="1" applyFill="1"/>
    <xf numFmtId="43" fontId="17" fillId="5" borderId="0" xfId="1" applyFont="1" applyFill="1"/>
    <xf numFmtId="0" fontId="9" fillId="0" borderId="0" xfId="1" applyNumberFormat="1" applyFont="1" applyFill="1"/>
    <xf numFmtId="165" fontId="6" fillId="5" borderId="0" xfId="0" applyNumberFormat="1" applyFont="1" applyFill="1"/>
    <xf numFmtId="164" fontId="9" fillId="2" borderId="0" xfId="1" applyNumberFormat="1" applyFont="1" applyFill="1"/>
    <xf numFmtId="0" fontId="6" fillId="5" borderId="0" xfId="0" applyFont="1" applyFill="1" applyAlignment="1"/>
    <xf numFmtId="37" fontId="6" fillId="5" borderId="0" xfId="0" applyNumberFormat="1" applyFont="1" applyFill="1"/>
    <xf numFmtId="0" fontId="6" fillId="5" borderId="0" xfId="0" applyFont="1" applyFill="1" applyAlignment="1">
      <alignment wrapText="1"/>
    </xf>
    <xf numFmtId="173" fontId="6" fillId="5" borderId="0" xfId="0" applyNumberFormat="1" applyFont="1" applyFill="1"/>
    <xf numFmtId="0" fontId="7" fillId="5" borderId="0" xfId="0" applyNumberFormat="1" applyFont="1" applyFill="1" applyAlignment="1"/>
    <xf numFmtId="0" fontId="6" fillId="5" borderId="0" xfId="0" applyFont="1" applyFill="1" applyAlignment="1">
      <alignment vertical="top" wrapText="1"/>
    </xf>
    <xf numFmtId="1" fontId="7" fillId="0" borderId="0" xfId="0" applyNumberFormat="1" applyFont="1" applyAlignment="1"/>
    <xf numFmtId="43" fontId="6" fillId="5" borderId="0" xfId="0" applyNumberFormat="1" applyFont="1" applyFill="1"/>
    <xf numFmtId="1" fontId="6" fillId="5" borderId="0" xfId="0" applyNumberFormat="1" applyFont="1" applyFill="1"/>
    <xf numFmtId="172" fontId="6" fillId="0" borderId="0" xfId="0" applyNumberFormat="1" applyFont="1"/>
    <xf numFmtId="8" fontId="6" fillId="0" borderId="0" xfId="1" applyNumberFormat="1" applyFont="1"/>
    <xf numFmtId="0" fontId="6" fillId="0" borderId="0" xfId="0" applyFont="1" applyFill="1" applyAlignment="1"/>
    <xf numFmtId="0" fontId="17" fillId="7" borderId="0" xfId="0" applyFont="1" applyFill="1"/>
    <xf numFmtId="0" fontId="17" fillId="0" borderId="0" xfId="0" applyFont="1" applyFill="1"/>
    <xf numFmtId="43" fontId="6" fillId="0" borderId="0" xfId="0" applyNumberFormat="1" applyFont="1" applyFill="1"/>
    <xf numFmtId="43" fontId="9" fillId="0" borderId="0" xfId="2" applyNumberFormat="1" applyFont="1" applyFill="1"/>
    <xf numFmtId="43" fontId="9" fillId="2" borderId="0" xfId="2" applyNumberFormat="1" applyFont="1" applyFill="1"/>
    <xf numFmtId="0" fontId="2" fillId="0" borderId="0" xfId="2" applyFont="1"/>
    <xf numFmtId="10" fontId="6" fillId="0" borderId="0" xfId="0" applyNumberFormat="1" applyFont="1" applyFill="1"/>
    <xf numFmtId="10" fontId="6" fillId="9" borderId="0" xfId="0" applyNumberFormat="1" applyFont="1" applyFill="1"/>
    <xf numFmtId="4" fontId="35" fillId="0" borderId="0" xfId="1" applyNumberFormat="1" applyFont="1" applyBorder="1" applyAlignment="1">
      <alignment horizontal="right"/>
    </xf>
    <xf numFmtId="4" fontId="35" fillId="0" borderId="0" xfId="1" applyNumberFormat="1" applyFont="1" applyBorder="1"/>
    <xf numFmtId="4" fontId="35" fillId="9" borderId="0" xfId="1" applyNumberFormat="1" applyFont="1" applyFill="1" applyBorder="1"/>
    <xf numFmtId="0" fontId="24" fillId="9" borderId="0" xfId="0" applyFont="1" applyFill="1"/>
    <xf numFmtId="185" fontId="24" fillId="0" borderId="0" xfId="0" applyNumberFormat="1" applyFont="1" applyFill="1"/>
    <xf numFmtId="185" fontId="24" fillId="9" borderId="0" xfId="0" applyNumberFormat="1" applyFont="1" applyFill="1"/>
    <xf numFmtId="9" fontId="24" fillId="9" borderId="0" xfId="4" applyFont="1" applyFill="1"/>
    <xf numFmtId="9" fontId="36" fillId="0" borderId="0" xfId="0" applyNumberFormat="1" applyFont="1" applyFill="1"/>
    <xf numFmtId="0" fontId="36" fillId="0" borderId="0" xfId="0" applyFont="1" applyFill="1"/>
    <xf numFmtId="0" fontId="17" fillId="0" borderId="0" xfId="2" applyFont="1" applyFill="1"/>
    <xf numFmtId="0" fontId="2" fillId="0" borderId="0" xfId="2" applyFont="1" applyBorder="1"/>
    <xf numFmtId="0" fontId="2" fillId="0" borderId="0" xfId="2" quotePrefix="1" applyFont="1"/>
    <xf numFmtId="0" fontId="0" fillId="0" borderId="0" xfId="0" applyBorder="1"/>
    <xf numFmtId="0" fontId="2" fillId="0" borderId="0" xfId="2" quotePrefix="1" applyFont="1" applyBorder="1"/>
    <xf numFmtId="0" fontId="21" fillId="0" borderId="0" xfId="2" applyFont="1" applyBorder="1"/>
    <xf numFmtId="1" fontId="9" fillId="0" borderId="0" xfId="3" applyNumberFormat="1" applyFont="1" applyFill="1" applyAlignment="1">
      <alignment wrapText="1"/>
    </xf>
    <xf numFmtId="168" fontId="6" fillId="0" borderId="0" xfId="1" applyNumberFormat="1" applyFont="1" applyFill="1" applyBorder="1"/>
    <xf numFmtId="37" fontId="6" fillId="2" borderId="0" xfId="0" applyNumberFormat="1" applyFont="1" applyFill="1"/>
    <xf numFmtId="186" fontId="7" fillId="0" borderId="0" xfId="0" applyNumberFormat="1" applyFont="1" applyAlignment="1"/>
    <xf numFmtId="186" fontId="6" fillId="2" borderId="0" xfId="1" applyNumberFormat="1" applyFont="1" applyFill="1"/>
    <xf numFmtId="186" fontId="6" fillId="9" borderId="0" xfId="1" applyNumberFormat="1" applyFont="1" applyFill="1"/>
    <xf numFmtId="186" fontId="6" fillId="2" borderId="0" xfId="0" applyNumberFormat="1" applyFont="1" applyFill="1"/>
    <xf numFmtId="186" fontId="6" fillId="9" borderId="0" xfId="0" applyNumberFormat="1" applyFont="1" applyFill="1"/>
    <xf numFmtId="186" fontId="6" fillId="5" borderId="0" xfId="0" applyNumberFormat="1" applyFont="1" applyFill="1"/>
    <xf numFmtId="186" fontId="6" fillId="5" borderId="0" xfId="1" applyNumberFormat="1" applyFont="1" applyFill="1"/>
    <xf numFmtId="186" fontId="9" fillId="4" borderId="0" xfId="2" applyNumberFormat="1" applyFont="1" applyFill="1" applyAlignment="1"/>
    <xf numFmtId="43" fontId="6" fillId="9" borderId="0" xfId="0" applyNumberFormat="1" applyFont="1" applyFill="1"/>
    <xf numFmtId="43" fontId="6" fillId="2" borderId="0" xfId="0" applyNumberFormat="1" applyFont="1" applyFill="1"/>
    <xf numFmtId="168" fontId="6" fillId="2" borderId="0" xfId="0" applyNumberFormat="1" applyFont="1" applyFill="1"/>
    <xf numFmtId="169" fontId="17" fillId="0" borderId="0" xfId="2" applyNumberFormat="1" applyFont="1" applyFill="1" applyAlignment="1">
      <alignment wrapText="1"/>
    </xf>
    <xf numFmtId="0" fontId="37" fillId="0" borderId="0" xfId="0" applyFont="1"/>
    <xf numFmtId="0" fontId="38" fillId="0" borderId="0" xfId="0" applyFont="1"/>
    <xf numFmtId="0" fontId="28" fillId="0" borderId="3" xfId="0" applyFont="1" applyBorder="1" applyAlignment="1">
      <alignment horizontal="justify" vertical="center" wrapText="1"/>
    </xf>
    <xf numFmtId="0" fontId="28" fillId="0" borderId="4" xfId="0" applyFont="1" applyBorder="1" applyAlignment="1">
      <alignment horizontal="justify" vertical="center" wrapText="1"/>
    </xf>
    <xf numFmtId="0" fontId="6" fillId="0" borderId="0" xfId="0" applyFont="1" applyFill="1" applyAlignment="1">
      <alignment horizontal="center"/>
    </xf>
    <xf numFmtId="0" fontId="6" fillId="0" borderId="0" xfId="0" applyFont="1" applyAlignment="1">
      <alignment horizontal="center"/>
    </xf>
    <xf numFmtId="43" fontId="6" fillId="0" borderId="0" xfId="0" applyNumberFormat="1" applyFont="1" applyAlignment="1">
      <alignment horizontal="center"/>
    </xf>
    <xf numFmtId="167" fontId="6" fillId="0" borderId="0" xfId="0" applyNumberFormat="1" applyFont="1" applyAlignment="1">
      <alignment horizontal="center"/>
    </xf>
  </cellXfs>
  <cellStyles count="9">
    <cellStyle name="Comma" xfId="1" builtinId="3"/>
    <cellStyle name="Comma 2" xfId="3" xr:uid="{00000000-0005-0000-0000-000001000000}"/>
    <cellStyle name="Followed Hyperlink" xfId="6" builtinId="9" hidden="1"/>
    <cellStyle name="Followed Hyperlink" xfId="8" builtinId="9" hidden="1"/>
    <cellStyle name="Hyperlink" xfId="5" builtinId="8" hidden="1"/>
    <cellStyle name="Hyperlink" xfId="7" builtinId="8" hidden="1"/>
    <cellStyle name="Normal" xfId="0" builtinId="0"/>
    <cellStyle name="Normal 12" xfId="2" xr:uid="{00000000-0005-0000-0000-00000700000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Policy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'Cash Flows'!$D$14:$BG$14</c:f>
              <c:numCache>
                <c:formatCode>0</c:formatCode>
                <c:ptCount val="56"/>
                <c:pt idx="0">
                  <c:v>1000</c:v>
                </c:pt>
                <c:pt idx="1">
                  <c:v>878.91760000000011</c:v>
                </c:pt>
                <c:pt idx="2">
                  <c:v>789.59408322960007</c:v>
                </c:pt>
                <c:pt idx="3">
                  <c:v>724.69039710102686</c:v>
                </c:pt>
                <c:pt idx="4">
                  <c:v>664.81502711174585</c:v>
                </c:pt>
                <c:pt idx="5">
                  <c:v>609.64814430999149</c:v>
                </c:pt>
                <c:pt idx="6">
                  <c:v>558.85152934830978</c:v>
                </c:pt>
                <c:pt idx="7">
                  <c:v>512.0971162405832</c:v>
                </c:pt>
                <c:pt idx="8">
                  <c:v>469.08464557561115</c:v>
                </c:pt>
                <c:pt idx="9">
                  <c:v>429.49934287091821</c:v>
                </c:pt>
                <c:pt idx="10">
                  <c:v>393.02539967563411</c:v>
                </c:pt>
                <c:pt idx="11">
                  <c:v>359.35962999021871</c:v>
                </c:pt>
                <c:pt idx="12">
                  <c:v>328.27674692228879</c:v>
                </c:pt>
                <c:pt idx="13">
                  <c:v>299.55016797401072</c:v>
                </c:pt>
                <c:pt idx="14">
                  <c:v>273.02320329890426</c:v>
                </c:pt>
                <c:pt idx="15">
                  <c:v>248.54645470459488</c:v>
                </c:pt>
                <c:pt idx="16">
                  <c:v>225.7975942169746</c:v>
                </c:pt>
                <c:pt idx="17">
                  <c:v>204.85251905837035</c:v>
                </c:pt>
                <c:pt idx="18">
                  <c:v>185.57704418908443</c:v>
                </c:pt>
                <c:pt idx="19">
                  <c:v>167.84723607971233</c:v>
                </c:pt>
                <c:pt idx="20">
                  <c:v>151.54571109496737</c:v>
                </c:pt>
                <c:pt idx="21">
                  <c:v>136.56529631666098</c:v>
                </c:pt>
                <c:pt idx="22">
                  <c:v>122.80563257321654</c:v>
                </c:pt>
                <c:pt idx="23">
                  <c:v>110.17359959547035</c:v>
                </c:pt>
                <c:pt idx="24">
                  <c:v>98.58549632057894</c:v>
                </c:pt>
                <c:pt idx="25">
                  <c:v>87.965906091124708</c:v>
                </c:pt>
                <c:pt idx="26">
                  <c:v>78.247467972539695</c:v>
                </c:pt>
                <c:pt idx="27">
                  <c:v>69.371638587504194</c:v>
                </c:pt>
                <c:pt idx="28">
                  <c:v>61.281795581983808</c:v>
                </c:pt>
                <c:pt idx="29">
                  <c:v>53.922807928598637</c:v>
                </c:pt>
                <c:pt idx="30">
                  <c:v>47.241642611506236</c:v>
                </c:pt>
                <c:pt idx="31">
                  <c:v>41.18879770357848</c:v>
                </c:pt>
                <c:pt idx="32">
                  <c:v>35.719732668978246</c:v>
                </c:pt>
                <c:pt idx="33">
                  <c:v>30.793810079209337</c:v>
                </c:pt>
                <c:pt idx="34">
                  <c:v>26.374947602938928</c:v>
                </c:pt>
                <c:pt idx="35">
                  <c:v>22.430521439024204</c:v>
                </c:pt>
                <c:pt idx="36">
                  <c:v>18.929682291532789</c:v>
                </c:pt>
                <c:pt idx="37">
                  <c:v>15.843750340621281</c:v>
                </c:pt>
                <c:pt idx="38">
                  <c:v>13.144279482585956</c:v>
                </c:pt>
                <c:pt idx="39">
                  <c:v>10.800265380168197</c:v>
                </c:pt>
                <c:pt idx="40">
                  <c:v>8.7800627804892795</c:v>
                </c:pt>
                <c:pt idx="41">
                  <c:v>7.0543800732603463</c:v>
                </c:pt>
                <c:pt idx="42">
                  <c:v>5.5954439780451688</c:v>
                </c:pt>
                <c:pt idx="43">
                  <c:v>4.3764608401848903</c:v>
                </c:pt>
                <c:pt idx="44">
                  <c:v>3.3717007064048907</c:v>
                </c:pt>
                <c:pt idx="45">
                  <c:v>2.5564221269159058</c:v>
                </c:pt>
                <c:pt idx="46">
                  <c:v>1.9060570895711408</c:v>
                </c:pt>
                <c:pt idx="47">
                  <c:v>1.3963873353166836</c:v>
                </c:pt>
                <c:pt idx="48">
                  <c:v>1.0043214289600819</c:v>
                </c:pt>
                <c:pt idx="49">
                  <c:v>0.70851381774560995</c:v>
                </c:pt>
                <c:pt idx="50">
                  <c:v>0.48980665502309706</c:v>
                </c:pt>
                <c:pt idx="51">
                  <c:v>0.33149115206386959</c:v>
                </c:pt>
                <c:pt idx="52">
                  <c:v>0.21939980572976697</c:v>
                </c:pt>
                <c:pt idx="53">
                  <c:v>0.14185259335489167</c:v>
                </c:pt>
                <c:pt idx="54">
                  <c:v>8.9488162446232158E-2</c:v>
                </c:pt>
                <c:pt idx="55">
                  <c:v>5.5014780808130062E-2</c:v>
                </c:pt>
              </c:numCache>
            </c:numRef>
          </c:val>
          <c:smooth val="0"/>
          <c:extLst>
            <c:ext xmlns:c16="http://schemas.microsoft.com/office/drawing/2014/chart" uri="{C3380CC4-5D6E-409C-BE32-E72D297353CC}">
              <c16:uniqueId val="{00000000-8880-4645-827B-945C84D88A5E}"/>
            </c:ext>
          </c:extLst>
        </c:ser>
        <c:dLbls>
          <c:showLegendKey val="0"/>
          <c:showVal val="0"/>
          <c:showCatName val="0"/>
          <c:showSerName val="0"/>
          <c:showPercent val="0"/>
          <c:showBubbleSize val="0"/>
        </c:dLbls>
        <c:smooth val="0"/>
        <c:axId val="-1999340704"/>
        <c:axId val="-1999338656"/>
      </c:lineChart>
      <c:catAx>
        <c:axId val="-19993407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38656"/>
        <c:crosses val="autoZero"/>
        <c:auto val="1"/>
        <c:lblAlgn val="ctr"/>
        <c:lblOffset val="100"/>
        <c:noMultiLvlLbl val="0"/>
      </c:catAx>
      <c:valAx>
        <c:axId val="-19993386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4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Benefits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Death</c:v>
          </c:tx>
          <c:spPr>
            <a:ln w="28575" cap="rnd">
              <a:solidFill>
                <a:schemeClr val="accent1"/>
              </a:solidFill>
              <a:round/>
            </a:ln>
            <a:effectLst/>
          </c:spPr>
          <c:marker>
            <c:symbol val="none"/>
          </c:marker>
          <c:val>
            <c:numRef>
              <c:f>'Cash Flows'!$E$22:$BG$22</c:f>
              <c:numCache>
                <c:formatCode>_(* #,##0_);_(* \(#,##0\);_(* "-"??_);_(@_)</c:formatCode>
                <c:ptCount val="55"/>
                <c:pt idx="0">
                  <c:v>123</c:v>
                </c:pt>
                <c:pt idx="1">
                  <c:v>159.08408560000004</c:v>
                </c:pt>
                <c:pt idx="2">
                  <c:v>188.71298589187444</c:v>
                </c:pt>
                <c:pt idx="3">
                  <c:v>206.53676317379265</c:v>
                </c:pt>
                <c:pt idx="4">
                  <c:v>215.40006878420567</c:v>
                </c:pt>
                <c:pt idx="5">
                  <c:v>220.08298009590695</c:v>
                </c:pt>
                <c:pt idx="6">
                  <c:v>222.4229086806273</c:v>
                </c:pt>
                <c:pt idx="7">
                  <c:v>222.25014844841311</c:v>
                </c:pt>
                <c:pt idx="8">
                  <c:v>223.75337593956647</c:v>
                </c:pt>
                <c:pt idx="9">
                  <c:v>229.78214843594125</c:v>
                </c:pt>
                <c:pt idx="10">
                  <c:v>241.71062080051502</c:v>
                </c:pt>
                <c:pt idx="11">
                  <c:v>253.7078987730944</c:v>
                </c:pt>
                <c:pt idx="12">
                  <c:v>267.87382548858767</c:v>
                </c:pt>
                <c:pt idx="13">
                  <c:v>278.58165621582998</c:v>
                </c:pt>
                <c:pt idx="14">
                  <c:v>286.40134026055057</c:v>
                </c:pt>
                <c:pt idx="15">
                  <c:v>311.42870774485738</c:v>
                </c:pt>
                <c:pt idx="16">
                  <c:v>313.18126317894371</c:v>
                </c:pt>
                <c:pt idx="17">
                  <c:v>313.83405919742341</c:v>
                </c:pt>
                <c:pt idx="18">
                  <c:v>313.43962763536354</c:v>
                </c:pt>
                <c:pt idx="19">
                  <c:v>312.36370634434462</c:v>
                </c:pt>
                <c:pt idx="20">
                  <c:v>310.51716203358814</c:v>
                </c:pt>
                <c:pt idx="21">
                  <c:v>308.09130849038718</c:v>
                </c:pt>
                <c:pt idx="22">
                  <c:v>305.17199694444315</c:v>
                </c:pt>
                <c:pt idx="23">
                  <c:v>301.54514209280234</c:v>
                </c:pt>
                <c:pt idx="24">
                  <c:v>297.03810041390437</c:v>
                </c:pt>
                <c:pt idx="25">
                  <c:v>291.4310468798962</c:v>
                </c:pt>
                <c:pt idx="26">
                  <c:v>284.35129861220929</c:v>
                </c:pt>
                <c:pt idx="27">
                  <c:v>276.09912157826665</c:v>
                </c:pt>
                <c:pt idx="28">
                  <c:v>267.00478335070341</c:v>
                </c:pt>
                <c:pt idx="29">
                  <c:v>257.31963943527268</c:v>
                </c:pt>
                <c:pt idx="30">
                  <c:v>247.12103250078911</c:v>
                </c:pt>
                <c:pt idx="31">
                  <c:v>236.30013242542972</c:v>
                </c:pt>
                <c:pt idx="32">
                  <c:v>224.81999741854909</c:v>
                </c:pt>
                <c:pt idx="33">
                  <c:v>212.53887716670286</c:v>
                </c:pt>
                <c:pt idx="34">
                  <c:v>199.39460387821828</c:v>
                </c:pt>
                <c:pt idx="35">
                  <c:v>185.47798177929116</c:v>
                </c:pt>
                <c:pt idx="36">
                  <c:v>170.82145299879187</c:v>
                </c:pt>
                <c:pt idx="37">
                  <c:v>155.64900334626347</c:v>
                </c:pt>
                <c:pt idx="38">
                  <c:v>140.48605910987871</c:v>
                </c:pt>
                <c:pt idx="39">
                  <c:v>125.67188796363715</c:v>
                </c:pt>
                <c:pt idx="40">
                  <c:v>111.22583530323821</c:v>
                </c:pt>
                <c:pt idx="41">
                  <c:v>97.237574929820624</c:v>
                </c:pt>
                <c:pt idx="42">
                  <c:v>83.842132567028813</c:v>
                </c:pt>
                <c:pt idx="43">
                  <c:v>71.156876800566138</c:v>
                </c:pt>
                <c:pt idx="44">
                  <c:v>59.298100323542826</c:v>
                </c:pt>
                <c:pt idx="45">
                  <c:v>48.462094259944827</c:v>
                </c:pt>
                <c:pt idx="46">
                  <c:v>38.824476857474572</c:v>
                </c:pt>
                <c:pt idx="47">
                  <c:v>30.47336081861598</c:v>
                </c:pt>
                <c:pt idx="48">
                  <c:v>23.419771401920148</c:v>
                </c:pt>
                <c:pt idx="49">
                  <c:v>17.611527967702628</c:v>
                </c:pt>
                <c:pt idx="50">
                  <c:v>12.949018538845618</c:v>
                </c:pt>
                <c:pt idx="51">
                  <c:v>9.3013102357601163</c:v>
                </c:pt>
                <c:pt idx="52">
                  <c:v>6.5212204257058639</c:v>
                </c:pt>
                <c:pt idx="53">
                  <c:v>4.4582851565508896</c:v>
                </c:pt>
                <c:pt idx="54">
                  <c:v>2.9689487654786446</c:v>
                </c:pt>
              </c:numCache>
            </c:numRef>
          </c:val>
          <c:smooth val="0"/>
          <c:extLst>
            <c:ext xmlns:c16="http://schemas.microsoft.com/office/drawing/2014/chart" uri="{C3380CC4-5D6E-409C-BE32-E72D297353CC}">
              <c16:uniqueId val="{00000000-DC9A-431A-A10F-69BE51A1AD05}"/>
            </c:ext>
          </c:extLst>
        </c:ser>
        <c:ser>
          <c:idx val="1"/>
          <c:order val="1"/>
          <c:tx>
            <c:v>surrender</c:v>
          </c:tx>
          <c:spPr>
            <a:ln w="28575" cap="rnd">
              <a:solidFill>
                <a:schemeClr val="accent2"/>
              </a:solidFill>
              <a:round/>
            </a:ln>
            <a:effectLst/>
          </c:spPr>
          <c:marker>
            <c:symbol val="none"/>
          </c:marker>
          <c:val>
            <c:numRef>
              <c:f>'Cash Flows'!$E$23:$BG$23</c:f>
              <c:numCache>
                <c:formatCode>_(* #,##0_);_(* \(#,##0\);_(* "-"??_);_(@_)</c:formatCode>
                <c:ptCount val="55"/>
                <c:pt idx="0">
                  <c:v>0</c:v>
                </c:pt>
                <c:pt idx="1">
                  <c:v>2.5544513191133138</c:v>
                </c:pt>
                <c:pt idx="2">
                  <c:v>106.89614448858732</c:v>
                </c:pt>
                <c:pt idx="3">
                  <c:v>196.28831943976664</c:v>
                </c:pt>
                <c:pt idx="4">
                  <c:v>273.12174992780979</c:v>
                </c:pt>
                <c:pt idx="5">
                  <c:v>337.05608267538429</c:v>
                </c:pt>
                <c:pt idx="6">
                  <c:v>389.14849303487551</c:v>
                </c:pt>
                <c:pt idx="7">
                  <c:v>431.99194245560938</c:v>
                </c:pt>
                <c:pt idx="8">
                  <c:v>466.45406028722203</c:v>
                </c:pt>
                <c:pt idx="9">
                  <c:v>493.30846413275651</c:v>
                </c:pt>
                <c:pt idx="10">
                  <c:v>510.48807803823155</c:v>
                </c:pt>
                <c:pt idx="11">
                  <c:v>521.6480417388301</c:v>
                </c:pt>
                <c:pt idx="12">
                  <c:v>527.53061310735507</c:v>
                </c:pt>
                <c:pt idx="13">
                  <c:v>528.70580928732318</c:v>
                </c:pt>
                <c:pt idx="14">
                  <c:v>525.76436072140325</c:v>
                </c:pt>
                <c:pt idx="15">
                  <c:v>519.18099925150466</c:v>
                </c:pt>
                <c:pt idx="16">
                  <c:v>508.98439653596591</c:v>
                </c:pt>
                <c:pt idx="17">
                  <c:v>495.97167903637927</c:v>
                </c:pt>
                <c:pt idx="18">
                  <c:v>480.48728094096612</c:v>
                </c:pt>
                <c:pt idx="19">
                  <c:v>462.89365360325735</c:v>
                </c:pt>
                <c:pt idx="20">
                  <c:v>443.54805635391057</c:v>
                </c:pt>
                <c:pt idx="21">
                  <c:v>422.83119323041933</c:v>
                </c:pt>
                <c:pt idx="22">
                  <c:v>401.07840431394453</c:v>
                </c:pt>
                <c:pt idx="23">
                  <c:v>378.5914704897483</c:v>
                </c:pt>
                <c:pt idx="24">
                  <c:v>355.61573831252991</c:v>
                </c:pt>
                <c:pt idx="25">
                  <c:v>332.33540527249505</c:v>
                </c:pt>
                <c:pt idx="26">
                  <c:v>308.91875299137132</c:v>
                </c:pt>
                <c:pt idx="27">
                  <c:v>285.53044668298162</c:v>
                </c:pt>
                <c:pt idx="28">
                  <c:v>262.32484795382766</c:v>
                </c:pt>
                <c:pt idx="29">
                  <c:v>239.47884600032882</c:v>
                </c:pt>
                <c:pt idx="30">
                  <c:v>217.17679935274896</c:v>
                </c:pt>
                <c:pt idx="31">
                  <c:v>195.59814145828099</c:v>
                </c:pt>
                <c:pt idx="32">
                  <c:v>174.91059201466859</c:v>
                </c:pt>
                <c:pt idx="33">
                  <c:v>155.25831022077304</c:v>
                </c:pt>
                <c:pt idx="34">
                  <c:v>136.74552391097703</c:v>
                </c:pt>
                <c:pt idx="35">
                  <c:v>119.4429081039877</c:v>
                </c:pt>
                <c:pt idx="36">
                  <c:v>103.39972629842282</c:v>
                </c:pt>
                <c:pt idx="37">
                  <c:v>88.650940957390546</c:v>
                </c:pt>
                <c:pt idx="38">
                  <c:v>75.220361702747368</c:v>
                </c:pt>
                <c:pt idx="39">
                  <c:v>63.11314238875228</c:v>
                </c:pt>
                <c:pt idx="40">
                  <c:v>52.31467347292724</c:v>
                </c:pt>
                <c:pt idx="41">
                  <c:v>42.802114337568504</c:v>
                </c:pt>
                <c:pt idx="42">
                  <c:v>34.535766374247558</c:v>
                </c:pt>
                <c:pt idx="43">
                  <c:v>27.457460596789666</c:v>
                </c:pt>
                <c:pt idx="44">
                  <c:v>21.493464429650782</c:v>
                </c:pt>
                <c:pt idx="45">
                  <c:v>16.557160820870259</c:v>
                </c:pt>
                <c:pt idx="46">
                  <c:v>12.547142469286957</c:v>
                </c:pt>
                <c:pt idx="47">
                  <c:v>9.3506713986869112</c:v>
                </c:pt>
                <c:pt idx="48">
                  <c:v>6.8511128406657589</c:v>
                </c:pt>
                <c:pt idx="49">
                  <c:v>4.932656561698284</c:v>
                </c:pt>
                <c:pt idx="50">
                  <c:v>3.4869601300059498</c:v>
                </c:pt>
                <c:pt idx="51">
                  <c:v>2.4170029746003747</c:v>
                </c:pt>
                <c:pt idx="52">
                  <c:v>1.6394297795125625</c:v>
                </c:pt>
                <c:pt idx="53">
                  <c:v>1.0852753635146943</c:v>
                </c:pt>
                <c:pt idx="54">
                  <c:v>0.71590529956985738</c:v>
                </c:pt>
              </c:numCache>
            </c:numRef>
          </c:val>
          <c:smooth val="0"/>
          <c:extLst>
            <c:ext xmlns:c16="http://schemas.microsoft.com/office/drawing/2014/chart" uri="{C3380CC4-5D6E-409C-BE32-E72D297353CC}">
              <c16:uniqueId val="{00000001-DC9A-431A-A10F-69BE51A1AD05}"/>
            </c:ext>
          </c:extLst>
        </c:ser>
        <c:dLbls>
          <c:showLegendKey val="0"/>
          <c:showVal val="0"/>
          <c:showCatName val="0"/>
          <c:showSerName val="0"/>
          <c:showPercent val="0"/>
          <c:showBubbleSize val="0"/>
        </c:dLbls>
        <c:smooth val="0"/>
        <c:axId val="-1999322880"/>
        <c:axId val="-1999320672"/>
      </c:lineChart>
      <c:catAx>
        <c:axId val="-19993228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20672"/>
        <c:crosses val="autoZero"/>
        <c:auto val="1"/>
        <c:lblAlgn val="ctr"/>
        <c:lblOffset val="100"/>
        <c:noMultiLvlLbl val="0"/>
      </c:catAx>
      <c:valAx>
        <c:axId val="-199932067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322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Premium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'Cash Flows'!$E$17:$BG$17</c:f>
              <c:numCache>
                <c:formatCode>_(* #,##0_);_(* \(#,##0\);_(* "-"??_);_(@_)</c:formatCode>
                <c:ptCount val="55"/>
                <c:pt idx="0">
                  <c:v>2000</c:v>
                </c:pt>
                <c:pt idx="1">
                  <c:v>1757.8352000000002</c:v>
                </c:pt>
                <c:pt idx="2">
                  <c:v>1579.1881664592001</c:v>
                </c:pt>
                <c:pt idx="3">
                  <c:v>1449.3807942020537</c:v>
                </c:pt>
                <c:pt idx="4">
                  <c:v>1329.6300542234917</c:v>
                </c:pt>
                <c:pt idx="5">
                  <c:v>1219.296288619983</c:v>
                </c:pt>
                <c:pt idx="6">
                  <c:v>1117.7030586966196</c:v>
                </c:pt>
                <c:pt idx="7">
                  <c:v>1024.1942324811664</c:v>
                </c:pt>
                <c:pt idx="8">
                  <c:v>938.1692911512223</c:v>
                </c:pt>
                <c:pt idx="9">
                  <c:v>858.99868574183643</c:v>
                </c:pt>
                <c:pt idx="10">
                  <c:v>786.05079935126821</c:v>
                </c:pt>
                <c:pt idx="11">
                  <c:v>718.71925998043741</c:v>
                </c:pt>
                <c:pt idx="12">
                  <c:v>656.55349384457759</c:v>
                </c:pt>
                <c:pt idx="13">
                  <c:v>599.10033594802144</c:v>
                </c:pt>
                <c:pt idx="14">
                  <c:v>546.04640659780841</c:v>
                </c:pt>
                <c:pt idx="15">
                  <c:v>497.09290940918976</c:v>
                </c:pt>
                <c:pt idx="16">
                  <c:v>451.5951884339492</c:v>
                </c:pt>
                <c:pt idx="17">
                  <c:v>409.7050381167407</c:v>
                </c:pt>
                <c:pt idx="18">
                  <c:v>371.15408837816886</c:v>
                </c:pt>
                <c:pt idx="19">
                  <c:v>335.69447215942466</c:v>
                </c:pt>
                <c:pt idx="20">
                  <c:v>303.09142218993475</c:v>
                </c:pt>
                <c:pt idx="21">
                  <c:v>273.13059263332195</c:v>
                </c:pt>
                <c:pt idx="22">
                  <c:v>245.61126514643308</c:v>
                </c:pt>
                <c:pt idx="23">
                  <c:v>220.3471991909407</c:v>
                </c:pt>
                <c:pt idx="24">
                  <c:v>197.17099264115788</c:v>
                </c:pt>
                <c:pt idx="25">
                  <c:v>175.93181218224942</c:v>
                </c:pt>
                <c:pt idx="26">
                  <c:v>156.49493594507939</c:v>
                </c:pt>
                <c:pt idx="27">
                  <c:v>138.74327717500839</c:v>
                </c:pt>
                <c:pt idx="28">
                  <c:v>122.56359116396762</c:v>
                </c:pt>
                <c:pt idx="29">
                  <c:v>107.84561585719727</c:v>
                </c:pt>
                <c:pt idx="30">
                  <c:v>94.483285223012473</c:v>
                </c:pt>
                <c:pt idx="31">
                  <c:v>82.37759540715696</c:v>
                </c:pt>
                <c:pt idx="32">
                  <c:v>71.439465337956477</c:v>
                </c:pt>
                <c:pt idx="33">
                  <c:v>61.587620158418673</c:v>
                </c:pt>
                <c:pt idx="34">
                  <c:v>52.749895205877856</c:v>
                </c:pt>
                <c:pt idx="35">
                  <c:v>44.861042878048409</c:v>
                </c:pt>
                <c:pt idx="36">
                  <c:v>37.859364583065577</c:v>
                </c:pt>
                <c:pt idx="37">
                  <c:v>31.687500681242561</c:v>
                </c:pt>
                <c:pt idx="38">
                  <c:v>26.288558965171912</c:v>
                </c:pt>
                <c:pt idx="39">
                  <c:v>21.600530760336394</c:v>
                </c:pt>
                <c:pt idx="40">
                  <c:v>17.560125560978559</c:v>
                </c:pt>
                <c:pt idx="41">
                  <c:v>14.108760146520693</c:v>
                </c:pt>
                <c:pt idx="42">
                  <c:v>11.190887956090338</c:v>
                </c:pt>
                <c:pt idx="43">
                  <c:v>8.7529216803697807</c:v>
                </c:pt>
                <c:pt idx="44">
                  <c:v>6.7434014128097814</c:v>
                </c:pt>
                <c:pt idx="45">
                  <c:v>5.1128442538318115</c:v>
                </c:pt>
                <c:pt idx="46">
                  <c:v>3.8121141791422817</c:v>
                </c:pt>
                <c:pt idx="47">
                  <c:v>2.7927746706333672</c:v>
                </c:pt>
                <c:pt idx="48">
                  <c:v>2.0086428579201638</c:v>
                </c:pt>
                <c:pt idx="49">
                  <c:v>1.4170276354912199</c:v>
                </c:pt>
                <c:pt idx="50">
                  <c:v>0.97961331004619412</c:v>
                </c:pt>
                <c:pt idx="51">
                  <c:v>0.66298230412773917</c:v>
                </c:pt>
                <c:pt idx="52">
                  <c:v>0.43879961145953394</c:v>
                </c:pt>
                <c:pt idx="53">
                  <c:v>0.28370518670978334</c:v>
                </c:pt>
                <c:pt idx="54">
                  <c:v>0.17897632489246432</c:v>
                </c:pt>
              </c:numCache>
            </c:numRef>
          </c:val>
          <c:smooth val="0"/>
          <c:extLst>
            <c:ext xmlns:c16="http://schemas.microsoft.com/office/drawing/2014/chart" uri="{C3380CC4-5D6E-409C-BE32-E72D297353CC}">
              <c16:uniqueId val="{00000000-0FBE-4FF4-B21F-1CA05F824DA9}"/>
            </c:ext>
          </c:extLst>
        </c:ser>
        <c:dLbls>
          <c:showLegendKey val="0"/>
          <c:showVal val="0"/>
          <c:showCatName val="0"/>
          <c:showSerName val="0"/>
          <c:showPercent val="0"/>
          <c:showBubbleSize val="0"/>
        </c:dLbls>
        <c:smooth val="0"/>
        <c:axId val="-1502839184"/>
        <c:axId val="-1502836864"/>
      </c:lineChart>
      <c:catAx>
        <c:axId val="-1502839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36864"/>
        <c:crosses val="autoZero"/>
        <c:auto val="1"/>
        <c:lblAlgn val="ctr"/>
        <c:lblOffset val="100"/>
        <c:noMultiLvlLbl val="0"/>
      </c:catAx>
      <c:valAx>
        <c:axId val="-15028368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3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mortality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'Inputs-Assumptions-Policy Specs'!$E$19:$BG$19</c:f>
              <c:numCache>
                <c:formatCode>#,##0.0000</c:formatCode>
                <c:ptCount val="55"/>
                <c:pt idx="0">
                  <c:v>1.23E-3</c:v>
                </c:pt>
                <c:pt idx="1">
                  <c:v>1.8100000000000002E-3</c:v>
                </c:pt>
                <c:pt idx="2">
                  <c:v>2.3900000000000002E-3</c:v>
                </c:pt>
                <c:pt idx="3">
                  <c:v>2.8500000000000001E-3</c:v>
                </c:pt>
                <c:pt idx="4">
                  <c:v>3.2400000000000007E-3</c:v>
                </c:pt>
                <c:pt idx="5">
                  <c:v>3.6099999999999999E-3</c:v>
                </c:pt>
                <c:pt idx="6">
                  <c:v>3.98E-3</c:v>
                </c:pt>
                <c:pt idx="7">
                  <c:v>4.3400000000000001E-3</c:v>
                </c:pt>
                <c:pt idx="8">
                  <c:v>4.7699999999999991E-3</c:v>
                </c:pt>
                <c:pt idx="9">
                  <c:v>5.3499999999999997E-3</c:v>
                </c:pt>
                <c:pt idx="10">
                  <c:v>6.150000000000001E-3</c:v>
                </c:pt>
                <c:pt idx="11">
                  <c:v>7.0599999999999994E-3</c:v>
                </c:pt>
                <c:pt idx="12">
                  <c:v>8.1600000000000006E-3</c:v>
                </c:pt>
                <c:pt idx="13">
                  <c:v>9.300000000000001E-3</c:v>
                </c:pt>
                <c:pt idx="14">
                  <c:v>1.0490000000000001E-2</c:v>
                </c:pt>
                <c:pt idx="15">
                  <c:v>1.2529999999999999E-2</c:v>
                </c:pt>
                <c:pt idx="16">
                  <c:v>1.3869999999999999E-2</c:v>
                </c:pt>
                <c:pt idx="17">
                  <c:v>1.532E-2</c:v>
                </c:pt>
                <c:pt idx="18">
                  <c:v>1.6889999999999999E-2</c:v>
                </c:pt>
                <c:pt idx="19">
                  <c:v>1.8609999999999998E-2</c:v>
                </c:pt>
                <c:pt idx="20">
                  <c:v>2.0489999999999998E-2</c:v>
                </c:pt>
                <c:pt idx="21">
                  <c:v>2.256E-2</c:v>
                </c:pt>
                <c:pt idx="22">
                  <c:v>2.4850000000000004E-2</c:v>
                </c:pt>
                <c:pt idx="23">
                  <c:v>2.7369999999999998E-2</c:v>
                </c:pt>
                <c:pt idx="24">
                  <c:v>3.0130000000000001E-2</c:v>
                </c:pt>
                <c:pt idx="25">
                  <c:v>3.3130000000000007E-2</c:v>
                </c:pt>
                <c:pt idx="26">
                  <c:v>3.6340000000000004E-2</c:v>
                </c:pt>
                <c:pt idx="27">
                  <c:v>3.9799999999999995E-2</c:v>
                </c:pt>
                <c:pt idx="28">
                  <c:v>4.3569999999999998E-2</c:v>
                </c:pt>
                <c:pt idx="29">
                  <c:v>4.7719999999999999E-2</c:v>
                </c:pt>
                <c:pt idx="30">
                  <c:v>5.2310000000000002E-2</c:v>
                </c:pt>
                <c:pt idx="31">
                  <c:v>5.7369999999999997E-2</c:v>
                </c:pt>
                <c:pt idx="32">
                  <c:v>6.2939999999999996E-2</c:v>
                </c:pt>
                <c:pt idx="33">
                  <c:v>6.9019999999999998E-2</c:v>
                </c:pt>
                <c:pt idx="34">
                  <c:v>7.5599999999999987E-2</c:v>
                </c:pt>
                <c:pt idx="35">
                  <c:v>8.269E-2</c:v>
                </c:pt>
                <c:pt idx="36">
                  <c:v>9.0240000000000001E-2</c:v>
                </c:pt>
                <c:pt idx="37">
                  <c:v>9.8239999999999994E-2</c:v>
                </c:pt>
                <c:pt idx="38">
                  <c:v>0.10688</c:v>
                </c:pt>
                <c:pt idx="39">
                  <c:v>0.11635999999999999</c:v>
                </c:pt>
                <c:pt idx="40">
                  <c:v>0.12668000000000001</c:v>
                </c:pt>
                <c:pt idx="41">
                  <c:v>0.13784000000000002</c:v>
                </c:pt>
                <c:pt idx="42">
                  <c:v>0.14984</c:v>
                </c:pt>
                <c:pt idx="43">
                  <c:v>0.16259000000000001</c:v>
                </c:pt>
                <c:pt idx="44">
                  <c:v>0.17587000000000003</c:v>
                </c:pt>
                <c:pt idx="45">
                  <c:v>0.18956999999999999</c:v>
                </c:pt>
                <c:pt idx="46">
                  <c:v>0.20369000000000001</c:v>
                </c:pt>
                <c:pt idx="47">
                  <c:v>0.21822999999999998</c:v>
                </c:pt>
                <c:pt idx="48">
                  <c:v>0.23319000000000001</c:v>
                </c:pt>
                <c:pt idx="49">
                  <c:v>0.24857000000000001</c:v>
                </c:pt>
                <c:pt idx="50">
                  <c:v>0.26436999999999999</c:v>
                </c:pt>
                <c:pt idx="51">
                  <c:v>0.28059000000000001</c:v>
                </c:pt>
                <c:pt idx="52">
                  <c:v>0.29722999999999999</c:v>
                </c:pt>
                <c:pt idx="53">
                  <c:v>0.31429000000000001</c:v>
                </c:pt>
                <c:pt idx="54">
                  <c:v>0.33177000000000001</c:v>
                </c:pt>
              </c:numCache>
            </c:numRef>
          </c:val>
          <c:smooth val="0"/>
          <c:extLst>
            <c:ext xmlns:c16="http://schemas.microsoft.com/office/drawing/2014/chart" uri="{C3380CC4-5D6E-409C-BE32-E72D297353CC}">
              <c16:uniqueId val="{00000000-22F2-4366-84D7-EEABE7B3FB20}"/>
            </c:ext>
          </c:extLst>
        </c:ser>
        <c:dLbls>
          <c:showLegendKey val="0"/>
          <c:showVal val="0"/>
          <c:showCatName val="0"/>
          <c:showSerName val="0"/>
          <c:showPercent val="0"/>
          <c:showBubbleSize val="0"/>
        </c:dLbls>
        <c:smooth val="0"/>
        <c:axId val="-1502814736"/>
        <c:axId val="-1502812416"/>
      </c:lineChart>
      <c:catAx>
        <c:axId val="-15028147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12416"/>
        <c:crosses val="autoZero"/>
        <c:auto val="1"/>
        <c:lblAlgn val="ctr"/>
        <c:lblOffset val="100"/>
        <c:noMultiLvlLbl val="0"/>
      </c:catAx>
      <c:valAx>
        <c:axId val="-150281241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814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CSM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CSM</c:v>
          </c:tx>
          <c:spPr>
            <a:ln w="28575" cap="rnd">
              <a:solidFill>
                <a:schemeClr val="accent1"/>
              </a:solidFill>
              <a:round/>
            </a:ln>
            <a:effectLst/>
          </c:spPr>
          <c:marker>
            <c:symbol val="none"/>
          </c:marker>
          <c:val>
            <c:numRef>
              <c:f>CSM!$F$20:$BH$20</c:f>
              <c:numCache>
                <c:formatCode>_(* #,##0_);_(* \(#,##0\);_(* "-"??_);_(@_)</c:formatCode>
                <c:ptCount val="55"/>
                <c:pt idx="0">
                  <c:v>794.39982169418533</c:v>
                </c:pt>
                <c:pt idx="1">
                  <c:v>723.59601567282652</c:v>
                </c:pt>
                <c:pt idx="2">
                  <c:v>660.38513979191634</c:v>
                </c:pt>
                <c:pt idx="3">
                  <c:v>602.22083598705308</c:v>
                </c:pt>
                <c:pt idx="4">
                  <c:v>548.71810477975623</c:v>
                </c:pt>
                <c:pt idx="5">
                  <c:v>499.51387443180886</c:v>
                </c:pt>
                <c:pt idx="6">
                  <c:v>454.27002442569011</c:v>
                </c:pt>
                <c:pt idx="7">
                  <c:v>412.67319849928504</c:v>
                </c:pt>
                <c:pt idx="8">
                  <c:v>374.43254986879839</c:v>
                </c:pt>
                <c:pt idx="9">
                  <c:v>339.28233568375072</c:v>
                </c:pt>
                <c:pt idx="10">
                  <c:v>306.98304186032209</c:v>
                </c:pt>
                <c:pt idx="11">
                  <c:v>277.32095904668353</c:v>
                </c:pt>
                <c:pt idx="12">
                  <c:v>250.10012308997432</c:v>
                </c:pt>
                <c:pt idx="13">
                  <c:v>225.14317605632729</c:v>
                </c:pt>
                <c:pt idx="14">
                  <c:v>202.28395320286023</c:v>
                </c:pt>
                <c:pt idx="15">
                  <c:v>181.36707968536575</c:v>
                </c:pt>
                <c:pt idx="16">
                  <c:v>162.26858504993811</c:v>
                </c:pt>
                <c:pt idx="17">
                  <c:v>144.85068194521133</c:v>
                </c:pt>
                <c:pt idx="18">
                  <c:v>128.98573246415779</c:v>
                </c:pt>
                <c:pt idx="19">
                  <c:v>114.5554576526317</c:v>
                </c:pt>
                <c:pt idx="20">
                  <c:v>101.45054741946166</c:v>
                </c:pt>
                <c:pt idx="21">
                  <c:v>89.569827582775005</c:v>
                </c:pt>
                <c:pt idx="22">
                  <c:v>78.819790063724511</c:v>
                </c:pt>
                <c:pt idx="23">
                  <c:v>69.114054667389354</c:v>
                </c:pt>
                <c:pt idx="24">
                  <c:v>60.372554868354214</c:v>
                </c:pt>
                <c:pt idx="25">
                  <c:v>52.520823472035786</c:v>
                </c:pt>
                <c:pt idx="26">
                  <c:v>45.489276392350675</c:v>
                </c:pt>
                <c:pt idx="27">
                  <c:v>39.212378865648212</c:v>
                </c:pt>
                <c:pt idx="28">
                  <c:v>33.628583218082404</c:v>
                </c:pt>
                <c:pt idx="29">
                  <c:v>28.680314294220675</c:v>
                </c:pt>
                <c:pt idx="30">
                  <c:v>24.313883495689165</c:v>
                </c:pt>
                <c:pt idx="31">
                  <c:v>20.479232124764799</c:v>
                </c:pt>
                <c:pt idx="32">
                  <c:v>17.129497528939787</c:v>
                </c:pt>
                <c:pt idx="33">
                  <c:v>14.220685405184874</c:v>
                </c:pt>
                <c:pt idx="34">
                  <c:v>11.711252901667468</c:v>
                </c:pt>
                <c:pt idx="35">
                  <c:v>9.561803025524048</c:v>
                </c:pt>
                <c:pt idx="36">
                  <c:v>7.734963372039088</c:v>
                </c:pt>
                <c:pt idx="37">
                  <c:v>6.1952139053441044</c:v>
                </c:pt>
                <c:pt idx="38">
                  <c:v>4.9089337758083342</c:v>
                </c:pt>
                <c:pt idx="39">
                  <c:v>3.8447758627853741</c:v>
                </c:pt>
                <c:pt idx="40">
                  <c:v>2.9738325260013552</c:v>
                </c:pt>
                <c:pt idx="41">
                  <c:v>2.2694584875928587</c:v>
                </c:pt>
                <c:pt idx="42">
                  <c:v>1.7071841200359279</c:v>
                </c:pt>
                <c:pt idx="43">
                  <c:v>1.2646881385574611</c:v>
                </c:pt>
                <c:pt idx="44">
                  <c:v>0.92175938865216567</c:v>
                </c:pt>
                <c:pt idx="45">
                  <c:v>0.66026588156039678</c:v>
                </c:pt>
                <c:pt idx="46">
                  <c:v>0.46421771872911111</c:v>
                </c:pt>
                <c:pt idx="47">
                  <c:v>0.31981195520907973</c:v>
                </c:pt>
                <c:pt idx="48">
                  <c:v>0.21538856448642485</c:v>
                </c:pt>
                <c:pt idx="49">
                  <c:v>0.14131239064728737</c:v>
                </c:pt>
                <c:pt idx="50">
                  <c:v>8.9798812722228366E-2</c:v>
                </c:pt>
                <c:pt idx="51">
                  <c:v>5.4701932839734652E-2</c:v>
                </c:pt>
                <c:pt idx="52">
                  <c:v>3.1283527875494085E-2</c:v>
                </c:pt>
                <c:pt idx="53">
                  <c:v>1.5979038844154528E-2</c:v>
                </c:pt>
                <c:pt idx="54">
                  <c:v>6.1739019714334657E-3</c:v>
                </c:pt>
              </c:numCache>
            </c:numRef>
          </c:val>
          <c:smooth val="0"/>
          <c:extLst>
            <c:ext xmlns:c16="http://schemas.microsoft.com/office/drawing/2014/chart" uri="{C3380CC4-5D6E-409C-BE32-E72D297353CC}">
              <c16:uniqueId val="{00000000-6455-4FC1-9FE7-E257963666D2}"/>
            </c:ext>
          </c:extLst>
        </c:ser>
        <c:dLbls>
          <c:showLegendKey val="0"/>
          <c:showVal val="0"/>
          <c:showCatName val="0"/>
          <c:showSerName val="0"/>
          <c:showPercent val="0"/>
          <c:showBubbleSize val="0"/>
        </c:dLbls>
        <c:smooth val="0"/>
        <c:axId val="-1502782256"/>
        <c:axId val="-1502779936"/>
        <c:extLst>
          <c:ext xmlns:c15="http://schemas.microsoft.com/office/drawing/2012/chart" uri="{02D57815-91ED-43cb-92C2-25804820EDAC}">
            <c15:filteredLineSeries>
              <c15:ser>
                <c:idx val="1"/>
                <c:order val="1"/>
                <c:tx>
                  <c:v>RA</c:v>
                </c:tx>
                <c:spPr>
                  <a:ln w="28575" cap="rnd">
                    <a:solidFill>
                      <a:schemeClr val="accent2"/>
                    </a:solidFill>
                    <a:round/>
                  </a:ln>
                  <a:effectLst/>
                </c:spPr>
                <c:marker>
                  <c:symbol val="none"/>
                </c:marker>
                <c:val>
                  <c:numRef>
                    <c:extLst>
                      <c:ext uri="{02D57815-91ED-43cb-92C2-25804820EDAC}">
                        <c15:formulaRef>
                          <c15:sqref>RA!$F$16:$BG$16</c15:sqref>
                        </c15:formulaRef>
                      </c:ext>
                    </c:extLst>
                    <c:numCache>
                      <c:formatCode>0</c:formatCode>
                      <c:ptCount val="54"/>
                      <c:pt idx="0">
                        <c:v>161.45570648565004</c:v>
                      </c:pt>
                      <c:pt idx="1">
                        <c:v>157.71393474507607</c:v>
                      </c:pt>
                      <c:pt idx="2">
                        <c:v>155.05753261487905</c:v>
                      </c:pt>
                      <c:pt idx="3">
                        <c:v>153.17843613070028</c:v>
                      </c:pt>
                      <c:pt idx="4">
                        <c:v>150.44209038019287</c:v>
                      </c:pt>
                      <c:pt idx="5">
                        <c:v>146.97760193019562</c:v>
                      </c:pt>
                      <c:pt idx="6">
                        <c:v>142.8814266061205</c:v>
                      </c:pt>
                      <c:pt idx="7">
                        <c:v>138.26181559001898</c:v>
                      </c:pt>
                      <c:pt idx="8">
                        <c:v>133.22002201591596</c:v>
                      </c:pt>
                      <c:pt idx="9">
                        <c:v>127.82854356721145</c:v>
                      </c:pt>
                      <c:pt idx="10">
                        <c:v>122.15443078562538</c:v>
                      </c:pt>
                      <c:pt idx="11">
                        <c:v>116.26051309923382</c:v>
                      </c:pt>
                      <c:pt idx="12">
                        <c:v>110.24405504355846</c:v>
                      </c:pt>
                      <c:pt idx="13">
                        <c:v>104.15747457610816</c:v>
                      </c:pt>
                      <c:pt idx="14">
                        <c:v>98.047843552216889</c:v>
                      </c:pt>
                      <c:pt idx="15">
                        <c:v>91.95663455605559</c:v>
                      </c:pt>
                      <c:pt idx="16">
                        <c:v>85.920288622742319</c:v>
                      </c:pt>
                      <c:pt idx="17">
                        <c:v>79.979040580272709</c:v>
                      </c:pt>
                      <c:pt idx="18">
                        <c:v>74.16214450429527</c:v>
                      </c:pt>
                      <c:pt idx="19">
                        <c:v>68.496191611531529</c:v>
                      </c:pt>
                      <c:pt idx="20">
                        <c:v>63.005265927410683</c:v>
                      </c:pt>
                      <c:pt idx="21">
                        <c:v>57.710657313944594</c:v>
                      </c:pt>
                      <c:pt idx="22">
                        <c:v>52.63057294189921</c:v>
                      </c:pt>
                      <c:pt idx="23">
                        <c:v>47.779747130474611</c:v>
                      </c:pt>
                      <c:pt idx="24">
                        <c:v>43.169826137478758</c:v>
                      </c:pt>
                      <c:pt idx="25">
                        <c:v>38.809481097702282</c:v>
                      </c:pt>
                      <c:pt idx="26">
                        <c:v>34.7049738010639</c:v>
                      </c:pt>
                      <c:pt idx="27">
                        <c:v>30.860761740304294</c:v>
                      </c:pt>
                      <c:pt idx="28">
                        <c:v>27.279442988318138</c:v>
                      </c:pt>
                      <c:pt idx="29">
                        <c:v>23.962050971225658</c:v>
                      </c:pt>
                      <c:pt idx="30">
                        <c:v>20.908164479469963</c:v>
                      </c:pt>
                      <c:pt idx="31">
                        <c:v>18.115523670536533</c:v>
                      </c:pt>
                      <c:pt idx="32">
                        <c:v>15.579754203276716</c:v>
                      </c:pt>
                      <c:pt idx="33">
                        <c:v>13.294204968241306</c:v>
                      </c:pt>
                      <c:pt idx="34">
                        <c:v>11.250032577087959</c:v>
                      </c:pt>
                      <c:pt idx="35">
                        <c:v>9.4363245478606732</c:v>
                      </c:pt>
                      <c:pt idx="36">
                        <c:v>7.8405618513114135</c:v>
                      </c:pt>
                      <c:pt idx="37">
                        <c:v>6.449088364336645</c:v>
                      </c:pt>
                      <c:pt idx="38">
                        <c:v>5.2472943424736807</c:v>
                      </c:pt>
                      <c:pt idx="39">
                        <c:v>4.2199166247054869</c:v>
                      </c:pt>
                      <c:pt idx="40">
                        <c:v>3.3514554124893734</c:v>
                      </c:pt>
                      <c:pt idx="41">
                        <c:v>2.6263406880904787</c:v>
                      </c:pt>
                      <c:pt idx="42">
                        <c:v>2.0289528200710429</c:v>
                      </c:pt>
                      <c:pt idx="43">
                        <c:v>1.5437860659153866</c:v>
                      </c:pt>
                      <c:pt idx="44">
                        <c:v>1.1557168134400377</c:v>
                      </c:pt>
                      <c:pt idx="45">
                        <c:v>0.85024864009097412</c:v>
                      </c:pt>
                      <c:pt idx="46">
                        <c:v>0.61373803800243909</c:v>
                      </c:pt>
                      <c:pt idx="47">
                        <c:v>0.43367158336091222</c:v>
                      </c:pt>
                      <c:pt idx="48">
                        <c:v>0.29889376860301164</c:v>
                      </c:pt>
                      <c:pt idx="49">
                        <c:v>0.19972641433668903</c:v>
                      </c:pt>
                      <c:pt idx="50">
                        <c:v>0.12799030461370883</c:v>
                      </c:pt>
                      <c:pt idx="51">
                        <c:v>7.6963552458855805E-2</c:v>
                      </c:pt>
                      <c:pt idx="52">
                        <c:v>4.1262332576137942E-2</c:v>
                      </c:pt>
                      <c:pt idx="53">
                        <c:v>1.667928554332971E-2</c:v>
                      </c:pt>
                    </c:numCache>
                  </c:numRef>
                </c:val>
                <c:smooth val="0"/>
                <c:extLst>
                  <c:ext xmlns:c16="http://schemas.microsoft.com/office/drawing/2014/chart" uri="{C3380CC4-5D6E-409C-BE32-E72D297353CC}">
                    <c16:uniqueId val="{00000001-6455-4FC1-9FE7-E257963666D2}"/>
                  </c:ext>
                </c:extLst>
              </c15:ser>
            </c15:filteredLineSeries>
          </c:ext>
        </c:extLst>
      </c:lineChart>
      <c:catAx>
        <c:axId val="-15027822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79936"/>
        <c:crosses val="autoZero"/>
        <c:auto val="1"/>
        <c:lblAlgn val="ctr"/>
        <c:lblOffset val="100"/>
        <c:noMultiLvlLbl val="0"/>
      </c:catAx>
      <c:valAx>
        <c:axId val="-150277993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82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 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v>RA</c:v>
          </c:tx>
          <c:spPr>
            <a:ln w="28575" cap="rnd">
              <a:solidFill>
                <a:schemeClr val="accent2"/>
              </a:solidFill>
              <a:round/>
            </a:ln>
            <a:effectLst/>
          </c:spPr>
          <c:marker>
            <c:symbol val="none"/>
          </c:marker>
          <c:val>
            <c:numRef>
              <c:f>RA!$F$16:$BG$16</c:f>
              <c:numCache>
                <c:formatCode>0</c:formatCode>
                <c:ptCount val="54"/>
                <c:pt idx="0">
                  <c:v>161.45570648565004</c:v>
                </c:pt>
                <c:pt idx="1">
                  <c:v>157.71393474507607</c:v>
                </c:pt>
                <c:pt idx="2">
                  <c:v>155.05753261487905</c:v>
                </c:pt>
                <c:pt idx="3">
                  <c:v>153.17843613070028</c:v>
                </c:pt>
                <c:pt idx="4">
                  <c:v>150.44209038019287</c:v>
                </c:pt>
                <c:pt idx="5">
                  <c:v>146.97760193019562</c:v>
                </c:pt>
                <c:pt idx="6">
                  <c:v>142.8814266061205</c:v>
                </c:pt>
                <c:pt idx="7">
                  <c:v>138.26181559001898</c:v>
                </c:pt>
                <c:pt idx="8">
                  <c:v>133.22002201591596</c:v>
                </c:pt>
                <c:pt idx="9">
                  <c:v>127.82854356721145</c:v>
                </c:pt>
                <c:pt idx="10">
                  <c:v>122.15443078562538</c:v>
                </c:pt>
                <c:pt idx="11">
                  <c:v>116.26051309923382</c:v>
                </c:pt>
                <c:pt idx="12">
                  <c:v>110.24405504355846</c:v>
                </c:pt>
                <c:pt idx="13">
                  <c:v>104.15747457610816</c:v>
                </c:pt>
                <c:pt idx="14">
                  <c:v>98.047843552216889</c:v>
                </c:pt>
                <c:pt idx="15">
                  <c:v>91.95663455605559</c:v>
                </c:pt>
                <c:pt idx="16">
                  <c:v>85.920288622742319</c:v>
                </c:pt>
                <c:pt idx="17">
                  <c:v>79.979040580272709</c:v>
                </c:pt>
                <c:pt idx="18">
                  <c:v>74.16214450429527</c:v>
                </c:pt>
                <c:pt idx="19">
                  <c:v>68.496191611531529</c:v>
                </c:pt>
                <c:pt idx="20">
                  <c:v>63.005265927410683</c:v>
                </c:pt>
                <c:pt idx="21">
                  <c:v>57.710657313944594</c:v>
                </c:pt>
                <c:pt idx="22">
                  <c:v>52.63057294189921</c:v>
                </c:pt>
                <c:pt idx="23">
                  <c:v>47.779747130474611</c:v>
                </c:pt>
                <c:pt idx="24">
                  <c:v>43.169826137478758</c:v>
                </c:pt>
                <c:pt idx="25">
                  <c:v>38.809481097702282</c:v>
                </c:pt>
                <c:pt idx="26">
                  <c:v>34.7049738010639</c:v>
                </c:pt>
                <c:pt idx="27">
                  <c:v>30.860761740304294</c:v>
                </c:pt>
                <c:pt idx="28">
                  <c:v>27.279442988318138</c:v>
                </c:pt>
                <c:pt idx="29">
                  <c:v>23.962050971225658</c:v>
                </c:pt>
                <c:pt idx="30">
                  <c:v>20.908164479469963</c:v>
                </c:pt>
                <c:pt idx="31">
                  <c:v>18.115523670536533</c:v>
                </c:pt>
                <c:pt idx="32">
                  <c:v>15.579754203276716</c:v>
                </c:pt>
                <c:pt idx="33">
                  <c:v>13.294204968241306</c:v>
                </c:pt>
                <c:pt idx="34">
                  <c:v>11.250032577087959</c:v>
                </c:pt>
                <c:pt idx="35">
                  <c:v>9.4363245478606732</c:v>
                </c:pt>
                <c:pt idx="36">
                  <c:v>7.8405618513114135</c:v>
                </c:pt>
                <c:pt idx="37">
                  <c:v>6.449088364336645</c:v>
                </c:pt>
                <c:pt idx="38">
                  <c:v>5.2472943424736807</c:v>
                </c:pt>
                <c:pt idx="39">
                  <c:v>4.2199166247054869</c:v>
                </c:pt>
                <c:pt idx="40">
                  <c:v>3.3514554124893734</c:v>
                </c:pt>
                <c:pt idx="41">
                  <c:v>2.6263406880904787</c:v>
                </c:pt>
                <c:pt idx="42">
                  <c:v>2.0289528200710429</c:v>
                </c:pt>
                <c:pt idx="43">
                  <c:v>1.5437860659153866</c:v>
                </c:pt>
                <c:pt idx="44">
                  <c:v>1.1557168134400377</c:v>
                </c:pt>
                <c:pt idx="45">
                  <c:v>0.85024864009097412</c:v>
                </c:pt>
                <c:pt idx="46">
                  <c:v>0.61373803800243909</c:v>
                </c:pt>
                <c:pt idx="47">
                  <c:v>0.43367158336091222</c:v>
                </c:pt>
                <c:pt idx="48">
                  <c:v>0.29889376860301164</c:v>
                </c:pt>
                <c:pt idx="49">
                  <c:v>0.19972641433668903</c:v>
                </c:pt>
                <c:pt idx="50">
                  <c:v>0.12799030461370883</c:v>
                </c:pt>
                <c:pt idx="51">
                  <c:v>7.6963552458855805E-2</c:v>
                </c:pt>
                <c:pt idx="52">
                  <c:v>4.1262332576137942E-2</c:v>
                </c:pt>
                <c:pt idx="53">
                  <c:v>1.667928554332971E-2</c:v>
                </c:pt>
              </c:numCache>
            </c:numRef>
          </c:val>
          <c:smooth val="0"/>
          <c:extLst>
            <c:ext xmlns:c16="http://schemas.microsoft.com/office/drawing/2014/chart" uri="{C3380CC4-5D6E-409C-BE32-E72D297353CC}">
              <c16:uniqueId val="{00000000-60DF-4385-8AE4-25F1B8D5B62A}"/>
            </c:ext>
          </c:extLst>
        </c:ser>
        <c:dLbls>
          <c:showLegendKey val="0"/>
          <c:showVal val="0"/>
          <c:showCatName val="0"/>
          <c:showSerName val="0"/>
          <c:showPercent val="0"/>
          <c:showBubbleSize val="0"/>
        </c:dLbls>
        <c:smooth val="0"/>
        <c:axId val="-1502755952"/>
        <c:axId val="-1502753200"/>
        <c:extLst>
          <c:ext xmlns:c15="http://schemas.microsoft.com/office/drawing/2012/chart" uri="{02D57815-91ED-43cb-92C2-25804820EDAC}">
            <c15:filteredLineSeries>
              <c15:ser>
                <c:idx val="0"/>
                <c:order val="0"/>
                <c:tx>
                  <c:v>CSM</c:v>
                </c:tx>
                <c:spPr>
                  <a:ln w="28575" cap="rnd">
                    <a:solidFill>
                      <a:schemeClr val="accent1"/>
                    </a:solidFill>
                    <a:round/>
                  </a:ln>
                  <a:effectLst/>
                </c:spPr>
                <c:marker>
                  <c:symbol val="none"/>
                </c:marker>
                <c:val>
                  <c:numRef>
                    <c:extLst>
                      <c:ext uri="{02D57815-91ED-43cb-92C2-25804820EDAC}">
                        <c15:formulaRef>
                          <c15:sqref>CSM!$F$20:$BH$20</c15:sqref>
                        </c15:formulaRef>
                      </c:ext>
                    </c:extLst>
                    <c:numCache>
                      <c:formatCode>_(* #,##0_);_(* \(#,##0\);_(* "-"??_);_(@_)</c:formatCode>
                      <c:ptCount val="55"/>
                      <c:pt idx="0">
                        <c:v>794.39982169418533</c:v>
                      </c:pt>
                      <c:pt idx="1">
                        <c:v>723.59601567282652</c:v>
                      </c:pt>
                      <c:pt idx="2">
                        <c:v>660.38513979191634</c:v>
                      </c:pt>
                      <c:pt idx="3">
                        <c:v>602.22083598705308</c:v>
                      </c:pt>
                      <c:pt idx="4">
                        <c:v>548.71810477975623</c:v>
                      </c:pt>
                      <c:pt idx="5">
                        <c:v>499.51387443180886</c:v>
                      </c:pt>
                      <c:pt idx="6">
                        <c:v>454.27002442569011</c:v>
                      </c:pt>
                      <c:pt idx="7">
                        <c:v>412.67319849928504</c:v>
                      </c:pt>
                      <c:pt idx="8">
                        <c:v>374.43254986879839</c:v>
                      </c:pt>
                      <c:pt idx="9">
                        <c:v>339.28233568375072</c:v>
                      </c:pt>
                      <c:pt idx="10">
                        <c:v>306.98304186032209</c:v>
                      </c:pt>
                      <c:pt idx="11">
                        <c:v>277.32095904668353</c:v>
                      </c:pt>
                      <c:pt idx="12">
                        <c:v>250.10012308997432</c:v>
                      </c:pt>
                      <c:pt idx="13">
                        <c:v>225.14317605632729</c:v>
                      </c:pt>
                      <c:pt idx="14">
                        <c:v>202.28395320286023</c:v>
                      </c:pt>
                      <c:pt idx="15">
                        <c:v>181.36707968536575</c:v>
                      </c:pt>
                      <c:pt idx="16">
                        <c:v>162.26858504993811</c:v>
                      </c:pt>
                      <c:pt idx="17">
                        <c:v>144.85068194521133</c:v>
                      </c:pt>
                      <c:pt idx="18">
                        <c:v>128.98573246415779</c:v>
                      </c:pt>
                      <c:pt idx="19">
                        <c:v>114.5554576526317</c:v>
                      </c:pt>
                      <c:pt idx="20">
                        <c:v>101.45054741946166</c:v>
                      </c:pt>
                      <c:pt idx="21">
                        <c:v>89.569827582775005</c:v>
                      </c:pt>
                      <c:pt idx="22">
                        <c:v>78.819790063724511</c:v>
                      </c:pt>
                      <c:pt idx="23">
                        <c:v>69.114054667389354</c:v>
                      </c:pt>
                      <c:pt idx="24">
                        <c:v>60.372554868354214</c:v>
                      </c:pt>
                      <c:pt idx="25">
                        <c:v>52.520823472035786</c:v>
                      </c:pt>
                      <c:pt idx="26">
                        <c:v>45.489276392350675</c:v>
                      </c:pt>
                      <c:pt idx="27">
                        <c:v>39.212378865648212</c:v>
                      </c:pt>
                      <c:pt idx="28">
                        <c:v>33.628583218082404</c:v>
                      </c:pt>
                      <c:pt idx="29">
                        <c:v>28.680314294220675</c:v>
                      </c:pt>
                      <c:pt idx="30">
                        <c:v>24.313883495689165</c:v>
                      </c:pt>
                      <c:pt idx="31">
                        <c:v>20.479232124764799</c:v>
                      </c:pt>
                      <c:pt idx="32">
                        <c:v>17.129497528939787</c:v>
                      </c:pt>
                      <c:pt idx="33">
                        <c:v>14.220685405184874</c:v>
                      </c:pt>
                      <c:pt idx="34">
                        <c:v>11.711252901667468</c:v>
                      </c:pt>
                      <c:pt idx="35">
                        <c:v>9.561803025524048</c:v>
                      </c:pt>
                      <c:pt idx="36">
                        <c:v>7.734963372039088</c:v>
                      </c:pt>
                      <c:pt idx="37">
                        <c:v>6.1952139053441044</c:v>
                      </c:pt>
                      <c:pt idx="38">
                        <c:v>4.9089337758083342</c:v>
                      </c:pt>
                      <c:pt idx="39">
                        <c:v>3.8447758627853741</c:v>
                      </c:pt>
                      <c:pt idx="40">
                        <c:v>2.9738325260013552</c:v>
                      </c:pt>
                      <c:pt idx="41">
                        <c:v>2.2694584875928587</c:v>
                      </c:pt>
                      <c:pt idx="42">
                        <c:v>1.7071841200359279</c:v>
                      </c:pt>
                      <c:pt idx="43">
                        <c:v>1.2646881385574611</c:v>
                      </c:pt>
                      <c:pt idx="44">
                        <c:v>0.92175938865216567</c:v>
                      </c:pt>
                      <c:pt idx="45">
                        <c:v>0.66026588156039678</c:v>
                      </c:pt>
                      <c:pt idx="46">
                        <c:v>0.46421771872911111</c:v>
                      </c:pt>
                      <c:pt idx="47">
                        <c:v>0.31981195520907973</c:v>
                      </c:pt>
                      <c:pt idx="48">
                        <c:v>0.21538856448642485</c:v>
                      </c:pt>
                      <c:pt idx="49">
                        <c:v>0.14131239064728737</c:v>
                      </c:pt>
                      <c:pt idx="50">
                        <c:v>8.9798812722228366E-2</c:v>
                      </c:pt>
                      <c:pt idx="51">
                        <c:v>5.4701932839734652E-2</c:v>
                      </c:pt>
                      <c:pt idx="52">
                        <c:v>3.1283527875494085E-2</c:v>
                      </c:pt>
                      <c:pt idx="53">
                        <c:v>1.5979038844154528E-2</c:v>
                      </c:pt>
                      <c:pt idx="54">
                        <c:v>6.1739019714334657E-3</c:v>
                      </c:pt>
                    </c:numCache>
                  </c:numRef>
                </c:val>
                <c:smooth val="0"/>
                <c:extLst>
                  <c:ext xmlns:c16="http://schemas.microsoft.com/office/drawing/2014/chart" uri="{C3380CC4-5D6E-409C-BE32-E72D297353CC}">
                    <c16:uniqueId val="{00000001-60DF-4385-8AE4-25F1B8D5B62A}"/>
                  </c:ext>
                </c:extLst>
              </c15:ser>
            </c15:filteredLineSeries>
          </c:ext>
        </c:extLst>
      </c:lineChart>
      <c:catAx>
        <c:axId val="-15027559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53200"/>
        <c:crosses val="autoZero"/>
        <c:auto val="1"/>
        <c:lblAlgn val="ctr"/>
        <c:lblOffset val="100"/>
        <c:noMultiLvlLbl val="0"/>
      </c:catAx>
      <c:valAx>
        <c:axId val="-1502753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755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Total Liability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stacked"/>
        <c:varyColors val="0"/>
        <c:ser>
          <c:idx val="0"/>
          <c:order val="0"/>
          <c:tx>
            <c:strRef>
              <c:f>'Statement of Financial Position'!$D$25</c:f>
              <c:strCache>
                <c:ptCount val="1"/>
                <c:pt idx="0">
                  <c:v>PVCF</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val>
            <c:numRef>
              <c:f>'Statement of Financial Position'!$E$25:$BH$25</c:f>
              <c:numCache>
                <c:formatCode>_(* #,##0_);_(* \(#,##0\);_(* "-"??_);_(@_)</c:formatCode>
                <c:ptCount val="56"/>
                <c:pt idx="0">
                  <c:v>-955.85552817983535</c:v>
                </c:pt>
                <c:pt idx="1">
                  <c:v>-914.28974930702543</c:v>
                </c:pt>
                <c:pt idx="2">
                  <c:v>194.62637852158036</c:v>
                </c:pt>
                <c:pt idx="3">
                  <c:v>1409.5577624845625</c:v>
                </c:pt>
                <c:pt idx="4">
                  <c:v>2442.3457541330595</c:v>
                </c:pt>
                <c:pt idx="5">
                  <c:v>3316.7937251854364</c:v>
                </c:pt>
                <c:pt idx="6">
                  <c:v>4052.6087596723437</c:v>
                </c:pt>
                <c:pt idx="7">
                  <c:v>4666.7479389994378</c:v>
                </c:pt>
                <c:pt idx="8">
                  <c:v>5173.7989972844689</c:v>
                </c:pt>
                <c:pt idx="9">
                  <c:v>5583.3054184085595</c:v>
                </c:pt>
                <c:pt idx="10">
                  <c:v>5900.9701719281366</c:v>
                </c:pt>
                <c:pt idx="11">
                  <c:v>6132.8162206291818</c:v>
                </c:pt>
                <c:pt idx="12">
                  <c:v>6286.7061767398118</c:v>
                </c:pt>
                <c:pt idx="13">
                  <c:v>6367.5462899559589</c:v>
                </c:pt>
                <c:pt idx="14">
                  <c:v>6385.0645557391827</c:v>
                </c:pt>
                <c:pt idx="15">
                  <c:v>6347.9191975052754</c:v>
                </c:pt>
                <c:pt idx="16">
                  <c:v>6244.2598710029033</c:v>
                </c:pt>
                <c:pt idx="17">
                  <c:v>6101.6025874418583</c:v>
                </c:pt>
                <c:pt idx="18">
                  <c:v>5925.7362669776194</c:v>
                </c:pt>
                <c:pt idx="19">
                  <c:v>5722.0290395810598</c:v>
                </c:pt>
                <c:pt idx="20">
                  <c:v>5495.0997009236107</c:v>
                </c:pt>
                <c:pt idx="21">
                  <c:v>5249.2602679289994</c:v>
                </c:pt>
                <c:pt idx="22">
                  <c:v>4988.2192488752216</c:v>
                </c:pt>
                <c:pt idx="23">
                  <c:v>4715.2212974851891</c:v>
                </c:pt>
                <c:pt idx="24">
                  <c:v>4433.3759315521447</c:v>
                </c:pt>
                <c:pt idx="25">
                  <c:v>4145.685046685122</c:v>
                </c:pt>
                <c:pt idx="26">
                  <c:v>3855.1627088727641</c:v>
                </c:pt>
                <c:pt idx="27">
                  <c:v>3565.0197466694344</c:v>
                </c:pt>
                <c:pt idx="28">
                  <c:v>3278.0190708346995</c:v>
                </c:pt>
                <c:pt idx="29">
                  <c:v>2996.4417157151888</c:v>
                </c:pt>
                <c:pt idx="30">
                  <c:v>2722.1267869579033</c:v>
                </c:pt>
                <c:pt idx="31">
                  <c:v>2456.6243208009009</c:v>
                </c:pt>
                <c:pt idx="32">
                  <c:v>2201.3815395386769</c:v>
                </c:pt>
                <c:pt idx="33">
                  <c:v>1957.6880069026063</c:v>
                </c:pt>
                <c:pt idx="34">
                  <c:v>1726.8051191339853</c:v>
                </c:pt>
                <c:pt idx="35">
                  <c:v>1509.9339963880632</c:v>
                </c:pt>
                <c:pt idx="36">
                  <c:v>1308.1002347630576</c:v>
                </c:pt>
                <c:pt idx="37">
                  <c:v>1122.2300361936104</c:v>
                </c:pt>
                <c:pt idx="38">
                  <c:v>952.97311898597138</c:v>
                </c:pt>
                <c:pt idx="39">
                  <c:v>800.40181564404168</c:v>
                </c:pt>
                <c:pt idx="40">
                  <c:v>664.18792298895005</c:v>
                </c:pt>
                <c:pt idx="41">
                  <c:v>543.92514661616997</c:v>
                </c:pt>
                <c:pt idx="42">
                  <c:v>439.06835936885676</c:v>
                </c:pt>
                <c:pt idx="43">
                  <c:v>348.90244378135031</c:v>
                </c:pt>
                <c:pt idx="44">
                  <c:v>272.57348440628834</c:v>
                </c:pt>
                <c:pt idx="45">
                  <c:v>209.10187981377604</c:v>
                </c:pt>
                <c:pt idx="46">
                  <c:v>157.31208251745835</c:v>
                </c:pt>
                <c:pt idx="47">
                  <c:v>115.86055434426697</c:v>
                </c:pt>
                <c:pt idx="48">
                  <c:v>83.32854867730947</c:v>
                </c:pt>
                <c:pt idx="49">
                  <c:v>58.302230925412779</c:v>
                </c:pt>
                <c:pt idx="50">
                  <c:v>39.438579130961827</c:v>
                </c:pt>
                <c:pt idx="51">
                  <c:v>25.512343653188694</c:v>
                </c:pt>
                <c:pt idx="52">
                  <c:v>15.445418149563707</c:v>
                </c:pt>
                <c:pt idx="53">
                  <c:v>8.3201463805927229</c:v>
                </c:pt>
                <c:pt idx="54">
                  <c:v>3.3793655714238775</c:v>
                </c:pt>
                <c:pt idx="55">
                  <c:v>0</c:v>
                </c:pt>
              </c:numCache>
            </c:numRef>
          </c:val>
          <c:extLst>
            <c:ext xmlns:c16="http://schemas.microsoft.com/office/drawing/2014/chart" uri="{C3380CC4-5D6E-409C-BE32-E72D297353CC}">
              <c16:uniqueId val="{00000000-8621-4016-90B8-5E319F2E3011}"/>
            </c:ext>
          </c:extLst>
        </c:ser>
        <c:ser>
          <c:idx val="1"/>
          <c:order val="1"/>
          <c:tx>
            <c:strRef>
              <c:f>'Statement of Financial Position'!$D$26</c:f>
              <c:strCache>
                <c:ptCount val="1"/>
                <c:pt idx="0">
                  <c:v>Risk adjustment</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val>
            <c:numRef>
              <c:f>'Statement of Financial Position'!$E$26:$BH$26</c:f>
              <c:numCache>
                <c:formatCode>#,##0_);\(#,##0\)</c:formatCode>
                <c:ptCount val="56"/>
                <c:pt idx="0">
                  <c:v>161.45570648565004</c:v>
                </c:pt>
                <c:pt idx="1">
                  <c:v>157.71393474507607</c:v>
                </c:pt>
                <c:pt idx="2">
                  <c:v>155.05753261487905</c:v>
                </c:pt>
                <c:pt idx="3">
                  <c:v>153.17843613070028</c:v>
                </c:pt>
                <c:pt idx="4">
                  <c:v>150.44209038019287</c:v>
                </c:pt>
                <c:pt idx="5">
                  <c:v>146.97760193019562</c:v>
                </c:pt>
                <c:pt idx="6">
                  <c:v>142.8814266061205</c:v>
                </c:pt>
                <c:pt idx="7">
                  <c:v>138.26181559001898</c:v>
                </c:pt>
                <c:pt idx="8">
                  <c:v>133.22002201591596</c:v>
                </c:pt>
                <c:pt idx="9">
                  <c:v>127.82854356721145</c:v>
                </c:pt>
                <c:pt idx="10">
                  <c:v>122.15443078562538</c:v>
                </c:pt>
                <c:pt idx="11">
                  <c:v>116.26051309923382</c:v>
                </c:pt>
                <c:pt idx="12">
                  <c:v>110.24405504355846</c:v>
                </c:pt>
                <c:pt idx="13">
                  <c:v>104.15747457610816</c:v>
                </c:pt>
                <c:pt idx="14">
                  <c:v>98.047843552216889</c:v>
                </c:pt>
                <c:pt idx="15">
                  <c:v>91.95663455605559</c:v>
                </c:pt>
                <c:pt idx="16">
                  <c:v>85.920288622742319</c:v>
                </c:pt>
                <c:pt idx="17">
                  <c:v>79.979040580272709</c:v>
                </c:pt>
                <c:pt idx="18">
                  <c:v>74.16214450429527</c:v>
                </c:pt>
                <c:pt idx="19">
                  <c:v>68.496191611531529</c:v>
                </c:pt>
                <c:pt idx="20">
                  <c:v>63.005265927410683</c:v>
                </c:pt>
                <c:pt idx="21">
                  <c:v>57.710657313944594</c:v>
                </c:pt>
                <c:pt idx="22">
                  <c:v>52.63057294189921</c:v>
                </c:pt>
                <c:pt idx="23">
                  <c:v>47.779747130474611</c:v>
                </c:pt>
                <c:pt idx="24">
                  <c:v>43.169826137478758</c:v>
                </c:pt>
                <c:pt idx="25">
                  <c:v>38.809481097702282</c:v>
                </c:pt>
                <c:pt idx="26">
                  <c:v>34.7049738010639</c:v>
                </c:pt>
                <c:pt idx="27">
                  <c:v>30.860761740304294</c:v>
                </c:pt>
                <c:pt idx="28">
                  <c:v>27.279442988318138</c:v>
                </c:pt>
                <c:pt idx="29">
                  <c:v>23.962050971225658</c:v>
                </c:pt>
                <c:pt idx="30">
                  <c:v>20.908164479469963</c:v>
                </c:pt>
                <c:pt idx="31">
                  <c:v>18.115523670536533</c:v>
                </c:pt>
                <c:pt idx="32">
                  <c:v>15.579754203276716</c:v>
                </c:pt>
                <c:pt idx="33">
                  <c:v>13.294204968241306</c:v>
                </c:pt>
                <c:pt idx="34">
                  <c:v>11.250032577087959</c:v>
                </c:pt>
                <c:pt idx="35">
                  <c:v>9.4363245478606732</c:v>
                </c:pt>
                <c:pt idx="36">
                  <c:v>7.8405618513114135</c:v>
                </c:pt>
                <c:pt idx="37">
                  <c:v>6.449088364336645</c:v>
                </c:pt>
                <c:pt idx="38">
                  <c:v>5.2472943424736807</c:v>
                </c:pt>
                <c:pt idx="39">
                  <c:v>4.2199166247054869</c:v>
                </c:pt>
                <c:pt idx="40">
                  <c:v>3.3514554124893734</c:v>
                </c:pt>
                <c:pt idx="41">
                  <c:v>2.6263406880904787</c:v>
                </c:pt>
                <c:pt idx="42">
                  <c:v>2.0289528200710429</c:v>
                </c:pt>
                <c:pt idx="43">
                  <c:v>1.5437860659153866</c:v>
                </c:pt>
                <c:pt idx="44">
                  <c:v>1.1557168134400377</c:v>
                </c:pt>
                <c:pt idx="45">
                  <c:v>0.85024864009097412</c:v>
                </c:pt>
                <c:pt idx="46">
                  <c:v>0.61373803800243909</c:v>
                </c:pt>
                <c:pt idx="47">
                  <c:v>0.43367158336091222</c:v>
                </c:pt>
                <c:pt idx="48">
                  <c:v>0.29889376860301164</c:v>
                </c:pt>
                <c:pt idx="49">
                  <c:v>0.19972641433668903</c:v>
                </c:pt>
                <c:pt idx="50">
                  <c:v>0.12799030461370883</c:v>
                </c:pt>
                <c:pt idx="51">
                  <c:v>7.6963552458855805E-2</c:v>
                </c:pt>
                <c:pt idx="52">
                  <c:v>4.1262332576137942E-2</c:v>
                </c:pt>
                <c:pt idx="53">
                  <c:v>1.667928554332971E-2</c:v>
                </c:pt>
                <c:pt idx="54">
                  <c:v>0</c:v>
                </c:pt>
                <c:pt idx="55">
                  <c:v>0</c:v>
                </c:pt>
              </c:numCache>
            </c:numRef>
          </c:val>
          <c:extLst>
            <c:ext xmlns:c16="http://schemas.microsoft.com/office/drawing/2014/chart" uri="{C3380CC4-5D6E-409C-BE32-E72D297353CC}">
              <c16:uniqueId val="{00000001-8621-4016-90B8-5E319F2E3011}"/>
            </c:ext>
          </c:extLst>
        </c:ser>
        <c:ser>
          <c:idx val="2"/>
          <c:order val="2"/>
          <c:tx>
            <c:strRef>
              <c:f>'Statement of Financial Position'!$D$27</c:f>
              <c:strCache>
                <c:ptCount val="1"/>
                <c:pt idx="0">
                  <c:v>Contractual service margin</c:v>
                </c:pt>
              </c:strCache>
            </c:strRef>
          </c:tx>
          <c:spPr>
            <a:solidFill>
              <a:srgbClr val="FFFF00"/>
            </a:solidFill>
            <a:ln>
              <a:noFill/>
            </a:ln>
            <a:effectLst>
              <a:innerShdw blurRad="114300">
                <a:schemeClr val="accent3"/>
              </a:innerShdw>
            </a:effectLst>
          </c:spPr>
          <c:invertIfNegative val="0"/>
          <c:val>
            <c:numRef>
              <c:f>'Statement of Financial Position'!$E$27:$BH$27</c:f>
              <c:numCache>
                <c:formatCode>#,##0_);\(#,##0\)</c:formatCode>
                <c:ptCount val="56"/>
                <c:pt idx="0">
                  <c:v>794.39982169418533</c:v>
                </c:pt>
                <c:pt idx="1">
                  <c:v>723.59601567282652</c:v>
                </c:pt>
                <c:pt idx="2">
                  <c:v>660.38513979191634</c:v>
                </c:pt>
                <c:pt idx="3">
                  <c:v>602.22083598705308</c:v>
                </c:pt>
                <c:pt idx="4">
                  <c:v>548.71810477975623</c:v>
                </c:pt>
                <c:pt idx="5">
                  <c:v>499.51387443180886</c:v>
                </c:pt>
                <c:pt idx="6">
                  <c:v>454.27002442569011</c:v>
                </c:pt>
                <c:pt idx="7">
                  <c:v>412.67319849928504</c:v>
                </c:pt>
                <c:pt idx="8">
                  <c:v>374.43254986879839</c:v>
                </c:pt>
                <c:pt idx="9">
                  <c:v>339.28233568375072</c:v>
                </c:pt>
                <c:pt idx="10">
                  <c:v>306.98304186032209</c:v>
                </c:pt>
                <c:pt idx="11">
                  <c:v>277.32095904668353</c:v>
                </c:pt>
                <c:pt idx="12">
                  <c:v>250.10012308997432</c:v>
                </c:pt>
                <c:pt idx="13">
                  <c:v>225.14317605632729</c:v>
                </c:pt>
                <c:pt idx="14">
                  <c:v>202.28395320286023</c:v>
                </c:pt>
                <c:pt idx="15">
                  <c:v>181.36707968536575</c:v>
                </c:pt>
                <c:pt idx="16">
                  <c:v>162.26858504993811</c:v>
                </c:pt>
                <c:pt idx="17">
                  <c:v>144.85068194521133</c:v>
                </c:pt>
                <c:pt idx="18">
                  <c:v>128.98573246415779</c:v>
                </c:pt>
                <c:pt idx="19">
                  <c:v>114.5554576526317</c:v>
                </c:pt>
                <c:pt idx="20">
                  <c:v>101.45054741946166</c:v>
                </c:pt>
                <c:pt idx="21">
                  <c:v>89.569827582775005</c:v>
                </c:pt>
                <c:pt idx="22">
                  <c:v>78.819790063724511</c:v>
                </c:pt>
                <c:pt idx="23">
                  <c:v>69.114054667389354</c:v>
                </c:pt>
                <c:pt idx="24">
                  <c:v>60.372554868354214</c:v>
                </c:pt>
                <c:pt idx="25">
                  <c:v>52.520823472035786</c:v>
                </c:pt>
                <c:pt idx="26">
                  <c:v>45.489276392350675</c:v>
                </c:pt>
                <c:pt idx="27">
                  <c:v>39.212378865648212</c:v>
                </c:pt>
                <c:pt idx="28">
                  <c:v>33.628583218082404</c:v>
                </c:pt>
                <c:pt idx="29">
                  <c:v>28.680314294220675</c:v>
                </c:pt>
                <c:pt idx="30">
                  <c:v>24.313883495689165</c:v>
                </c:pt>
                <c:pt idx="31">
                  <c:v>20.479232124764799</c:v>
                </c:pt>
                <c:pt idx="32">
                  <c:v>17.129497528939787</c:v>
                </c:pt>
                <c:pt idx="33">
                  <c:v>14.220685405184874</c:v>
                </c:pt>
                <c:pt idx="34">
                  <c:v>11.711252901667468</c:v>
                </c:pt>
                <c:pt idx="35">
                  <c:v>9.561803025524048</c:v>
                </c:pt>
                <c:pt idx="36">
                  <c:v>7.734963372039088</c:v>
                </c:pt>
                <c:pt idx="37">
                  <c:v>6.1952139053441044</c:v>
                </c:pt>
                <c:pt idx="38">
                  <c:v>4.9089337758083342</c:v>
                </c:pt>
                <c:pt idx="39">
                  <c:v>3.8447758627853741</c:v>
                </c:pt>
                <c:pt idx="40">
                  <c:v>2.9738325260013552</c:v>
                </c:pt>
                <c:pt idx="41">
                  <c:v>2.2694584875928587</c:v>
                </c:pt>
                <c:pt idx="42">
                  <c:v>1.7071841200359279</c:v>
                </c:pt>
                <c:pt idx="43">
                  <c:v>1.2646881385574611</c:v>
                </c:pt>
                <c:pt idx="44">
                  <c:v>0.92175938865216567</c:v>
                </c:pt>
                <c:pt idx="45">
                  <c:v>0.66026588156039678</c:v>
                </c:pt>
                <c:pt idx="46">
                  <c:v>0.46421771872911111</c:v>
                </c:pt>
                <c:pt idx="47">
                  <c:v>0.31981195520907973</c:v>
                </c:pt>
                <c:pt idx="48">
                  <c:v>0.21538856448642485</c:v>
                </c:pt>
                <c:pt idx="49">
                  <c:v>0.14131239064728737</c:v>
                </c:pt>
                <c:pt idx="50">
                  <c:v>8.9798812722228366E-2</c:v>
                </c:pt>
                <c:pt idx="51">
                  <c:v>5.4701932839734652E-2</c:v>
                </c:pt>
                <c:pt idx="52">
                  <c:v>3.1283527875494085E-2</c:v>
                </c:pt>
                <c:pt idx="53">
                  <c:v>1.5979038844154528E-2</c:v>
                </c:pt>
                <c:pt idx="54">
                  <c:v>6.1739019714334657E-3</c:v>
                </c:pt>
                <c:pt idx="55">
                  <c:v>-4.2382417020370156E-12</c:v>
                </c:pt>
              </c:numCache>
            </c:numRef>
          </c:val>
          <c:extLst>
            <c:ext xmlns:c16="http://schemas.microsoft.com/office/drawing/2014/chart" uri="{C3380CC4-5D6E-409C-BE32-E72D297353CC}">
              <c16:uniqueId val="{00000002-8621-4016-90B8-5E319F2E3011}"/>
            </c:ext>
          </c:extLst>
        </c:ser>
        <c:dLbls>
          <c:showLegendKey val="0"/>
          <c:showVal val="0"/>
          <c:showCatName val="0"/>
          <c:showSerName val="0"/>
          <c:showPercent val="0"/>
          <c:showBubbleSize val="0"/>
        </c:dLbls>
        <c:gapWidth val="150"/>
        <c:overlap val="100"/>
        <c:axId val="-1999266944"/>
        <c:axId val="-1999264192"/>
      </c:barChart>
      <c:lineChart>
        <c:grouping val="standard"/>
        <c:varyColors val="0"/>
        <c:ser>
          <c:idx val="3"/>
          <c:order val="3"/>
          <c:tx>
            <c:strRef>
              <c:f>'Liability Development'!$D$19</c:f>
              <c:strCache>
                <c:ptCount val="1"/>
                <c:pt idx="0">
                  <c:v>Total Liability</c:v>
                </c:pt>
              </c:strCache>
            </c:strRef>
          </c:tx>
          <c:spPr>
            <a:ln w="28575" cap="rnd">
              <a:solidFill>
                <a:schemeClr val="accent4"/>
              </a:solidFill>
              <a:round/>
            </a:ln>
            <a:effectLst/>
          </c:spPr>
          <c:marker>
            <c:symbol val="none"/>
          </c:marker>
          <c:val>
            <c:numRef>
              <c:f>'Liability Development'!$E$19:$BH$19</c:f>
              <c:numCache>
                <c:formatCode>#,##0_);\(#,##0\)</c:formatCode>
                <c:ptCount val="56"/>
                <c:pt idx="0">
                  <c:v>0</c:v>
                </c:pt>
                <c:pt idx="1">
                  <c:v>-32.979798889122776</c:v>
                </c:pt>
                <c:pt idx="2">
                  <c:v>1010.0690509283758</c:v>
                </c:pt>
                <c:pt idx="3">
                  <c:v>2164.9570346023156</c:v>
                </c:pt>
                <c:pt idx="4">
                  <c:v>3141.5059492930086</c:v>
                </c:pt>
                <c:pt idx="5">
                  <c:v>3963.2852015474409</c:v>
                </c:pt>
                <c:pt idx="6">
                  <c:v>4649.7602107041548</c:v>
                </c:pt>
                <c:pt idx="7">
                  <c:v>5217.6829530887417</c:v>
                </c:pt>
                <c:pt idx="8">
                  <c:v>5681.4515691691831</c:v>
                </c:pt>
                <c:pt idx="9">
                  <c:v>6050.4162976595217</c:v>
                </c:pt>
                <c:pt idx="10">
                  <c:v>6330.1076445740846</c:v>
                </c:pt>
                <c:pt idx="11">
                  <c:v>6526.3976927750991</c:v>
                </c:pt>
                <c:pt idx="12">
                  <c:v>6647.050354873345</c:v>
                </c:pt>
                <c:pt idx="13">
                  <c:v>6696.8469405883943</c:v>
                </c:pt>
                <c:pt idx="14">
                  <c:v>6685.3963524942601</c:v>
                </c:pt>
                <c:pt idx="15">
                  <c:v>6621.2429117466963</c:v>
                </c:pt>
                <c:pt idx="16">
                  <c:v>6492.4487446755838</c:v>
                </c:pt>
                <c:pt idx="17">
                  <c:v>6326.432309967342</c:v>
                </c:pt>
                <c:pt idx="18">
                  <c:v>6128.884143946073</c:v>
                </c:pt>
                <c:pt idx="19">
                  <c:v>5905.0806888452234</c:v>
                </c:pt>
                <c:pt idx="20">
                  <c:v>5659.5555142704834</c:v>
                </c:pt>
                <c:pt idx="21">
                  <c:v>5396.5407528257192</c:v>
                </c:pt>
                <c:pt idx="22">
                  <c:v>5119.669611880845</c:v>
                </c:pt>
                <c:pt idx="23">
                  <c:v>4832.1150992830535</c:v>
                </c:pt>
                <c:pt idx="24">
                  <c:v>4536.9183125579775</c:v>
                </c:pt>
                <c:pt idx="25">
                  <c:v>4237.0153512548604</c:v>
                </c:pt>
                <c:pt idx="26">
                  <c:v>3935.3569590661787</c:v>
                </c:pt>
                <c:pt idx="27">
                  <c:v>3635.0928872753871</c:v>
                </c:pt>
                <c:pt idx="28">
                  <c:v>3338.9270970411003</c:v>
                </c:pt>
                <c:pt idx="29">
                  <c:v>3049.0840809806355</c:v>
                </c:pt>
                <c:pt idx="30">
                  <c:v>2767.3488349330623</c:v>
                </c:pt>
                <c:pt idx="31">
                  <c:v>2495.2190765962023</c:v>
                </c:pt>
                <c:pt idx="32">
                  <c:v>2234.0907912708935</c:v>
                </c:pt>
                <c:pt idx="33">
                  <c:v>1985.2028972760324</c:v>
                </c:pt>
                <c:pt idx="34">
                  <c:v>1749.7664046127406</c:v>
                </c:pt>
                <c:pt idx="35">
                  <c:v>1528.932123961448</c:v>
                </c:pt>
                <c:pt idx="36">
                  <c:v>1323.6757599864081</c:v>
                </c:pt>
                <c:pt idx="37">
                  <c:v>1134.8743384632912</c:v>
                </c:pt>
                <c:pt idx="38">
                  <c:v>963.12934710425338</c:v>
                </c:pt>
                <c:pt idx="39">
                  <c:v>808.46650813153246</c:v>
                </c:pt>
                <c:pt idx="40">
                  <c:v>670.51321092744081</c:v>
                </c:pt>
                <c:pt idx="41">
                  <c:v>548.82094579185332</c:v>
                </c:pt>
                <c:pt idx="42">
                  <c:v>442.80449630896373</c:v>
                </c:pt>
                <c:pt idx="43">
                  <c:v>351.71091798582319</c:v>
                </c:pt>
                <c:pt idx="44">
                  <c:v>274.65096060838056</c:v>
                </c:pt>
                <c:pt idx="45">
                  <c:v>210.61239433542741</c:v>
                </c:pt>
                <c:pt idx="46">
                  <c:v>158.39003827418992</c:v>
                </c:pt>
                <c:pt idx="47">
                  <c:v>116.61403788283697</c:v>
                </c:pt>
                <c:pt idx="48">
                  <c:v>83.842831010398911</c:v>
                </c:pt>
                <c:pt idx="49">
                  <c:v>58.643269730396753</c:v>
                </c:pt>
                <c:pt idx="50">
                  <c:v>39.656368248297767</c:v>
                </c:pt>
                <c:pt idx="51">
                  <c:v>25.644009138487284</c:v>
                </c:pt>
                <c:pt idx="52">
                  <c:v>15.517964010015341</c:v>
                </c:pt>
                <c:pt idx="53">
                  <c:v>8.3528047049802066</c:v>
                </c:pt>
                <c:pt idx="54">
                  <c:v>3.385539473395311</c:v>
                </c:pt>
                <c:pt idx="55">
                  <c:v>-4.2382417020370156E-12</c:v>
                </c:pt>
              </c:numCache>
            </c:numRef>
          </c:val>
          <c:smooth val="0"/>
          <c:extLst>
            <c:ext xmlns:c16="http://schemas.microsoft.com/office/drawing/2014/chart" uri="{C3380CC4-5D6E-409C-BE32-E72D297353CC}">
              <c16:uniqueId val="{00000003-8621-4016-90B8-5E319F2E3011}"/>
            </c:ext>
          </c:extLst>
        </c:ser>
        <c:dLbls>
          <c:showLegendKey val="0"/>
          <c:showVal val="0"/>
          <c:showCatName val="0"/>
          <c:showSerName val="0"/>
          <c:showPercent val="0"/>
          <c:showBubbleSize val="0"/>
        </c:dLbls>
        <c:marker val="1"/>
        <c:smooth val="0"/>
        <c:axId val="-1999266944"/>
        <c:axId val="-1999264192"/>
      </c:lineChart>
      <c:catAx>
        <c:axId val="-1999266944"/>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4192"/>
        <c:crosses val="autoZero"/>
        <c:auto val="1"/>
        <c:lblAlgn val="ctr"/>
        <c:lblOffset val="100"/>
        <c:noMultiLvlLbl val="0"/>
      </c:catAx>
      <c:valAx>
        <c:axId val="-1999264192"/>
        <c:scaling>
          <c:orientation val="minMax"/>
        </c:scaling>
        <c:delete val="0"/>
        <c:axPos val="l"/>
        <c:majorGridlines>
          <c:spPr>
            <a:ln>
              <a:solidFill>
                <a:schemeClr val="tx1">
                  <a:lumMod val="15000"/>
                  <a:lumOff val="85000"/>
                </a:schemeClr>
              </a:solidFill>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69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'Stmt of Financial Performance'!$D$28</c:f>
              <c:strCache>
                <c:ptCount val="1"/>
                <c:pt idx="0">
                  <c:v>Gross underwriting margin </c:v>
                </c:pt>
              </c:strCache>
            </c:strRef>
          </c:tx>
          <c:spPr>
            <a:solidFill>
              <a:schemeClr val="accent1"/>
            </a:solidFill>
            <a:ln>
              <a:noFill/>
            </a:ln>
            <a:effectLst/>
          </c:spPr>
          <c:invertIfNegative val="0"/>
          <c:val>
            <c:numRef>
              <c:f>'Stmt of Financial Performance'!$F$28:$BG$28</c:f>
              <c:numCache>
                <c:formatCode>_(* #,##0_);_(* \(#,##0\);_(* "-"??_);_(@_)</c:formatCode>
                <c:ptCount val="54"/>
                <c:pt idx="0">
                  <c:v>74.545577761932691</c:v>
                </c:pt>
                <c:pt idx="1">
                  <c:v>65.867278011107146</c:v>
                </c:pt>
                <c:pt idx="2">
                  <c:v>60.043400289041983</c:v>
                </c:pt>
                <c:pt idx="3">
                  <c:v>56.239076957804286</c:v>
                </c:pt>
                <c:pt idx="4">
                  <c:v>52.668718797944393</c:v>
                </c:pt>
                <c:pt idx="5">
                  <c:v>49.340025330193953</c:v>
                </c:pt>
                <c:pt idx="6">
                  <c:v>46.216436942506562</c:v>
                </c:pt>
                <c:pt idx="7">
                  <c:v>43.282442204589643</c:v>
                </c:pt>
                <c:pt idx="8">
                  <c:v>40.541692633752177</c:v>
                </c:pt>
                <c:pt idx="9">
                  <c:v>37.973406605014702</c:v>
                </c:pt>
                <c:pt idx="10">
                  <c:v>35.556000500030223</c:v>
                </c:pt>
                <c:pt idx="11">
                  <c:v>33.237294012384609</c:v>
                </c:pt>
                <c:pt idx="12">
                  <c:v>31.043527501097401</c:v>
                </c:pt>
                <c:pt idx="13">
                  <c:v>28.968853877358356</c:v>
                </c:pt>
                <c:pt idx="14">
                  <c:v>27.008082513655836</c:v>
                </c:pt>
                <c:pt idx="15">
                  <c:v>25.13484056874097</c:v>
                </c:pt>
                <c:pt idx="16">
                  <c:v>23.359151147196371</c:v>
                </c:pt>
                <c:pt idx="17">
                  <c:v>21.681845557031011</c:v>
                </c:pt>
                <c:pt idx="18">
                  <c:v>20.096227704289959</c:v>
                </c:pt>
                <c:pt idx="19">
                  <c:v>18.595835917290856</c:v>
                </c:pt>
                <c:pt idx="20">
                  <c:v>17.175328450152733</c:v>
                </c:pt>
                <c:pt idx="21">
                  <c:v>15.830121891095928</c:v>
                </c:pt>
                <c:pt idx="22">
                  <c:v>14.556561207759728</c:v>
                </c:pt>
                <c:pt idx="23">
                  <c:v>13.351420792031035</c:v>
                </c:pt>
                <c:pt idx="24">
                  <c:v>12.212076436095003</c:v>
                </c:pt>
                <c:pt idx="25">
                  <c:v>11.1360543763235</c:v>
                </c:pt>
                <c:pt idx="26">
                  <c:v>10.121109587462115</c:v>
                </c:pt>
                <c:pt idx="27">
                  <c:v>9.1651143995519533</c:v>
                </c:pt>
                <c:pt idx="28">
                  <c:v>8.2656609409542625</c:v>
                </c:pt>
                <c:pt idx="29">
                  <c:v>7.4203172902871302</c:v>
                </c:pt>
                <c:pt idx="30">
                  <c:v>6.6272921798578182</c:v>
                </c:pt>
                <c:pt idx="31">
                  <c:v>5.8855040630848521</c:v>
                </c:pt>
                <c:pt idx="32">
                  <c:v>5.1943613587903315</c:v>
                </c:pt>
                <c:pt idx="33">
                  <c:v>4.553604894670741</c:v>
                </c:pt>
                <c:pt idx="34">
                  <c:v>3.9631579053706787</c:v>
                </c:pt>
                <c:pt idx="35">
                  <c:v>3.4226023500341967</c:v>
                </c:pt>
                <c:pt idx="36">
                  <c:v>2.93122295366976</c:v>
                </c:pt>
                <c:pt idx="37">
                  <c:v>2.4880741513987346</c:v>
                </c:pt>
                <c:pt idx="38">
                  <c:v>2.0915356307911566</c:v>
                </c:pt>
                <c:pt idx="39">
                  <c:v>1.7394045490001417</c:v>
                </c:pt>
                <c:pt idx="40">
                  <c:v>1.4294887628073809</c:v>
                </c:pt>
                <c:pt idx="41">
                  <c:v>1.159662235576377</c:v>
                </c:pt>
                <c:pt idx="42">
                  <c:v>0.92766273563412938</c:v>
                </c:pt>
                <c:pt idx="43">
                  <c:v>0.73099800238064461</c:v>
                </c:pt>
                <c:pt idx="44">
                  <c:v>0.5669616804408264</c:v>
                </c:pt>
                <c:pt idx="45">
                  <c:v>0.43255876491981837</c:v>
                </c:pt>
                <c:pt idx="46">
                  <c:v>0.32447221816156002</c:v>
                </c:pt>
                <c:pt idx="47">
                  <c:v>0.23920120548055479</c:v>
                </c:pt>
                <c:pt idx="48">
                  <c:v>0.17324352810545918</c:v>
                </c:pt>
                <c:pt idx="49">
                  <c:v>0.12324968764803756</c:v>
                </c:pt>
                <c:pt idx="50">
                  <c:v>8.6123632037345743E-2</c:v>
                </c:pt>
                <c:pt idx="51">
                  <c:v>5.9119624846958985E-2</c:v>
                </c:pt>
                <c:pt idx="52">
                  <c:v>3.9887536064147966E-2</c:v>
                </c:pt>
                <c:pt idx="53">
                  <c:v>2.6484422416050535E-2</c:v>
                </c:pt>
              </c:numCache>
            </c:numRef>
          </c:val>
          <c:extLst>
            <c:ext xmlns:c16="http://schemas.microsoft.com/office/drawing/2014/chart" uri="{C3380CC4-5D6E-409C-BE32-E72D297353CC}">
              <c16:uniqueId val="{00000000-45F8-448E-861F-04502880F95C}"/>
            </c:ext>
          </c:extLst>
        </c:ser>
        <c:ser>
          <c:idx val="3"/>
          <c:order val="1"/>
          <c:tx>
            <c:strRef>
              <c:f>'Stmt of Financial Performance'!$D$31</c:f>
              <c:strCache>
                <c:ptCount val="1"/>
                <c:pt idx="0">
                  <c:v>Total Investment Income</c:v>
                </c:pt>
              </c:strCache>
            </c:strRef>
          </c:tx>
          <c:spPr>
            <a:solidFill>
              <a:schemeClr val="accent4"/>
            </a:solidFill>
            <a:ln>
              <a:noFill/>
            </a:ln>
            <a:effectLst/>
          </c:spPr>
          <c:invertIfNegative val="0"/>
          <c:val>
            <c:numRef>
              <c:f>'Stmt of Financial Performance'!$F$31:$BG$31</c:f>
              <c:numCache>
                <c:formatCode>_(* #,##0_);_(* \(#,##0\);_(* "-"??_);_(@_)</c:formatCode>
                <c:ptCount val="54"/>
                <c:pt idx="0">
                  <c:v>42.134221127193413</c:v>
                </c:pt>
                <c:pt idx="1">
                  <c:v>59.729845398933577</c:v>
                </c:pt>
                <c:pt idx="2">
                  <c:v>81.718231361042612</c:v>
                </c:pt>
                <c:pt idx="3">
                  <c:v>100.03878011065386</c:v>
                </c:pt>
                <c:pt idx="4">
                  <c:v>115.12875678454787</c:v>
                </c:pt>
                <c:pt idx="5">
                  <c:v>127.43848516717469</c:v>
                </c:pt>
                <c:pt idx="6">
                  <c:v>137.33522822950354</c:v>
                </c:pt>
                <c:pt idx="7">
                  <c:v>145.13381407975217</c:v>
                </c:pt>
                <c:pt idx="8">
                  <c:v>151.10363228683943</c:v>
                </c:pt>
                <c:pt idx="9">
                  <c:v>155.41243707230441</c:v>
                </c:pt>
                <c:pt idx="10">
                  <c:v>158.15238142544763</c:v>
                </c:pt>
                <c:pt idx="11">
                  <c:v>159.42377519898048</c:v>
                </c:pt>
                <c:pt idx="12">
                  <c:v>159.36970316016374</c:v>
                </c:pt>
                <c:pt idx="13">
                  <c:v>158.07250098491392</c:v>
                </c:pt>
                <c:pt idx="14">
                  <c:v>155.71384816082804</c:v>
                </c:pt>
                <c:pt idx="15">
                  <c:v>152.45460704677868</c:v>
                </c:pt>
                <c:pt idx="16">
                  <c:v>148.04072178875992</c:v>
                </c:pt>
                <c:pt idx="17">
                  <c:v>143.01943729790236</c:v>
                </c:pt>
                <c:pt idx="18">
                  <c:v>137.49571777497982</c:v>
                </c:pt>
                <c:pt idx="19">
                  <c:v>131.56688858798816</c:v>
                </c:pt>
                <c:pt idx="20">
                  <c:v>125.31591584536008</c:v>
                </c:pt>
                <c:pt idx="21">
                  <c:v>118.82032429757265</c:v>
                </c:pt>
                <c:pt idx="22">
                  <c:v>112.14609291002128</c:v>
                </c:pt>
                <c:pt idx="23">
                  <c:v>105.35040780276944</c:v>
                </c:pt>
                <c:pt idx="24">
                  <c:v>98.488290656725638</c:v>
                </c:pt>
                <c:pt idx="25">
                  <c:v>91.61307137082153</c:v>
                </c:pt>
                <c:pt idx="26">
                  <c:v>84.778766516854802</c:v>
                </c:pt>
                <c:pt idx="27">
                  <c:v>78.043785342048125</c:v>
                </c:pt>
                <c:pt idx="28">
                  <c:v>71.457776707378315</c:v>
                </c:pt>
                <c:pt idx="29">
                  <c:v>65.060951000416878</c:v>
                </c:pt>
                <c:pt idx="30">
                  <c:v>58.884902737248368</c:v>
                </c:pt>
                <c:pt idx="31">
                  <c:v>52.955681759686669</c:v>
                </c:pt>
                <c:pt idx="32">
                  <c:v>47.297528110390701</c:v>
                </c:pt>
                <c:pt idx="33">
                  <c:v>41.931707009356316</c:v>
                </c:pt>
                <c:pt idx="34">
                  <c:v>36.879102593672144</c:v>
                </c:pt>
                <c:pt idx="35">
                  <c:v>32.159524666832155</c:v>
                </c:pt>
                <c:pt idx="36">
                  <c:v>27.789362580531815</c:v>
                </c:pt>
                <c:pt idx="37">
                  <c:v>23.783140122519313</c:v>
                </c:pt>
                <c:pt idx="38">
                  <c:v>20.149916695878495</c:v>
                </c:pt>
                <c:pt idx="39">
                  <c:v>16.887207575043909</c:v>
                </c:pt>
                <c:pt idx="40">
                  <c:v>13.984626033853793</c:v>
                </c:pt>
                <c:pt idx="41">
                  <c:v>11.430441193545139</c:v>
                </c:pt>
                <c:pt idx="42">
                  <c:v>9.2103286533793742</c:v>
                </c:pt>
                <c:pt idx="43">
                  <c:v>7.3067357946454727</c:v>
                </c:pt>
                <c:pt idx="44">
                  <c:v>5.6995225061050121</c:v>
                </c:pt>
                <c:pt idx="45">
                  <c:v>4.3662335174189835</c:v>
                </c:pt>
                <c:pt idx="46">
                  <c:v>3.2806806852305819</c:v>
                </c:pt>
                <c:pt idx="47">
                  <c:v>2.4135278756713028</c:v>
                </c:pt>
                <c:pt idx="48">
                  <c:v>1.7341860778306217</c:v>
                </c:pt>
                <c:pt idx="49">
                  <c:v>1.2124385525358607</c:v>
                </c:pt>
                <c:pt idx="50">
                  <c:v>0.81976585323226581</c:v>
                </c:pt>
                <c:pt idx="51">
                  <c:v>0.53027937834620231</c:v>
                </c:pt>
                <c:pt idx="52">
                  <c:v>0.32129114750700216</c:v>
                </c:pt>
                <c:pt idx="53">
                  <c:v>0.1735542319907562</c:v>
                </c:pt>
              </c:numCache>
            </c:numRef>
          </c:val>
          <c:extLst>
            <c:ext xmlns:c16="http://schemas.microsoft.com/office/drawing/2014/chart" uri="{C3380CC4-5D6E-409C-BE32-E72D297353CC}">
              <c16:uniqueId val="{00000001-45F8-448E-861F-04502880F95C}"/>
            </c:ext>
          </c:extLst>
        </c:ser>
        <c:dLbls>
          <c:showLegendKey val="0"/>
          <c:showVal val="0"/>
          <c:showCatName val="0"/>
          <c:showSerName val="0"/>
          <c:showPercent val="0"/>
          <c:showBubbleSize val="0"/>
        </c:dLbls>
        <c:gapWidth val="219"/>
        <c:overlap val="100"/>
        <c:axId val="-1999236720"/>
        <c:axId val="-1999233968"/>
      </c:barChart>
      <c:catAx>
        <c:axId val="-19992367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33968"/>
        <c:crosses val="autoZero"/>
        <c:auto val="1"/>
        <c:lblAlgn val="ctr"/>
        <c:lblOffset val="100"/>
        <c:noMultiLvlLbl val="0"/>
      </c:catAx>
      <c:valAx>
        <c:axId val="-19992339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3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0</xdr:colOff>
      <xdr:row>11</xdr:row>
      <xdr:rowOff>0</xdr:rowOff>
    </xdr:from>
    <xdr:to>
      <xdr:col>8</xdr:col>
      <xdr:colOff>304800</xdr:colOff>
      <xdr:row>27</xdr:row>
      <xdr:rowOff>60960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11</xdr:row>
      <xdr:rowOff>0</xdr:rowOff>
    </xdr:from>
    <xdr:to>
      <xdr:col>17</xdr:col>
      <xdr:colOff>304800</xdr:colOff>
      <xdr:row>27</xdr:row>
      <xdr:rowOff>60960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8</xdr:col>
      <xdr:colOff>304800</xdr:colOff>
      <xdr:row>45</xdr:row>
      <xdr:rowOff>60960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28</xdr:row>
      <xdr:rowOff>0</xdr:rowOff>
    </xdr:from>
    <xdr:to>
      <xdr:col>17</xdr:col>
      <xdr:colOff>274320</xdr:colOff>
      <xdr:row>45</xdr:row>
      <xdr:rowOff>91440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48</xdr:row>
      <xdr:rowOff>0</xdr:rowOff>
    </xdr:from>
    <xdr:to>
      <xdr:col>8</xdr:col>
      <xdr:colOff>304800</xdr:colOff>
      <xdr:row>64</xdr:row>
      <xdr:rowOff>60960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48</xdr:row>
      <xdr:rowOff>0</xdr:rowOff>
    </xdr:from>
    <xdr:to>
      <xdr:col>18</xdr:col>
      <xdr:colOff>304800</xdr:colOff>
      <xdr:row>64</xdr:row>
      <xdr:rowOff>60960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9</xdr:row>
      <xdr:rowOff>0</xdr:rowOff>
    </xdr:from>
    <xdr:to>
      <xdr:col>9</xdr:col>
      <xdr:colOff>53340</xdr:colOff>
      <xdr:row>28</xdr:row>
      <xdr:rowOff>7620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9</xdr:row>
      <xdr:rowOff>0</xdr:rowOff>
    </xdr:from>
    <xdr:to>
      <xdr:col>17</xdr:col>
      <xdr:colOff>304800</xdr:colOff>
      <xdr:row>25</xdr:row>
      <xdr:rowOff>60960</xdr:rowOff>
    </xdr:to>
    <xdr:graphicFrame macro="">
      <xdr:nvGraphicFramePr>
        <xdr:cNvPr id="5" name="Chart 4">
          <a:extLst>
            <a:ext uri="{FF2B5EF4-FFF2-40B4-BE49-F238E27FC236}">
              <a16:creationId xmlns:a16="http://schemas.microsoft.com/office/drawing/2014/main" id="{00000000-0008-0000-0D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c\Users\sharon.huang\AppData\Local\Microsoft\Windows\Temporary%20Internet%20Files\Content.Outlook\MYW0H1MC\&#38451;&#20809;&#20154;&#23551;&#38468;&#21152;&#30456;&#20276;&#23450;&#26399;&#23551;&#38505;&#21033;&#28070;&#27979;&#35797;&#27169;&#2241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ummary"/>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3"/>
  <sheetViews>
    <sheetView tabSelected="1" workbookViewId="0">
      <selection activeCell="I8" sqref="I8"/>
    </sheetView>
  </sheetViews>
  <sheetFormatPr defaultColWidth="8.88671875" defaultRowHeight="13.35" customHeight="1"/>
  <cols>
    <col min="1" max="3" width="1.88671875" style="132" customWidth="1"/>
    <col min="4" max="16384" width="8.88671875" style="132"/>
  </cols>
  <sheetData>
    <row r="1" spans="1:22" ht="13.35" customHeight="1">
      <c r="A1" s="134" t="s">
        <v>126</v>
      </c>
      <c r="M1" s="272" t="s">
        <v>240</v>
      </c>
    </row>
    <row r="2" spans="1:22" ht="13.35" customHeight="1">
      <c r="A2" s="271" t="s">
        <v>236</v>
      </c>
    </row>
    <row r="3" spans="1:22" ht="2.1" customHeight="1"/>
    <row r="4" spans="1:22" ht="13.35" customHeight="1">
      <c r="A4" s="133" t="s">
        <v>130</v>
      </c>
    </row>
    <row r="5" spans="1:22" ht="13.35" customHeight="1">
      <c r="A5" s="135" t="s">
        <v>143</v>
      </c>
    </row>
    <row r="6" spans="1:22" ht="2.1" customHeight="1">
      <c r="A6" s="134"/>
    </row>
    <row r="7" spans="1:22" ht="13.35" customHeight="1">
      <c r="A7" s="26" t="s">
        <v>141</v>
      </c>
    </row>
    <row r="8" spans="1:22" ht="13.35" customHeight="1">
      <c r="A8" s="26"/>
    </row>
    <row r="9" spans="1:22" ht="13.35" customHeight="1">
      <c r="A9" s="238"/>
      <c r="B9" s="238" t="s">
        <v>241</v>
      </c>
      <c r="C9" s="238"/>
      <c r="D9" s="238"/>
      <c r="E9" s="238"/>
      <c r="F9" s="238"/>
      <c r="G9" s="238"/>
      <c r="H9" s="238"/>
      <c r="I9" s="238"/>
      <c r="J9" s="238"/>
      <c r="K9" s="238"/>
      <c r="L9" s="238"/>
      <c r="M9" s="238"/>
      <c r="N9" s="238"/>
      <c r="O9" s="238"/>
      <c r="P9" s="238"/>
      <c r="Q9" s="238"/>
      <c r="R9" s="238"/>
      <c r="S9" s="238"/>
      <c r="T9" s="238"/>
      <c r="U9" s="238"/>
      <c r="V9" s="238"/>
    </row>
    <row r="10" spans="1:22" ht="13.35" customHeight="1">
      <c r="A10" s="238"/>
      <c r="B10" s="238"/>
      <c r="C10" s="238"/>
      <c r="D10" s="238"/>
      <c r="E10" s="238"/>
      <c r="F10" s="238"/>
      <c r="G10" s="238"/>
      <c r="H10" s="238"/>
      <c r="I10" s="238"/>
      <c r="J10" s="238"/>
      <c r="K10" s="238"/>
      <c r="L10" s="238"/>
      <c r="M10" s="238"/>
      <c r="N10" s="238"/>
      <c r="O10" s="238"/>
      <c r="P10" s="238"/>
      <c r="Q10" s="238"/>
      <c r="R10" s="238"/>
      <c r="S10" s="238"/>
      <c r="T10" s="238"/>
      <c r="U10" s="238"/>
      <c r="V10" s="238"/>
    </row>
    <row r="11" spans="1:22" ht="13.35" customHeight="1">
      <c r="A11" s="238"/>
      <c r="B11" s="238" t="s">
        <v>242</v>
      </c>
      <c r="C11" s="238"/>
      <c r="D11" s="238"/>
      <c r="E11" s="238"/>
      <c r="F11" s="238"/>
      <c r="G11" s="238"/>
      <c r="H11" s="238"/>
      <c r="I11" s="238"/>
      <c r="J11" s="238"/>
      <c r="K11" s="238"/>
      <c r="L11" s="238"/>
      <c r="M11" s="238"/>
      <c r="N11" s="238"/>
      <c r="O11" s="238"/>
      <c r="P11" s="238"/>
      <c r="Q11" s="238"/>
      <c r="R11" s="238"/>
      <c r="S11" s="238"/>
      <c r="T11" s="238"/>
      <c r="U11" s="238"/>
      <c r="V11" s="238"/>
    </row>
    <row r="12" spans="1:22" ht="13.35" customHeight="1">
      <c r="A12" s="238"/>
      <c r="B12" s="238" t="s">
        <v>243</v>
      </c>
      <c r="C12" s="238"/>
      <c r="D12" s="238"/>
      <c r="E12" s="238"/>
      <c r="F12" s="238"/>
      <c r="G12" s="238"/>
      <c r="H12" s="238"/>
      <c r="I12" s="238"/>
      <c r="J12" s="238"/>
      <c r="K12" s="238"/>
      <c r="L12" s="238"/>
      <c r="M12" s="238"/>
      <c r="N12" s="238"/>
      <c r="O12" s="238"/>
      <c r="P12" s="238"/>
      <c r="Q12" s="238"/>
      <c r="R12" s="238"/>
      <c r="S12" s="238"/>
      <c r="T12" s="238"/>
      <c r="U12" s="238"/>
      <c r="V12" s="238"/>
    </row>
    <row r="13" spans="1:22" s="238" customFormat="1" ht="13.35" customHeight="1">
      <c r="B13" s="238" t="s">
        <v>244</v>
      </c>
    </row>
    <row r="15" spans="1:22" ht="13.35" customHeight="1">
      <c r="A15" s="238"/>
      <c r="B15" s="238" t="s">
        <v>234</v>
      </c>
      <c r="C15" s="238"/>
      <c r="D15" s="238"/>
      <c r="E15" s="238"/>
      <c r="F15" s="238"/>
      <c r="G15" s="238"/>
      <c r="H15" s="238"/>
      <c r="I15" s="238"/>
      <c r="J15" s="238"/>
      <c r="K15" s="238"/>
      <c r="L15" s="238"/>
      <c r="M15" s="238"/>
      <c r="N15" s="238"/>
      <c r="O15" s="238"/>
      <c r="P15" s="238"/>
      <c r="Q15" s="238"/>
      <c r="R15" s="238"/>
      <c r="S15" s="238"/>
      <c r="T15" s="238"/>
      <c r="U15" s="238"/>
    </row>
    <row r="16" spans="1:22" ht="13.35" customHeight="1">
      <c r="A16" s="238"/>
      <c r="B16" s="238" t="s">
        <v>199</v>
      </c>
      <c r="C16" s="238"/>
      <c r="D16" s="238"/>
      <c r="E16" s="238"/>
      <c r="F16" s="238"/>
      <c r="G16" s="238"/>
      <c r="H16" s="238"/>
      <c r="I16" s="238"/>
      <c r="J16" s="238"/>
      <c r="K16" s="238"/>
      <c r="L16" s="238"/>
      <c r="M16" s="238"/>
      <c r="N16" s="238"/>
      <c r="O16" s="238"/>
      <c r="P16" s="238"/>
      <c r="Q16" s="238"/>
      <c r="R16" s="238"/>
      <c r="S16" s="238"/>
      <c r="T16" s="238"/>
      <c r="U16" s="238"/>
    </row>
    <row r="17" spans="1:21" ht="13.35" customHeight="1">
      <c r="A17" s="238"/>
      <c r="B17" s="238" t="s">
        <v>235</v>
      </c>
      <c r="C17" s="238"/>
      <c r="D17" s="238"/>
      <c r="E17" s="238"/>
      <c r="F17" s="238"/>
      <c r="G17" s="238"/>
      <c r="H17" s="238"/>
      <c r="I17" s="238"/>
      <c r="J17" s="238"/>
      <c r="K17" s="238"/>
      <c r="L17" s="238"/>
      <c r="M17" s="238"/>
      <c r="N17" s="238"/>
      <c r="O17" s="238"/>
      <c r="P17" s="238"/>
      <c r="Q17" s="238"/>
      <c r="R17" s="238"/>
      <c r="S17" s="238"/>
      <c r="T17" s="238"/>
      <c r="U17" s="238"/>
    </row>
    <row r="19" spans="1:21" ht="13.35" customHeight="1">
      <c r="B19" s="133" t="s">
        <v>127</v>
      </c>
    </row>
    <row r="21" spans="1:21" ht="13.35" customHeight="1">
      <c r="C21" s="132" t="s">
        <v>128</v>
      </c>
    </row>
    <row r="22" spans="1:21" ht="13.35" customHeight="1">
      <c r="D22" s="135" t="s">
        <v>132</v>
      </c>
    </row>
    <row r="23" spans="1:21" ht="13.35" customHeight="1">
      <c r="D23" s="132" t="s">
        <v>129</v>
      </c>
    </row>
    <row r="25" spans="1:21" ht="13.35" customHeight="1">
      <c r="A25" s="238"/>
      <c r="B25" s="133" t="s">
        <v>202</v>
      </c>
      <c r="C25" s="238"/>
      <c r="D25" s="238"/>
      <c r="E25" s="238"/>
      <c r="F25" s="238"/>
      <c r="G25" s="238"/>
      <c r="H25" s="238"/>
      <c r="I25"/>
      <c r="J25"/>
      <c r="K25"/>
      <c r="L25"/>
      <c r="M25"/>
      <c r="N25" s="238"/>
      <c r="O25" s="238"/>
      <c r="P25" s="238"/>
      <c r="Q25" s="238"/>
      <c r="R25" s="238"/>
      <c r="S25" s="238"/>
    </row>
    <row r="26" spans="1:21" ht="13.35" customHeight="1">
      <c r="A26" s="238"/>
      <c r="B26" s="238"/>
      <c r="C26" s="238"/>
      <c r="D26" s="238"/>
      <c r="E26" s="238"/>
      <c r="F26" s="238"/>
      <c r="G26" s="238"/>
      <c r="H26" s="238"/>
      <c r="I26"/>
      <c r="J26"/>
      <c r="K26"/>
      <c r="L26"/>
      <c r="M26"/>
      <c r="N26" s="238"/>
      <c r="O26" s="238"/>
      <c r="P26" s="238"/>
      <c r="Q26" s="238"/>
      <c r="R26" s="238"/>
      <c r="S26" s="238"/>
    </row>
    <row r="27" spans="1:21" ht="13.35" customHeight="1">
      <c r="A27" s="238"/>
      <c r="B27" s="238"/>
      <c r="C27" s="238" t="s">
        <v>220</v>
      </c>
      <c r="D27" s="238"/>
      <c r="E27" s="238"/>
      <c r="F27" s="238"/>
      <c r="G27" s="238"/>
      <c r="H27" s="238"/>
      <c r="I27"/>
      <c r="J27"/>
      <c r="K27"/>
      <c r="L27"/>
      <c r="M27"/>
      <c r="N27" s="238"/>
      <c r="O27" s="238"/>
      <c r="P27" s="238"/>
      <c r="Q27" s="238"/>
      <c r="R27" s="238"/>
      <c r="S27" s="238"/>
    </row>
    <row r="28" spans="1:21" ht="13.35" customHeight="1">
      <c r="A28" s="238"/>
      <c r="B28" s="238"/>
      <c r="C28" s="238"/>
      <c r="D28" s="238"/>
      <c r="E28" s="238"/>
      <c r="F28" s="238"/>
      <c r="G28" s="238"/>
      <c r="H28" s="238"/>
      <c r="I28"/>
      <c r="J28"/>
      <c r="K28"/>
      <c r="L28"/>
      <c r="M28"/>
      <c r="N28" s="238"/>
      <c r="O28" s="238"/>
      <c r="P28" s="238"/>
      <c r="Q28" s="238"/>
      <c r="R28" s="238"/>
      <c r="S28" s="238"/>
    </row>
    <row r="29" spans="1:21" ht="13.35" customHeight="1">
      <c r="A29" s="238"/>
      <c r="B29" s="238"/>
      <c r="C29" s="238" t="s">
        <v>221</v>
      </c>
      <c r="D29" s="238"/>
      <c r="E29" s="238"/>
      <c r="F29" s="238"/>
      <c r="G29" s="238"/>
      <c r="H29" s="238"/>
      <c r="I29"/>
      <c r="J29"/>
      <c r="K29"/>
      <c r="L29"/>
      <c r="M29"/>
      <c r="N29" s="238"/>
      <c r="O29" s="238"/>
      <c r="P29" s="238"/>
      <c r="Q29" s="238"/>
      <c r="R29" s="238"/>
      <c r="S29" s="238"/>
    </row>
    <row r="30" spans="1:21" ht="13.35" customHeight="1">
      <c r="A30" s="251"/>
      <c r="B30" s="251"/>
      <c r="C30" s="251"/>
      <c r="D30" s="252" t="s">
        <v>203</v>
      </c>
      <c r="E30" s="251"/>
      <c r="F30" s="251"/>
      <c r="G30" s="251"/>
      <c r="H30" s="251"/>
      <c r="I30" s="253"/>
      <c r="J30" s="253"/>
      <c r="K30" s="253"/>
      <c r="L30" s="253"/>
      <c r="M30" s="253"/>
      <c r="N30" s="251"/>
      <c r="O30" s="251"/>
      <c r="P30" s="251"/>
      <c r="Q30" s="251"/>
      <c r="R30" s="251"/>
      <c r="S30" s="251"/>
    </row>
    <row r="31" spans="1:21" ht="14.4">
      <c r="A31" s="238"/>
      <c r="B31" s="238"/>
      <c r="C31" s="238"/>
      <c r="D31" s="252" t="s">
        <v>204</v>
      </c>
      <c r="E31" s="238"/>
      <c r="F31" s="238"/>
      <c r="G31" s="238"/>
      <c r="H31" s="238"/>
      <c r="I31"/>
      <c r="J31"/>
      <c r="K31"/>
      <c r="L31"/>
      <c r="M31"/>
      <c r="N31" s="238"/>
      <c r="O31" s="238"/>
      <c r="P31" s="238"/>
      <c r="Q31" s="238"/>
      <c r="R31" s="238"/>
      <c r="S31" s="238"/>
    </row>
    <row r="32" spans="1:21" ht="13.35" customHeight="1">
      <c r="A32" s="238"/>
      <c r="B32" s="238"/>
      <c r="C32" s="238"/>
      <c r="D32" s="252" t="s">
        <v>205</v>
      </c>
      <c r="E32" s="238"/>
      <c r="F32" s="238"/>
      <c r="G32" s="238"/>
      <c r="H32" s="238"/>
      <c r="I32"/>
      <c r="J32"/>
      <c r="K32"/>
      <c r="L32"/>
      <c r="M32"/>
      <c r="N32" s="238"/>
      <c r="O32" s="238"/>
      <c r="P32" s="238"/>
      <c r="Q32" s="238"/>
      <c r="R32" s="238"/>
      <c r="S32" s="238"/>
    </row>
    <row r="33" spans="1:19" ht="13.35" customHeight="1">
      <c r="A33" s="251"/>
      <c r="B33" s="251"/>
      <c r="C33" s="251"/>
      <c r="D33" s="254"/>
      <c r="E33" s="251"/>
      <c r="F33" s="251"/>
      <c r="G33" s="251"/>
      <c r="H33" s="251"/>
      <c r="I33" s="253"/>
      <c r="J33" s="253"/>
      <c r="K33" s="253"/>
      <c r="L33" s="253"/>
      <c r="M33" s="253"/>
      <c r="N33" s="251"/>
      <c r="O33" s="251"/>
      <c r="P33" s="251"/>
      <c r="Q33" s="251"/>
      <c r="R33" s="251"/>
      <c r="S33" s="251"/>
    </row>
    <row r="34" spans="1:19" ht="13.35" customHeight="1">
      <c r="A34" s="238"/>
      <c r="B34" s="255" t="s">
        <v>206</v>
      </c>
      <c r="C34" s="238"/>
      <c r="D34" s="238"/>
      <c r="E34" s="238"/>
      <c r="F34" s="238"/>
      <c r="G34" s="238"/>
      <c r="H34" s="238"/>
      <c r="I34"/>
      <c r="J34"/>
      <c r="K34"/>
      <c r="L34"/>
      <c r="M34"/>
      <c r="N34" s="238"/>
      <c r="O34" s="238"/>
      <c r="P34" s="238"/>
      <c r="Q34" s="238"/>
      <c r="R34" s="238"/>
      <c r="S34" s="238"/>
    </row>
    <row r="35" spans="1:19" ht="13.35" customHeight="1">
      <c r="A35" s="238"/>
      <c r="B35" s="238"/>
      <c r="C35" s="238"/>
      <c r="D35" s="238"/>
      <c r="E35" s="238"/>
      <c r="F35" s="238"/>
      <c r="G35" s="238"/>
      <c r="H35" s="238"/>
      <c r="I35"/>
      <c r="J35"/>
      <c r="K35"/>
      <c r="L35"/>
      <c r="M35"/>
      <c r="N35" s="238"/>
      <c r="O35" s="238"/>
      <c r="P35" s="238"/>
      <c r="Q35" s="238"/>
      <c r="R35" s="238"/>
      <c r="S35" s="238"/>
    </row>
    <row r="36" spans="1:19" ht="13.35" customHeight="1">
      <c r="A36" s="238"/>
      <c r="B36" s="238"/>
      <c r="C36" s="238" t="s">
        <v>207</v>
      </c>
      <c r="D36" s="238"/>
      <c r="E36" s="238"/>
      <c r="F36" s="238"/>
      <c r="G36" s="238"/>
      <c r="H36" s="238"/>
      <c r="I36"/>
      <c r="J36"/>
      <c r="K36"/>
      <c r="L36"/>
      <c r="M36"/>
      <c r="N36" s="238"/>
      <c r="O36" s="238"/>
      <c r="P36" s="238"/>
      <c r="Q36" s="238"/>
      <c r="R36" s="238"/>
      <c r="S36" s="238"/>
    </row>
    <row r="37" spans="1:19" ht="13.35" customHeight="1">
      <c r="A37" s="238"/>
      <c r="B37" s="238"/>
      <c r="C37" s="238"/>
      <c r="D37" s="238" t="s">
        <v>208</v>
      </c>
      <c r="E37" s="238"/>
      <c r="F37" s="238"/>
      <c r="G37" s="238"/>
      <c r="H37" s="238"/>
      <c r="I37"/>
      <c r="J37"/>
      <c r="K37"/>
      <c r="L37"/>
      <c r="M37"/>
      <c r="N37" s="238"/>
      <c r="O37" s="238"/>
      <c r="P37" s="238"/>
      <c r="Q37" s="238"/>
      <c r="R37" s="238"/>
      <c r="S37" s="238"/>
    </row>
    <row r="38" spans="1:19" ht="13.35" customHeight="1">
      <c r="A38" s="251"/>
      <c r="B38" s="251"/>
      <c r="C38" s="251"/>
      <c r="D38" s="254" t="s">
        <v>209</v>
      </c>
      <c r="E38" s="251"/>
      <c r="F38" s="251"/>
      <c r="G38" s="251"/>
      <c r="H38" s="251"/>
      <c r="I38" s="253"/>
      <c r="J38" s="253"/>
      <c r="K38" s="253"/>
      <c r="L38" s="253"/>
      <c r="M38" s="253"/>
      <c r="N38" s="251"/>
      <c r="O38" s="251"/>
      <c r="P38" s="251"/>
      <c r="Q38" s="251"/>
      <c r="R38" s="251"/>
      <c r="S38" s="251"/>
    </row>
    <row r="39" spans="1:19" ht="13.35" customHeight="1">
      <c r="A39" s="251"/>
      <c r="B39" s="251"/>
      <c r="C39" s="251"/>
      <c r="D39" s="254" t="s">
        <v>210</v>
      </c>
      <c r="E39" s="251"/>
      <c r="F39" s="251"/>
      <c r="G39" s="251"/>
      <c r="H39" s="251"/>
      <c r="I39" s="253"/>
      <c r="J39" s="253"/>
      <c r="K39" s="253"/>
      <c r="L39" s="253"/>
      <c r="M39" s="253"/>
      <c r="N39" s="251"/>
      <c r="O39" s="251"/>
      <c r="P39" s="251"/>
      <c r="Q39" s="251"/>
      <c r="R39" s="251"/>
      <c r="S39" s="251"/>
    </row>
    <row r="40" spans="1:19" ht="13.35" customHeight="1">
      <c r="A40" s="251"/>
      <c r="B40" s="251"/>
      <c r="C40" s="251"/>
      <c r="D40" s="252" t="s">
        <v>211</v>
      </c>
      <c r="E40" s="251"/>
      <c r="F40" s="251"/>
      <c r="G40" s="251"/>
      <c r="H40" s="251"/>
      <c r="I40" s="253"/>
      <c r="J40" s="253"/>
      <c r="K40" s="253"/>
      <c r="L40" s="253"/>
      <c r="M40" s="253"/>
      <c r="N40" s="251"/>
      <c r="O40" s="251"/>
      <c r="P40" s="251"/>
      <c r="Q40" s="251"/>
      <c r="R40" s="251"/>
      <c r="S40" s="251"/>
    </row>
    <row r="41" spans="1:19" ht="13.35" customHeight="1">
      <c r="A41" s="251"/>
      <c r="B41" s="251"/>
      <c r="C41" s="251"/>
      <c r="D41" s="252" t="s">
        <v>212</v>
      </c>
      <c r="E41" s="251"/>
      <c r="F41" s="251"/>
      <c r="G41" s="251"/>
      <c r="H41" s="251"/>
      <c r="I41" s="253"/>
      <c r="J41" s="253"/>
      <c r="K41" s="253"/>
      <c r="L41" s="253"/>
      <c r="M41" s="253"/>
      <c r="N41" s="251"/>
      <c r="O41" s="251"/>
      <c r="P41" s="251"/>
      <c r="Q41" s="251"/>
      <c r="R41" s="251"/>
      <c r="S41" s="251"/>
    </row>
    <row r="42" spans="1:19" ht="13.35" customHeight="1">
      <c r="A42" s="251"/>
      <c r="B42" s="251"/>
      <c r="C42" s="251"/>
      <c r="D42" s="252" t="s">
        <v>213</v>
      </c>
      <c r="E42" s="251"/>
      <c r="F42" s="251"/>
      <c r="G42" s="251"/>
      <c r="H42" s="251"/>
      <c r="I42" s="253"/>
      <c r="J42" s="253"/>
      <c r="K42" s="253"/>
      <c r="L42" s="253"/>
      <c r="M42" s="253"/>
      <c r="N42" s="251"/>
      <c r="O42" s="251"/>
      <c r="P42" s="251"/>
      <c r="Q42" s="251"/>
      <c r="R42" s="251"/>
      <c r="S42" s="251"/>
    </row>
    <row r="43" spans="1:19" ht="13.35" customHeight="1">
      <c r="A43" s="251"/>
      <c r="B43" s="251"/>
      <c r="C43" s="251"/>
      <c r="D43" s="251" t="s">
        <v>214</v>
      </c>
      <c r="E43" s="251"/>
      <c r="F43" s="251"/>
      <c r="G43" s="251"/>
      <c r="H43" s="251"/>
      <c r="I43" s="253"/>
      <c r="J43" s="253"/>
      <c r="K43" s="253"/>
      <c r="L43" s="253"/>
      <c r="M43" s="253"/>
      <c r="N43" s="251"/>
      <c r="O43" s="251"/>
      <c r="P43" s="251"/>
      <c r="Q43" s="251"/>
      <c r="R43" s="251"/>
      <c r="S43" s="251"/>
    </row>
    <row r="44" spans="1:19" ht="13.35" customHeight="1">
      <c r="A44" s="251"/>
      <c r="B44" s="251"/>
      <c r="C44" s="251"/>
      <c r="D44" s="254"/>
      <c r="E44" s="251"/>
      <c r="F44" s="251"/>
      <c r="G44" s="251"/>
      <c r="H44" s="251"/>
      <c r="I44" s="253"/>
      <c r="J44" s="253"/>
      <c r="K44" s="253"/>
      <c r="L44" s="253"/>
      <c r="M44" s="253"/>
      <c r="N44" s="251"/>
      <c r="O44" s="251"/>
      <c r="P44" s="251"/>
      <c r="Q44" s="251"/>
      <c r="R44" s="251"/>
      <c r="S44" s="251"/>
    </row>
    <row r="45" spans="1:19" ht="13.35" customHeight="1">
      <c r="A45" s="251"/>
      <c r="B45" s="251"/>
      <c r="C45" s="251" t="s">
        <v>215</v>
      </c>
      <c r="D45" s="251"/>
      <c r="E45" s="251"/>
      <c r="F45" s="251"/>
      <c r="G45" s="251"/>
      <c r="H45" s="251"/>
      <c r="I45" s="253"/>
      <c r="J45" s="253"/>
      <c r="K45" s="253"/>
      <c r="L45" s="253"/>
      <c r="M45" s="253"/>
      <c r="N45" s="251"/>
      <c r="O45" s="251"/>
      <c r="P45" s="251"/>
      <c r="Q45" s="251"/>
      <c r="R45" s="251"/>
      <c r="S45" s="251"/>
    </row>
    <row r="46" spans="1:19" ht="13.35" customHeight="1">
      <c r="A46" s="251"/>
      <c r="B46" s="251"/>
      <c r="C46" s="251"/>
      <c r="D46" s="251"/>
      <c r="E46" s="251"/>
      <c r="F46" s="251"/>
      <c r="G46" s="251"/>
      <c r="H46" s="251"/>
      <c r="I46" s="253"/>
      <c r="J46" s="253"/>
      <c r="K46" s="253"/>
      <c r="L46" s="253"/>
      <c r="M46" s="253"/>
      <c r="N46" s="251"/>
      <c r="O46" s="251"/>
      <c r="P46" s="251"/>
      <c r="Q46" s="251"/>
      <c r="R46" s="251"/>
      <c r="S46" s="251"/>
    </row>
    <row r="47" spans="1:19" ht="13.35" customHeight="1">
      <c r="A47" s="251"/>
      <c r="B47" s="255" t="s">
        <v>216</v>
      </c>
      <c r="C47" s="251"/>
      <c r="D47" s="251"/>
      <c r="E47" s="251"/>
      <c r="F47" s="251"/>
      <c r="G47" s="251"/>
      <c r="H47" s="251"/>
      <c r="I47" s="253"/>
      <c r="J47" s="253"/>
      <c r="K47" s="253"/>
      <c r="L47" s="253"/>
      <c r="M47" s="253"/>
      <c r="N47" s="251"/>
      <c r="O47" s="251"/>
      <c r="P47" s="251"/>
      <c r="Q47" s="251"/>
      <c r="R47" s="251"/>
      <c r="S47" s="251"/>
    </row>
    <row r="48" spans="1:19" ht="13.35" customHeight="1">
      <c r="A48" s="251"/>
      <c r="B48" s="251"/>
      <c r="C48" s="251"/>
      <c r="D48" s="251"/>
      <c r="E48" s="251"/>
      <c r="F48" s="251"/>
      <c r="G48" s="251"/>
      <c r="H48" s="251"/>
      <c r="I48" s="253"/>
      <c r="J48" s="253"/>
      <c r="K48" s="253"/>
      <c r="L48" s="253"/>
      <c r="M48" s="253"/>
      <c r="N48" s="251"/>
      <c r="O48" s="251"/>
      <c r="P48" s="251"/>
      <c r="Q48" s="251"/>
      <c r="R48" s="251"/>
      <c r="S48" s="251"/>
    </row>
    <row r="49" spans="1:19" ht="13.35" customHeight="1">
      <c r="A49" s="251"/>
      <c r="B49" s="251"/>
      <c r="C49" s="251" t="s">
        <v>217</v>
      </c>
      <c r="D49" s="251"/>
      <c r="E49" s="251"/>
      <c r="F49" s="251"/>
      <c r="G49" s="251"/>
      <c r="H49" s="251"/>
      <c r="I49" s="253"/>
      <c r="J49" s="253"/>
      <c r="K49" s="253"/>
      <c r="L49" s="253"/>
      <c r="M49" s="253"/>
      <c r="N49" s="251"/>
      <c r="O49" s="251"/>
      <c r="P49" s="251"/>
      <c r="Q49" s="251"/>
      <c r="R49" s="251"/>
      <c r="S49" s="251"/>
    </row>
    <row r="50" spans="1:19" ht="13.35" customHeight="1">
      <c r="A50"/>
      <c r="B50"/>
      <c r="C50"/>
      <c r="D50" s="252" t="s">
        <v>218</v>
      </c>
      <c r="E50"/>
      <c r="F50"/>
      <c r="G50"/>
      <c r="H50"/>
      <c r="I50"/>
      <c r="J50"/>
      <c r="K50"/>
      <c r="L50"/>
      <c r="M50"/>
      <c r="N50"/>
      <c r="O50"/>
      <c r="P50"/>
      <c r="Q50"/>
      <c r="R50"/>
      <c r="S50"/>
    </row>
    <row r="51" spans="1:19" ht="13.35" customHeight="1">
      <c r="A51"/>
      <c r="B51"/>
      <c r="C51"/>
      <c r="D51" s="252" t="s">
        <v>219</v>
      </c>
      <c r="E51"/>
      <c r="F51"/>
      <c r="G51"/>
      <c r="H51"/>
      <c r="I51"/>
      <c r="J51"/>
      <c r="K51"/>
      <c r="L51"/>
      <c r="M51"/>
      <c r="N51"/>
      <c r="O51"/>
      <c r="P51"/>
      <c r="Q51"/>
      <c r="R51"/>
      <c r="S51"/>
    </row>
    <row r="52" spans="1:19" ht="13.35" customHeight="1">
      <c r="A52"/>
      <c r="B52"/>
      <c r="C52"/>
      <c r="D52" s="252" t="s">
        <v>222</v>
      </c>
      <c r="E52"/>
      <c r="F52"/>
      <c r="G52"/>
      <c r="H52"/>
      <c r="I52"/>
      <c r="J52"/>
      <c r="K52"/>
      <c r="L52"/>
      <c r="M52"/>
      <c r="N52"/>
      <c r="O52"/>
      <c r="P52"/>
      <c r="Q52"/>
      <c r="R52"/>
      <c r="S52"/>
    </row>
    <row r="53" spans="1:19" ht="13.35" customHeight="1">
      <c r="A53" s="238"/>
      <c r="B53" s="238"/>
      <c r="C53" s="238"/>
      <c r="D53" s="252"/>
      <c r="E53" s="238"/>
      <c r="F53" s="238"/>
      <c r="G53" s="238"/>
      <c r="H53" s="238"/>
      <c r="I53"/>
      <c r="J53"/>
      <c r="K53"/>
      <c r="L53"/>
      <c r="M53"/>
      <c r="N53" s="238"/>
      <c r="O53" s="238"/>
      <c r="P53" s="238"/>
      <c r="Q53" s="238"/>
      <c r="R53" s="238"/>
      <c r="S53" s="238"/>
    </row>
  </sheetData>
  <phoneticPr fontId="27"/>
  <pageMargins left="0.75" right="0.75" top="1" bottom="1" header="0.5" footer="0.5"/>
  <pageSetup orientation="portrait" horizontalDpi="4294967293"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BH86"/>
  <sheetViews>
    <sheetView workbookViewId="0">
      <selection activeCell="M1" sqref="M1"/>
    </sheetView>
  </sheetViews>
  <sheetFormatPr defaultColWidth="9" defaultRowHeight="13.35" customHeight="1"/>
  <cols>
    <col min="1" max="1" width="1.88671875" style="1" customWidth="1"/>
    <col min="2" max="3" width="9" style="1"/>
    <col min="4" max="4" width="23.109375" style="1" bestFit="1" customWidth="1"/>
    <col min="5" max="16" width="9" style="1"/>
    <col min="17" max="17" width="12.5546875" style="1" bestFit="1" customWidth="1"/>
    <col min="18" max="18" width="7.109375" style="1" bestFit="1" customWidth="1"/>
    <col min="19" max="16384" width="9" style="1"/>
  </cols>
  <sheetData>
    <row r="1" spans="1:60" ht="13.35" customHeight="1">
      <c r="A1" s="134" t="s">
        <v>126</v>
      </c>
      <c r="M1" s="272" t="s">
        <v>240</v>
      </c>
    </row>
    <row r="2" spans="1:60" ht="13.35" customHeight="1">
      <c r="A2" s="271" t="s">
        <v>236</v>
      </c>
    </row>
    <row r="3" spans="1:60" ht="2.1" customHeight="1">
      <c r="A3" s="134"/>
    </row>
    <row r="4" spans="1:60" ht="13.35" customHeight="1">
      <c r="A4" s="133" t="s">
        <v>130</v>
      </c>
    </row>
    <row r="5" spans="1:60" ht="13.35" customHeight="1">
      <c r="A5" s="7" t="str">
        <f>ProductType</f>
        <v>Non par Whole Life</v>
      </c>
    </row>
    <row r="6" spans="1:60" ht="2.1" customHeight="1"/>
    <row r="7" spans="1:60" ht="13.35" customHeight="1">
      <c r="A7" s="149" t="s">
        <v>140</v>
      </c>
    </row>
    <row r="8" spans="1:60" ht="2.1" customHeight="1">
      <c r="R8" s="7"/>
    </row>
    <row r="9" spans="1:60" ht="13.35" customHeight="1">
      <c r="E9" s="29"/>
      <c r="F9" s="29"/>
      <c r="G9" s="29"/>
      <c r="H9" s="29"/>
      <c r="I9" s="29"/>
      <c r="J9" s="29"/>
      <c r="K9" s="29"/>
      <c r="L9" s="29"/>
      <c r="M9" s="29"/>
      <c r="N9" s="29"/>
      <c r="O9" s="29"/>
      <c r="Q9" s="7" t="s">
        <v>118</v>
      </c>
      <c r="R9" s="7">
        <v>1000</v>
      </c>
    </row>
    <row r="10" spans="1:60" ht="13.35" customHeight="1">
      <c r="E10" s="29"/>
      <c r="F10" s="29"/>
      <c r="G10" s="29"/>
      <c r="H10" s="29"/>
      <c r="I10" s="29"/>
      <c r="J10" s="29"/>
      <c r="K10" s="29"/>
      <c r="L10" s="29"/>
      <c r="M10" s="29"/>
      <c r="N10" s="29"/>
      <c r="O10" s="29"/>
      <c r="Q10" s="7"/>
      <c r="R10" s="7"/>
    </row>
    <row r="11" spans="1:60" ht="13.35" customHeight="1">
      <c r="E11" s="278" t="s">
        <v>131</v>
      </c>
      <c r="F11" s="278"/>
      <c r="G11" s="278"/>
      <c r="H11" s="278"/>
      <c r="I11" s="278"/>
      <c r="J11" s="278"/>
      <c r="K11" s="278"/>
      <c r="L11" s="278"/>
      <c r="M11" s="278"/>
      <c r="N11" s="278"/>
      <c r="O11" s="278"/>
      <c r="Q11" s="7"/>
      <c r="R11" s="7"/>
    </row>
    <row r="12" spans="1:60" ht="13.35" customHeight="1">
      <c r="E12" s="1">
        <v>0</v>
      </c>
      <c r="F12" s="1">
        <v>1</v>
      </c>
      <c r="G12" s="1">
        <v>2</v>
      </c>
      <c r="H12" s="1">
        <v>3</v>
      </c>
      <c r="I12" s="1">
        <v>4</v>
      </c>
      <c r="J12" s="1">
        <v>5</v>
      </c>
      <c r="K12" s="1">
        <v>6</v>
      </c>
      <c r="L12" s="1">
        <v>7</v>
      </c>
      <c r="M12" s="1">
        <v>8</v>
      </c>
      <c r="N12" s="1">
        <v>9</v>
      </c>
      <c r="O12" s="1">
        <f>N12+1</f>
        <v>10</v>
      </c>
      <c r="P12" s="153">
        <f>O12+1</f>
        <v>11</v>
      </c>
      <c r="Q12" s="153">
        <f t="shared" ref="Q12:BH12" si="0">P12+1</f>
        <v>12</v>
      </c>
      <c r="R12" s="153">
        <f t="shared" si="0"/>
        <v>13</v>
      </c>
      <c r="S12" s="153">
        <f t="shared" si="0"/>
        <v>14</v>
      </c>
      <c r="T12" s="153">
        <f t="shared" si="0"/>
        <v>15</v>
      </c>
      <c r="U12" s="153">
        <f t="shared" si="0"/>
        <v>16</v>
      </c>
      <c r="V12" s="153">
        <f t="shared" si="0"/>
        <v>17</v>
      </c>
      <c r="W12" s="153">
        <f t="shared" si="0"/>
        <v>18</v>
      </c>
      <c r="X12" s="153">
        <f t="shared" si="0"/>
        <v>19</v>
      </c>
      <c r="Y12" s="153">
        <f t="shared" si="0"/>
        <v>20</v>
      </c>
      <c r="Z12" s="153">
        <f t="shared" si="0"/>
        <v>21</v>
      </c>
      <c r="AA12" s="153">
        <f t="shared" si="0"/>
        <v>22</v>
      </c>
      <c r="AB12" s="153">
        <f t="shared" si="0"/>
        <v>23</v>
      </c>
      <c r="AC12" s="153">
        <f t="shared" si="0"/>
        <v>24</v>
      </c>
      <c r="AD12" s="153">
        <f t="shared" si="0"/>
        <v>25</v>
      </c>
      <c r="AE12" s="153">
        <f t="shared" si="0"/>
        <v>26</v>
      </c>
      <c r="AF12" s="153">
        <f t="shared" si="0"/>
        <v>27</v>
      </c>
      <c r="AG12" s="153">
        <f t="shared" si="0"/>
        <v>28</v>
      </c>
      <c r="AH12" s="153">
        <f t="shared" si="0"/>
        <v>29</v>
      </c>
      <c r="AI12" s="153">
        <f t="shared" si="0"/>
        <v>30</v>
      </c>
      <c r="AJ12" s="153">
        <f t="shared" si="0"/>
        <v>31</v>
      </c>
      <c r="AK12" s="153">
        <f t="shared" si="0"/>
        <v>32</v>
      </c>
      <c r="AL12" s="153">
        <f t="shared" si="0"/>
        <v>33</v>
      </c>
      <c r="AM12" s="153">
        <f t="shared" si="0"/>
        <v>34</v>
      </c>
      <c r="AN12" s="153">
        <f t="shared" si="0"/>
        <v>35</v>
      </c>
      <c r="AO12" s="153">
        <f t="shared" si="0"/>
        <v>36</v>
      </c>
      <c r="AP12" s="153">
        <f t="shared" si="0"/>
        <v>37</v>
      </c>
      <c r="AQ12" s="153">
        <f t="shared" si="0"/>
        <v>38</v>
      </c>
      <c r="AR12" s="153">
        <f t="shared" si="0"/>
        <v>39</v>
      </c>
      <c r="AS12" s="153">
        <f t="shared" si="0"/>
        <v>40</v>
      </c>
      <c r="AT12" s="153">
        <f t="shared" si="0"/>
        <v>41</v>
      </c>
      <c r="AU12" s="153">
        <f t="shared" si="0"/>
        <v>42</v>
      </c>
      <c r="AV12" s="153">
        <f t="shared" si="0"/>
        <v>43</v>
      </c>
      <c r="AW12" s="153">
        <f t="shared" si="0"/>
        <v>44</v>
      </c>
      <c r="AX12" s="153">
        <f t="shared" si="0"/>
        <v>45</v>
      </c>
      <c r="AY12" s="153">
        <f t="shared" si="0"/>
        <v>46</v>
      </c>
      <c r="AZ12" s="153">
        <f t="shared" si="0"/>
        <v>47</v>
      </c>
      <c r="BA12" s="153">
        <f t="shared" si="0"/>
        <v>48</v>
      </c>
      <c r="BB12" s="153">
        <f t="shared" si="0"/>
        <v>49</v>
      </c>
      <c r="BC12" s="153">
        <f t="shared" si="0"/>
        <v>50</v>
      </c>
      <c r="BD12" s="153">
        <f t="shared" si="0"/>
        <v>51</v>
      </c>
      <c r="BE12" s="153">
        <f t="shared" si="0"/>
        <v>52</v>
      </c>
      <c r="BF12" s="153">
        <f t="shared" si="0"/>
        <v>53</v>
      </c>
      <c r="BG12" s="153">
        <f t="shared" si="0"/>
        <v>54</v>
      </c>
      <c r="BH12" s="153">
        <f t="shared" si="0"/>
        <v>55</v>
      </c>
    </row>
    <row r="13" spans="1:60" ht="13.35" customHeight="1">
      <c r="P13" s="153"/>
      <c r="Q13" s="153"/>
      <c r="R13" s="153"/>
      <c r="S13" s="153"/>
      <c r="T13" s="153"/>
      <c r="U13" s="153"/>
      <c r="V13" s="153"/>
      <c r="W13" s="153"/>
      <c r="X13" s="153"/>
      <c r="Y13" s="153"/>
      <c r="Z13" s="153"/>
      <c r="AA13" s="153"/>
      <c r="AB13" s="153"/>
      <c r="AC13" s="153"/>
      <c r="AD13" s="153"/>
      <c r="AE13" s="153"/>
      <c r="AF13" s="153"/>
      <c r="AG13" s="153"/>
      <c r="AH13" s="153"/>
      <c r="AI13" s="153"/>
      <c r="AJ13" s="153"/>
      <c r="AK13" s="153"/>
      <c r="AL13" s="153"/>
      <c r="AM13" s="153"/>
      <c r="AN13" s="153"/>
      <c r="AO13" s="153"/>
      <c r="AP13" s="153"/>
      <c r="AQ13" s="153"/>
      <c r="AR13" s="153"/>
      <c r="AS13" s="153"/>
      <c r="AT13" s="153"/>
      <c r="AU13" s="153"/>
      <c r="AV13" s="153"/>
      <c r="AW13" s="153"/>
      <c r="AX13" s="153"/>
      <c r="AY13" s="153"/>
      <c r="AZ13" s="153"/>
      <c r="BA13" s="153"/>
      <c r="BB13" s="153"/>
      <c r="BC13" s="153"/>
      <c r="BD13" s="153"/>
      <c r="BE13" s="153"/>
      <c r="BF13" s="153"/>
      <c r="BG13" s="153"/>
      <c r="BH13" s="153"/>
    </row>
    <row r="14" spans="1:60" ht="13.35" customHeight="1">
      <c r="C14" s="63" t="s">
        <v>36</v>
      </c>
      <c r="D14" s="95"/>
      <c r="E14" s="62"/>
      <c r="F14" s="94"/>
      <c r="G14" s="94"/>
      <c r="H14" s="94"/>
      <c r="I14" s="94"/>
      <c r="J14" s="94"/>
      <c r="K14" s="94"/>
      <c r="L14" s="94"/>
      <c r="M14" s="94"/>
      <c r="N14" s="94"/>
      <c r="O14" s="94"/>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row>
    <row r="15" spans="1:60" ht="13.35" customHeight="1">
      <c r="C15" s="62"/>
      <c r="D15" s="36" t="s">
        <v>88</v>
      </c>
      <c r="E15" s="101">
        <f>PVCF!E20</f>
        <v>-955.85552817983535</v>
      </c>
      <c r="F15" s="101">
        <f>PVCF!F20</f>
        <v>-914.28974930702543</v>
      </c>
      <c r="G15" s="101">
        <f>PVCF!G20</f>
        <v>194.62637852158036</v>
      </c>
      <c r="H15" s="101">
        <f>PVCF!H20</f>
        <v>1409.5577624845625</v>
      </c>
      <c r="I15" s="101">
        <f>PVCF!I20</f>
        <v>2442.3457541330595</v>
      </c>
      <c r="J15" s="101">
        <f>PVCF!J20</f>
        <v>3316.7937251854364</v>
      </c>
      <c r="K15" s="101">
        <f>PVCF!K20</f>
        <v>4052.6087596723437</v>
      </c>
      <c r="L15" s="101">
        <f>PVCF!L20</f>
        <v>4666.7479389994378</v>
      </c>
      <c r="M15" s="101">
        <f>PVCF!M20</f>
        <v>5173.7989972844689</v>
      </c>
      <c r="N15" s="101">
        <f>PVCF!N20</f>
        <v>5583.3054184085595</v>
      </c>
      <c r="O15" s="101">
        <f>PVCF!O20</f>
        <v>5900.9701719281366</v>
      </c>
      <c r="P15" s="173">
        <f>PVCF!P20</f>
        <v>6132.8162206291818</v>
      </c>
      <c r="Q15" s="173">
        <f>PVCF!Q20</f>
        <v>6286.7061767398118</v>
      </c>
      <c r="R15" s="173">
        <f>PVCF!R20</f>
        <v>6367.5462899559589</v>
      </c>
      <c r="S15" s="173">
        <f>PVCF!S20</f>
        <v>6385.0645557391827</v>
      </c>
      <c r="T15" s="173">
        <f>PVCF!T20</f>
        <v>6347.9191975052754</v>
      </c>
      <c r="U15" s="173">
        <f>PVCF!U20</f>
        <v>6244.2598710029033</v>
      </c>
      <c r="V15" s="173">
        <f>PVCF!V20</f>
        <v>6101.6025874418583</v>
      </c>
      <c r="W15" s="173">
        <f>PVCF!W20</f>
        <v>5925.7362669776194</v>
      </c>
      <c r="X15" s="173">
        <f>PVCF!X20</f>
        <v>5722.0290395810598</v>
      </c>
      <c r="Y15" s="173">
        <f>PVCF!Y20</f>
        <v>5495.0997009236107</v>
      </c>
      <c r="Z15" s="173">
        <f>PVCF!Z20</f>
        <v>5249.2602679289994</v>
      </c>
      <c r="AA15" s="173">
        <f>PVCF!AA20</f>
        <v>4988.2192488752216</v>
      </c>
      <c r="AB15" s="173">
        <f>PVCF!AB20</f>
        <v>4715.2212974851891</v>
      </c>
      <c r="AC15" s="173">
        <f>PVCF!AC20</f>
        <v>4433.3759315521447</v>
      </c>
      <c r="AD15" s="173">
        <f>PVCF!AD20</f>
        <v>4145.685046685122</v>
      </c>
      <c r="AE15" s="173">
        <f>PVCF!AE20</f>
        <v>3855.1627088727641</v>
      </c>
      <c r="AF15" s="173">
        <f>PVCF!AF20</f>
        <v>3565.0197466694344</v>
      </c>
      <c r="AG15" s="173">
        <f>PVCF!AG20</f>
        <v>3278.0190708346995</v>
      </c>
      <c r="AH15" s="173">
        <f>PVCF!AH20</f>
        <v>2996.4417157151888</v>
      </c>
      <c r="AI15" s="173">
        <f>PVCF!AI20</f>
        <v>2722.1267869579033</v>
      </c>
      <c r="AJ15" s="173">
        <f>PVCF!AJ20</f>
        <v>2456.6243208009009</v>
      </c>
      <c r="AK15" s="173">
        <f>PVCF!AK20</f>
        <v>2201.3815395386769</v>
      </c>
      <c r="AL15" s="173">
        <f>PVCF!AL20</f>
        <v>1957.6880069026063</v>
      </c>
      <c r="AM15" s="173">
        <f>PVCF!AM20</f>
        <v>1726.8051191339853</v>
      </c>
      <c r="AN15" s="173">
        <f>PVCF!AN20</f>
        <v>1509.9339963880632</v>
      </c>
      <c r="AO15" s="173">
        <f>PVCF!AO20</f>
        <v>1308.1002347630576</v>
      </c>
      <c r="AP15" s="173">
        <f>PVCF!AP20</f>
        <v>1122.2300361936104</v>
      </c>
      <c r="AQ15" s="173">
        <f>PVCF!AQ20</f>
        <v>952.97311898597138</v>
      </c>
      <c r="AR15" s="173">
        <f>PVCF!AR20</f>
        <v>800.40181564404168</v>
      </c>
      <c r="AS15" s="173">
        <f>PVCF!AS20</f>
        <v>664.18792298895005</v>
      </c>
      <c r="AT15" s="173">
        <f>PVCF!AT20</f>
        <v>543.92514661616997</v>
      </c>
      <c r="AU15" s="173">
        <f>PVCF!AU20</f>
        <v>439.06835936885676</v>
      </c>
      <c r="AV15" s="173">
        <f>PVCF!AV20</f>
        <v>348.90244378135031</v>
      </c>
      <c r="AW15" s="173">
        <f>PVCF!AW20</f>
        <v>272.57348440628834</v>
      </c>
      <c r="AX15" s="173">
        <f>PVCF!AX20</f>
        <v>209.10187981377604</v>
      </c>
      <c r="AY15" s="173">
        <f>PVCF!AY20</f>
        <v>157.31208251745835</v>
      </c>
      <c r="AZ15" s="173">
        <f>PVCF!AZ20</f>
        <v>115.86055434426697</v>
      </c>
      <c r="BA15" s="173">
        <f>PVCF!BA20</f>
        <v>83.32854867730947</v>
      </c>
      <c r="BB15" s="173">
        <f>PVCF!BB20</f>
        <v>58.302230925412779</v>
      </c>
      <c r="BC15" s="173">
        <f>PVCF!BC20</f>
        <v>39.438579130961827</v>
      </c>
      <c r="BD15" s="173">
        <f>PVCF!BD20</f>
        <v>25.512343653188694</v>
      </c>
      <c r="BE15" s="173">
        <f>PVCF!BE20</f>
        <v>15.445418149563707</v>
      </c>
      <c r="BF15" s="173">
        <f>PVCF!BF20</f>
        <v>8.3201463805927229</v>
      </c>
      <c r="BG15" s="173">
        <f>PVCF!BG20</f>
        <v>3.3793655714238775</v>
      </c>
      <c r="BH15" s="173">
        <f>PVCF!BH20</f>
        <v>0</v>
      </c>
    </row>
    <row r="16" spans="1:60" ht="13.35" customHeight="1">
      <c r="C16" s="59"/>
      <c r="D16" s="100" t="s">
        <v>15</v>
      </c>
      <c r="E16" s="101">
        <f>RA!E14</f>
        <v>161.45570648565004</v>
      </c>
      <c r="F16" s="101">
        <f>RA!F18</f>
        <v>157.71393474507607</v>
      </c>
      <c r="G16" s="101">
        <f>RA!G18</f>
        <v>155.05753261487905</v>
      </c>
      <c r="H16" s="101">
        <f>RA!H18</f>
        <v>153.17843613070028</v>
      </c>
      <c r="I16" s="101">
        <f>RA!I18</f>
        <v>150.44209038019287</v>
      </c>
      <c r="J16" s="101">
        <f>RA!J18</f>
        <v>146.97760193019562</v>
      </c>
      <c r="K16" s="101">
        <f>RA!K18</f>
        <v>142.8814266061205</v>
      </c>
      <c r="L16" s="101">
        <f>RA!L18</f>
        <v>138.26181559001898</v>
      </c>
      <c r="M16" s="101">
        <f>RA!M18</f>
        <v>133.22002201591596</v>
      </c>
      <c r="N16" s="101">
        <f>RA!N18</f>
        <v>127.82854356721145</v>
      </c>
      <c r="O16" s="101">
        <f>RA!O18</f>
        <v>122.15443078562538</v>
      </c>
      <c r="P16" s="173">
        <f>RA!P18</f>
        <v>116.26051309923382</v>
      </c>
      <c r="Q16" s="173">
        <f>RA!Q18</f>
        <v>110.24405504355846</v>
      </c>
      <c r="R16" s="173">
        <f>RA!R18</f>
        <v>104.15747457610816</v>
      </c>
      <c r="S16" s="173">
        <f>RA!S18</f>
        <v>98.047843552216889</v>
      </c>
      <c r="T16" s="173">
        <f>RA!T18</f>
        <v>91.95663455605559</v>
      </c>
      <c r="U16" s="173">
        <f>RA!U18</f>
        <v>85.920288622742319</v>
      </c>
      <c r="V16" s="173">
        <f>RA!V18</f>
        <v>79.979040580272709</v>
      </c>
      <c r="W16" s="173">
        <f>RA!W18</f>
        <v>74.16214450429527</v>
      </c>
      <c r="X16" s="173">
        <f>RA!X18</f>
        <v>68.496191611531529</v>
      </c>
      <c r="Y16" s="173">
        <f>RA!Y18</f>
        <v>63.005265927410683</v>
      </c>
      <c r="Z16" s="173">
        <f>RA!Z18</f>
        <v>57.710657313944594</v>
      </c>
      <c r="AA16" s="173">
        <f>RA!AA18</f>
        <v>52.63057294189921</v>
      </c>
      <c r="AB16" s="173">
        <f>RA!AB18</f>
        <v>47.779747130474611</v>
      </c>
      <c r="AC16" s="173">
        <f>RA!AC18</f>
        <v>43.169826137478758</v>
      </c>
      <c r="AD16" s="173">
        <f>RA!AD18</f>
        <v>38.809481097702282</v>
      </c>
      <c r="AE16" s="173">
        <f>RA!AE18</f>
        <v>34.7049738010639</v>
      </c>
      <c r="AF16" s="173">
        <f>RA!AF18</f>
        <v>30.860761740304294</v>
      </c>
      <c r="AG16" s="173">
        <f>RA!AG18</f>
        <v>27.279442988318138</v>
      </c>
      <c r="AH16" s="173">
        <f>RA!AH18</f>
        <v>23.962050971225658</v>
      </c>
      <c r="AI16" s="173">
        <f>RA!AI18</f>
        <v>20.908164479469963</v>
      </c>
      <c r="AJ16" s="173">
        <f>RA!AJ18</f>
        <v>18.115523670536533</v>
      </c>
      <c r="AK16" s="173">
        <f>RA!AK18</f>
        <v>15.579754203276716</v>
      </c>
      <c r="AL16" s="173">
        <f>RA!AL18</f>
        <v>13.294204968241306</v>
      </c>
      <c r="AM16" s="173">
        <f>RA!AM18</f>
        <v>11.250032577087959</v>
      </c>
      <c r="AN16" s="173">
        <f>RA!AN18</f>
        <v>9.4363245478606732</v>
      </c>
      <c r="AO16" s="173">
        <f>RA!AO18</f>
        <v>7.8405618513114135</v>
      </c>
      <c r="AP16" s="173">
        <f>RA!AP18</f>
        <v>6.449088364336645</v>
      </c>
      <c r="AQ16" s="173">
        <f>RA!AQ18</f>
        <v>5.2472943424736807</v>
      </c>
      <c r="AR16" s="173">
        <f>RA!AR18</f>
        <v>4.2199166247054869</v>
      </c>
      <c r="AS16" s="173">
        <f>RA!AS18</f>
        <v>3.3514554124893734</v>
      </c>
      <c r="AT16" s="173">
        <f>RA!AT18</f>
        <v>2.6263406880904787</v>
      </c>
      <c r="AU16" s="173">
        <f>RA!AU18</f>
        <v>2.0289528200710429</v>
      </c>
      <c r="AV16" s="173">
        <f>RA!AV18</f>
        <v>1.5437860659153866</v>
      </c>
      <c r="AW16" s="173">
        <f>RA!AW18</f>
        <v>1.1557168134400377</v>
      </c>
      <c r="AX16" s="173">
        <f>RA!AX18</f>
        <v>0.85024864009097412</v>
      </c>
      <c r="AY16" s="173">
        <f>RA!AY18</f>
        <v>0.61373803800243909</v>
      </c>
      <c r="AZ16" s="173">
        <f>RA!AZ18</f>
        <v>0.43367158336091222</v>
      </c>
      <c r="BA16" s="173">
        <f>RA!BA18</f>
        <v>0.29889376860301164</v>
      </c>
      <c r="BB16" s="173">
        <f>RA!BB18</f>
        <v>0.19972641433668903</v>
      </c>
      <c r="BC16" s="173">
        <f>RA!BC18</f>
        <v>0.12799030461370883</v>
      </c>
      <c r="BD16" s="173">
        <f>RA!BD18</f>
        <v>7.6963552458855805E-2</v>
      </c>
      <c r="BE16" s="173">
        <f>RA!BE18</f>
        <v>4.1262332576137942E-2</v>
      </c>
      <c r="BF16" s="173">
        <f>RA!BF18</f>
        <v>1.667928554332971E-2</v>
      </c>
      <c r="BG16" s="173">
        <f>RA!BG18</f>
        <v>0</v>
      </c>
      <c r="BH16" s="173">
        <f>RA!BH18</f>
        <v>0</v>
      </c>
    </row>
    <row r="17" spans="3:60" ht="13.35" customHeight="1">
      <c r="C17" s="102"/>
      <c r="D17" s="100" t="s">
        <v>16</v>
      </c>
      <c r="E17" s="101">
        <f>CSM!E18</f>
        <v>794.39982169418533</v>
      </c>
      <c r="F17" s="101">
        <f>CSM!F23</f>
        <v>723.59601567282652</v>
      </c>
      <c r="G17" s="101">
        <f>CSM!G23</f>
        <v>660.38513979191634</v>
      </c>
      <c r="H17" s="101">
        <f>CSM!H23</f>
        <v>602.22083598705308</v>
      </c>
      <c r="I17" s="101">
        <f>CSM!I23</f>
        <v>548.71810477975623</v>
      </c>
      <c r="J17" s="101">
        <f>CSM!J23</f>
        <v>499.51387443180886</v>
      </c>
      <c r="K17" s="101">
        <f>CSM!K23</f>
        <v>454.27002442569011</v>
      </c>
      <c r="L17" s="101">
        <f>CSM!L23</f>
        <v>412.67319849928504</v>
      </c>
      <c r="M17" s="101">
        <f>CSM!M23</f>
        <v>374.43254986879839</v>
      </c>
      <c r="N17" s="101">
        <f>CSM!N23</f>
        <v>339.28233568375072</v>
      </c>
      <c r="O17" s="101">
        <f>CSM!O23</f>
        <v>306.98304186032209</v>
      </c>
      <c r="P17" s="173">
        <f>CSM!P23</f>
        <v>277.32095904668353</v>
      </c>
      <c r="Q17" s="173">
        <f>CSM!Q23</f>
        <v>250.10012308997432</v>
      </c>
      <c r="R17" s="173">
        <f>CSM!R23</f>
        <v>225.14317605632729</v>
      </c>
      <c r="S17" s="173">
        <f>CSM!S23</f>
        <v>202.28395320286023</v>
      </c>
      <c r="T17" s="173">
        <f>CSM!T23</f>
        <v>181.36707968536575</v>
      </c>
      <c r="U17" s="173">
        <f>CSM!U23</f>
        <v>162.26858504993811</v>
      </c>
      <c r="V17" s="173">
        <f>CSM!V23</f>
        <v>144.85068194521133</v>
      </c>
      <c r="W17" s="173">
        <f>CSM!W23</f>
        <v>128.98573246415779</v>
      </c>
      <c r="X17" s="173">
        <f>CSM!X23</f>
        <v>114.5554576526317</v>
      </c>
      <c r="Y17" s="173">
        <f>CSM!Y23</f>
        <v>101.45054741946166</v>
      </c>
      <c r="Z17" s="173">
        <f>CSM!Z23</f>
        <v>89.569827582775005</v>
      </c>
      <c r="AA17" s="173">
        <f>CSM!AA23</f>
        <v>78.819790063724511</v>
      </c>
      <c r="AB17" s="173">
        <f>CSM!AB23</f>
        <v>69.114054667389354</v>
      </c>
      <c r="AC17" s="173">
        <f>CSM!AC23</f>
        <v>60.372554868354214</v>
      </c>
      <c r="AD17" s="173">
        <f>CSM!AD23</f>
        <v>52.520823472035786</v>
      </c>
      <c r="AE17" s="173">
        <f>CSM!AE23</f>
        <v>45.489276392350675</v>
      </c>
      <c r="AF17" s="173">
        <f>CSM!AF23</f>
        <v>39.212378865648212</v>
      </c>
      <c r="AG17" s="173">
        <f>CSM!AG23</f>
        <v>33.628583218082404</v>
      </c>
      <c r="AH17" s="173">
        <f>CSM!AH23</f>
        <v>28.680314294220675</v>
      </c>
      <c r="AI17" s="173">
        <f>CSM!AI23</f>
        <v>24.313883495689165</v>
      </c>
      <c r="AJ17" s="173">
        <f>CSM!AJ23</f>
        <v>20.479232124764799</v>
      </c>
      <c r="AK17" s="173">
        <f>CSM!AK23</f>
        <v>17.129497528939787</v>
      </c>
      <c r="AL17" s="173">
        <f>CSM!AL23</f>
        <v>14.220685405184874</v>
      </c>
      <c r="AM17" s="173">
        <f>CSM!AM23</f>
        <v>11.711252901667468</v>
      </c>
      <c r="AN17" s="173">
        <f>CSM!AN23</f>
        <v>9.561803025524048</v>
      </c>
      <c r="AO17" s="173">
        <f>CSM!AO23</f>
        <v>7.734963372039088</v>
      </c>
      <c r="AP17" s="173">
        <f>CSM!AP23</f>
        <v>6.1952139053441044</v>
      </c>
      <c r="AQ17" s="173">
        <f>CSM!AQ23</f>
        <v>4.9089337758083342</v>
      </c>
      <c r="AR17" s="173">
        <f>CSM!AR23</f>
        <v>3.8447758627853741</v>
      </c>
      <c r="AS17" s="173">
        <f>CSM!AS23</f>
        <v>2.9738325260013552</v>
      </c>
      <c r="AT17" s="173">
        <f>CSM!AT23</f>
        <v>2.2694584875928587</v>
      </c>
      <c r="AU17" s="173">
        <f>CSM!AU23</f>
        <v>1.7071841200359279</v>
      </c>
      <c r="AV17" s="173">
        <f>CSM!AV23</f>
        <v>1.2646881385574611</v>
      </c>
      <c r="AW17" s="173">
        <f>CSM!AW23</f>
        <v>0.92175938865216567</v>
      </c>
      <c r="AX17" s="173">
        <f>CSM!AX23</f>
        <v>0.66026588156039678</v>
      </c>
      <c r="AY17" s="173">
        <f>CSM!AY23</f>
        <v>0.46421771872911111</v>
      </c>
      <c r="AZ17" s="173">
        <f>CSM!AZ23</f>
        <v>0.31981195520907973</v>
      </c>
      <c r="BA17" s="173">
        <f>CSM!BA23</f>
        <v>0.21538856448642485</v>
      </c>
      <c r="BB17" s="173">
        <f>CSM!BB23</f>
        <v>0.14131239064728737</v>
      </c>
      <c r="BC17" s="173">
        <f>CSM!BC23</f>
        <v>8.9798812722228366E-2</v>
      </c>
      <c r="BD17" s="173">
        <f>CSM!BD23</f>
        <v>5.4701932839734652E-2</v>
      </c>
      <c r="BE17" s="173">
        <f>CSM!BE23</f>
        <v>3.1283527875494085E-2</v>
      </c>
      <c r="BF17" s="173">
        <f>CSM!BF23</f>
        <v>1.5979038844154528E-2</v>
      </c>
      <c r="BG17" s="173">
        <f>CSM!BG23</f>
        <v>6.1739019714334657E-3</v>
      </c>
      <c r="BH17" s="173">
        <f>CSM!BH23</f>
        <v>-4.2382417020370156E-12</v>
      </c>
    </row>
    <row r="18" spans="3:60" ht="13.35" customHeight="1">
      <c r="C18" s="105"/>
      <c r="D18" s="106"/>
      <c r="E18" s="107"/>
      <c r="F18" s="107"/>
      <c r="G18" s="107"/>
      <c r="H18" s="107"/>
      <c r="I18" s="107"/>
      <c r="J18" s="107"/>
      <c r="K18" s="107"/>
      <c r="L18" s="107"/>
      <c r="M18" s="107"/>
      <c r="N18" s="107"/>
      <c r="O18" s="107"/>
      <c r="P18" s="173"/>
      <c r="Q18" s="173"/>
      <c r="R18" s="173"/>
      <c r="S18" s="173"/>
      <c r="T18" s="173"/>
      <c r="U18" s="173"/>
      <c r="V18" s="173"/>
      <c r="W18" s="173"/>
      <c r="X18" s="173"/>
      <c r="Y18" s="173"/>
      <c r="Z18" s="173"/>
      <c r="AA18" s="173"/>
      <c r="AB18" s="173"/>
      <c r="AC18" s="173"/>
      <c r="AD18" s="173"/>
      <c r="AE18" s="173"/>
      <c r="AF18" s="173"/>
      <c r="AG18" s="173"/>
      <c r="AH18" s="173"/>
      <c r="AI18" s="173"/>
      <c r="AJ18" s="173"/>
      <c r="AK18" s="173"/>
      <c r="AL18" s="173"/>
      <c r="AM18" s="173"/>
      <c r="AN18" s="173"/>
      <c r="AO18" s="173"/>
      <c r="AP18" s="173"/>
      <c r="AQ18" s="173"/>
      <c r="AR18" s="173"/>
      <c r="AS18" s="173"/>
      <c r="AT18" s="173"/>
      <c r="AU18" s="173"/>
      <c r="AV18" s="173"/>
      <c r="AW18" s="173"/>
      <c r="AX18" s="173"/>
      <c r="AY18" s="173"/>
      <c r="AZ18" s="173"/>
      <c r="BA18" s="173"/>
      <c r="BB18" s="173"/>
      <c r="BC18" s="173"/>
      <c r="BD18" s="173"/>
      <c r="BE18" s="173"/>
      <c r="BF18" s="173"/>
      <c r="BG18" s="173"/>
      <c r="BH18" s="173"/>
    </row>
    <row r="19" spans="3:60" ht="13.35" customHeight="1">
      <c r="C19" s="62"/>
      <c r="D19" s="93" t="s">
        <v>17</v>
      </c>
      <c r="E19" s="101">
        <f>SUM(E15:E18)</f>
        <v>0</v>
      </c>
      <c r="F19" s="101">
        <f t="shared" ref="F19:O19" si="1">SUM(F15:F18)</f>
        <v>-32.979798889122776</v>
      </c>
      <c r="G19" s="101">
        <f t="shared" si="1"/>
        <v>1010.0690509283758</v>
      </c>
      <c r="H19" s="101">
        <f t="shared" si="1"/>
        <v>2164.9570346023156</v>
      </c>
      <c r="I19" s="101">
        <f t="shared" si="1"/>
        <v>3141.5059492930086</v>
      </c>
      <c r="J19" s="101">
        <f t="shared" si="1"/>
        <v>3963.2852015474409</v>
      </c>
      <c r="K19" s="101">
        <f t="shared" si="1"/>
        <v>4649.7602107041548</v>
      </c>
      <c r="L19" s="101">
        <f t="shared" si="1"/>
        <v>5217.6829530887417</v>
      </c>
      <c r="M19" s="101">
        <f t="shared" si="1"/>
        <v>5681.4515691691831</v>
      </c>
      <c r="N19" s="101">
        <f t="shared" si="1"/>
        <v>6050.4162976595217</v>
      </c>
      <c r="O19" s="101">
        <f t="shared" si="1"/>
        <v>6330.1076445740846</v>
      </c>
      <c r="P19" s="173">
        <f t="shared" ref="P19:BH19" si="2">SUM(P15:P18)</f>
        <v>6526.3976927750991</v>
      </c>
      <c r="Q19" s="173">
        <f t="shared" si="2"/>
        <v>6647.050354873345</v>
      </c>
      <c r="R19" s="173">
        <f t="shared" si="2"/>
        <v>6696.8469405883943</v>
      </c>
      <c r="S19" s="173">
        <f t="shared" si="2"/>
        <v>6685.3963524942601</v>
      </c>
      <c r="T19" s="173">
        <f t="shared" si="2"/>
        <v>6621.2429117466963</v>
      </c>
      <c r="U19" s="173">
        <f t="shared" si="2"/>
        <v>6492.4487446755838</v>
      </c>
      <c r="V19" s="173">
        <f t="shared" si="2"/>
        <v>6326.432309967342</v>
      </c>
      <c r="W19" s="173">
        <f t="shared" si="2"/>
        <v>6128.884143946073</v>
      </c>
      <c r="X19" s="173">
        <f t="shared" si="2"/>
        <v>5905.0806888452234</v>
      </c>
      <c r="Y19" s="173">
        <f t="shared" si="2"/>
        <v>5659.5555142704834</v>
      </c>
      <c r="Z19" s="173">
        <f t="shared" si="2"/>
        <v>5396.5407528257192</v>
      </c>
      <c r="AA19" s="173">
        <f t="shared" si="2"/>
        <v>5119.669611880845</v>
      </c>
      <c r="AB19" s="173">
        <f t="shared" si="2"/>
        <v>4832.1150992830535</v>
      </c>
      <c r="AC19" s="173">
        <f t="shared" si="2"/>
        <v>4536.9183125579775</v>
      </c>
      <c r="AD19" s="173">
        <f t="shared" si="2"/>
        <v>4237.0153512548604</v>
      </c>
      <c r="AE19" s="173">
        <f t="shared" si="2"/>
        <v>3935.3569590661787</v>
      </c>
      <c r="AF19" s="173">
        <f t="shared" si="2"/>
        <v>3635.0928872753871</v>
      </c>
      <c r="AG19" s="173">
        <f t="shared" si="2"/>
        <v>3338.9270970411003</v>
      </c>
      <c r="AH19" s="173">
        <f t="shared" si="2"/>
        <v>3049.0840809806355</v>
      </c>
      <c r="AI19" s="173">
        <f t="shared" si="2"/>
        <v>2767.3488349330623</v>
      </c>
      <c r="AJ19" s="173">
        <f t="shared" si="2"/>
        <v>2495.2190765962023</v>
      </c>
      <c r="AK19" s="173">
        <f t="shared" si="2"/>
        <v>2234.0907912708935</v>
      </c>
      <c r="AL19" s="173">
        <f t="shared" si="2"/>
        <v>1985.2028972760324</v>
      </c>
      <c r="AM19" s="173">
        <f t="shared" si="2"/>
        <v>1749.7664046127406</v>
      </c>
      <c r="AN19" s="173">
        <f t="shared" si="2"/>
        <v>1528.932123961448</v>
      </c>
      <c r="AO19" s="173">
        <f t="shared" si="2"/>
        <v>1323.6757599864081</v>
      </c>
      <c r="AP19" s="173">
        <f t="shared" si="2"/>
        <v>1134.8743384632912</v>
      </c>
      <c r="AQ19" s="173">
        <f t="shared" si="2"/>
        <v>963.12934710425338</v>
      </c>
      <c r="AR19" s="173">
        <f t="shared" si="2"/>
        <v>808.46650813153246</v>
      </c>
      <c r="AS19" s="173">
        <f t="shared" si="2"/>
        <v>670.51321092744081</v>
      </c>
      <c r="AT19" s="173">
        <f t="shared" si="2"/>
        <v>548.82094579185332</v>
      </c>
      <c r="AU19" s="173">
        <f t="shared" si="2"/>
        <v>442.80449630896373</v>
      </c>
      <c r="AV19" s="173">
        <f t="shared" si="2"/>
        <v>351.71091798582319</v>
      </c>
      <c r="AW19" s="173">
        <f t="shared" si="2"/>
        <v>274.65096060838056</v>
      </c>
      <c r="AX19" s="173">
        <f t="shared" si="2"/>
        <v>210.61239433542741</v>
      </c>
      <c r="AY19" s="173">
        <f t="shared" si="2"/>
        <v>158.39003827418992</v>
      </c>
      <c r="AZ19" s="173">
        <f t="shared" si="2"/>
        <v>116.61403788283697</v>
      </c>
      <c r="BA19" s="173">
        <f t="shared" si="2"/>
        <v>83.842831010398911</v>
      </c>
      <c r="BB19" s="173">
        <f t="shared" si="2"/>
        <v>58.643269730396753</v>
      </c>
      <c r="BC19" s="173">
        <f t="shared" si="2"/>
        <v>39.656368248297767</v>
      </c>
      <c r="BD19" s="173">
        <f t="shared" si="2"/>
        <v>25.644009138487284</v>
      </c>
      <c r="BE19" s="173">
        <f t="shared" si="2"/>
        <v>15.517964010015341</v>
      </c>
      <c r="BF19" s="173">
        <f t="shared" si="2"/>
        <v>8.3528047049802066</v>
      </c>
      <c r="BG19" s="173">
        <f t="shared" si="2"/>
        <v>3.385539473395311</v>
      </c>
      <c r="BH19" s="173">
        <f t="shared" si="2"/>
        <v>-4.2382417020370156E-12</v>
      </c>
    </row>
    <row r="20" spans="3:60" ht="13.35" customHeight="1">
      <c r="C20" s="62"/>
      <c r="D20" s="95"/>
      <c r="E20" s="37"/>
      <c r="F20" s="37"/>
      <c r="G20" s="62"/>
      <c r="H20" s="62"/>
      <c r="I20" s="62"/>
      <c r="J20" s="62"/>
      <c r="K20" s="62"/>
      <c r="L20" s="62"/>
      <c r="M20" s="62"/>
      <c r="N20" s="62"/>
      <c r="O20" s="62"/>
      <c r="P20" s="164"/>
      <c r="Q20" s="164"/>
      <c r="R20" s="164"/>
      <c r="S20" s="164"/>
      <c r="T20" s="164"/>
      <c r="U20" s="164"/>
      <c r="V20" s="164"/>
      <c r="W20" s="164"/>
      <c r="X20" s="164"/>
      <c r="Y20" s="164"/>
      <c r="Z20" s="164"/>
      <c r="AA20" s="164"/>
      <c r="AB20" s="164"/>
      <c r="AC20" s="164"/>
      <c r="AD20" s="164"/>
      <c r="AE20" s="164"/>
      <c r="AF20" s="164"/>
      <c r="AG20" s="164"/>
      <c r="AH20" s="164"/>
      <c r="AI20" s="164"/>
      <c r="AJ20" s="164"/>
      <c r="AK20" s="164"/>
      <c r="AL20" s="164"/>
      <c r="AM20" s="164"/>
      <c r="AN20" s="164"/>
      <c r="AO20" s="164"/>
      <c r="AP20" s="164"/>
      <c r="AQ20" s="164"/>
      <c r="AR20" s="164"/>
      <c r="AS20" s="164"/>
      <c r="AT20" s="164"/>
      <c r="AU20" s="164"/>
      <c r="AV20" s="164"/>
      <c r="AW20" s="164"/>
      <c r="AX20" s="164"/>
      <c r="AY20" s="164"/>
      <c r="AZ20" s="164"/>
      <c r="BA20" s="164"/>
      <c r="BB20" s="164"/>
      <c r="BC20" s="164"/>
      <c r="BD20" s="164"/>
      <c r="BE20" s="164"/>
      <c r="BF20" s="164"/>
      <c r="BG20" s="164"/>
      <c r="BH20" s="164"/>
    </row>
    <row r="21" spans="3:60" s="7" customFormat="1" ht="13.35" customHeight="1">
      <c r="C21" s="57"/>
      <c r="D21" s="115"/>
      <c r="E21" s="38"/>
      <c r="F21" s="38"/>
      <c r="G21" s="57"/>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row>
    <row r="22" spans="3:60" s="7" customFormat="1" ht="13.35" customHeight="1">
      <c r="C22" s="57"/>
      <c r="D22" s="115"/>
      <c r="E22" s="38"/>
      <c r="F22" s="38"/>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row>
    <row r="23" spans="3:60" s="7" customFormat="1" ht="13.35" customHeight="1">
      <c r="C23" s="57"/>
      <c r="D23" s="115"/>
      <c r="E23" s="38"/>
      <c r="F23" s="38"/>
      <c r="G23" s="57"/>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row>
    <row r="24" spans="3:60" s="7" customFormat="1" ht="13.35" customHeight="1">
      <c r="C24" s="57"/>
      <c r="D24" s="115"/>
      <c r="E24" s="38"/>
      <c r="F24" s="38"/>
      <c r="G24" s="57"/>
      <c r="H24" s="57"/>
      <c r="I24" s="57"/>
      <c r="J24" s="57"/>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row>
    <row r="25" spans="3:60" s="7" customFormat="1" ht="13.35" customHeight="1">
      <c r="C25" s="57"/>
      <c r="D25" s="115"/>
      <c r="E25" s="38"/>
      <c r="F25" s="38"/>
      <c r="G25" s="57"/>
      <c r="H25" s="57"/>
      <c r="I25" s="57"/>
      <c r="J25" s="57"/>
      <c r="K25" s="57"/>
      <c r="L25" s="57"/>
      <c r="M25" s="57"/>
      <c r="N25" s="57"/>
      <c r="O25" s="57"/>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7"/>
      <c r="BA25" s="57"/>
      <c r="BB25" s="57"/>
      <c r="BC25" s="57"/>
      <c r="BD25" s="57"/>
      <c r="BE25" s="57"/>
      <c r="BF25" s="57"/>
      <c r="BG25" s="57"/>
      <c r="BH25" s="57"/>
    </row>
    <row r="26" spans="3:60" s="7" customFormat="1" ht="13.35" customHeight="1">
      <c r="C26" s="57"/>
      <c r="D26" s="115"/>
      <c r="E26" s="38"/>
      <c r="F26" s="38"/>
      <c r="G26" s="57"/>
      <c r="H26" s="57"/>
      <c r="I26" s="57"/>
      <c r="J26" s="57"/>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row>
    <row r="27" spans="3:60" s="7" customFormat="1" ht="13.35" customHeight="1">
      <c r="C27" s="57"/>
      <c r="D27" s="115"/>
      <c r="E27" s="38"/>
      <c r="F27" s="38"/>
      <c r="G27" s="57"/>
      <c r="H27" s="57"/>
      <c r="I27" s="57"/>
      <c r="J27" s="57"/>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row>
    <row r="28" spans="3:60" s="7" customFormat="1" ht="13.35" customHeight="1">
      <c r="C28" s="57"/>
      <c r="D28" s="115"/>
      <c r="E28" s="38"/>
      <c r="F28" s="38"/>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row>
    <row r="29" spans="3:60" s="7" customFormat="1" ht="13.35" customHeight="1">
      <c r="C29" s="57"/>
      <c r="D29" s="115"/>
      <c r="E29" s="38"/>
      <c r="F29" s="38"/>
      <c r="G29" s="57"/>
      <c r="H29" s="57"/>
      <c r="I29" s="57"/>
      <c r="J29" s="57"/>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row>
    <row r="30" spans="3:60" s="7" customFormat="1" ht="13.35" customHeight="1">
      <c r="C30" s="57"/>
      <c r="D30" s="115"/>
      <c r="E30" s="38"/>
      <c r="F30" s="38"/>
      <c r="G30" s="57"/>
      <c r="H30" s="57"/>
      <c r="I30" s="57"/>
      <c r="J30" s="57"/>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row>
    <row r="31" spans="3:60" s="7" customFormat="1" ht="13.35" customHeight="1">
      <c r="C31" s="57"/>
      <c r="D31" s="115"/>
      <c r="E31" s="38"/>
      <c r="F31" s="38"/>
      <c r="G31" s="57"/>
      <c r="H31" s="57"/>
      <c r="I31" s="57"/>
      <c r="J31" s="57"/>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row>
    <row r="32" spans="3:60" s="7" customFormat="1" ht="13.35" customHeight="1">
      <c r="C32" s="57"/>
      <c r="D32" s="115"/>
      <c r="E32" s="38"/>
      <c r="F32" s="38"/>
      <c r="G32" s="57"/>
      <c r="H32" s="57"/>
      <c r="I32" s="57"/>
      <c r="J32" s="57"/>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row>
    <row r="33" spans="2:60" s="7" customFormat="1" ht="13.35" customHeight="1">
      <c r="C33" s="57"/>
      <c r="D33" s="115"/>
      <c r="E33" s="38"/>
      <c r="F33" s="38"/>
      <c r="G33" s="57"/>
      <c r="H33" s="57"/>
      <c r="I33" s="57"/>
      <c r="J33" s="57"/>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row>
    <row r="34" spans="2:60" s="7" customFormat="1" ht="13.35" customHeight="1">
      <c r="C34" s="57"/>
      <c r="D34" s="115"/>
      <c r="E34" s="38"/>
      <c r="F34" s="38"/>
      <c r="G34" s="57"/>
      <c r="H34" s="57"/>
      <c r="I34" s="57"/>
      <c r="J34" s="57"/>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row>
    <row r="35" spans="2:60" s="7" customFormat="1" ht="13.35" customHeight="1">
      <c r="B35" s="7" t="s">
        <v>96</v>
      </c>
      <c r="C35" s="57"/>
      <c r="D35" s="115"/>
      <c r="E35" s="38"/>
      <c r="F35" s="38"/>
      <c r="G35" s="57"/>
      <c r="H35" s="57"/>
      <c r="I35" s="57"/>
      <c r="J35" s="57"/>
      <c r="K35" s="57"/>
      <c r="L35" s="57"/>
      <c r="M35" s="57"/>
      <c r="N35" s="57"/>
      <c r="O35" s="57"/>
      <c r="P35" s="57"/>
      <c r="Q35" s="57"/>
      <c r="R35" s="57"/>
      <c r="S35" s="57"/>
      <c r="T35" s="57"/>
      <c r="U35" s="57"/>
      <c r="V35" s="57"/>
      <c r="W35" s="57"/>
      <c r="X35" s="57"/>
      <c r="Y35" s="57"/>
      <c r="Z35" s="57"/>
      <c r="AA35" s="57"/>
      <c r="AB35" s="57"/>
      <c r="AC35" s="57"/>
      <c r="AD35" s="57"/>
      <c r="AE35" s="57"/>
      <c r="AF35" s="57"/>
      <c r="AG35" s="57"/>
      <c r="AH35" s="57"/>
      <c r="AI35" s="57"/>
      <c r="AJ35" s="57"/>
      <c r="AK35" s="57"/>
      <c r="AL35" s="57"/>
      <c r="AM35" s="57"/>
      <c r="AN35" s="57"/>
      <c r="AO35" s="57"/>
      <c r="AP35" s="57"/>
      <c r="AQ35" s="57"/>
      <c r="AR35" s="57"/>
      <c r="AS35" s="57"/>
      <c r="AT35" s="57"/>
      <c r="AU35" s="57"/>
      <c r="AV35" s="57"/>
      <c r="AW35" s="57"/>
      <c r="AX35" s="57"/>
      <c r="AY35" s="57"/>
      <c r="AZ35" s="57"/>
      <c r="BA35" s="57"/>
      <c r="BB35" s="57"/>
      <c r="BC35" s="57"/>
      <c r="BD35" s="57"/>
      <c r="BE35" s="57"/>
      <c r="BF35" s="57"/>
      <c r="BG35" s="57"/>
      <c r="BH35" s="57"/>
    </row>
    <row r="36" spans="2:60" s="7" customFormat="1" ht="13.35" customHeight="1">
      <c r="C36" s="57"/>
      <c r="D36" s="115"/>
      <c r="E36" s="38"/>
      <c r="F36" s="38"/>
      <c r="G36" s="57"/>
      <c r="H36" s="57"/>
      <c r="I36" s="57"/>
      <c r="J36" s="57"/>
      <c r="K36" s="57"/>
      <c r="L36" s="57"/>
      <c r="M36" s="57"/>
      <c r="N36" s="57"/>
      <c r="O36" s="57"/>
      <c r="P36" s="57"/>
      <c r="Q36" s="57"/>
      <c r="R36" s="57"/>
      <c r="S36" s="57"/>
      <c r="T36" s="57"/>
      <c r="U36" s="57"/>
      <c r="V36" s="57"/>
      <c r="W36" s="57"/>
      <c r="X36" s="57"/>
      <c r="Y36" s="57"/>
      <c r="Z36" s="57"/>
      <c r="AA36" s="57"/>
      <c r="AB36" s="57"/>
      <c r="AC36" s="57"/>
      <c r="AD36" s="57"/>
      <c r="AE36" s="57"/>
      <c r="AF36" s="57"/>
      <c r="AG36" s="57"/>
      <c r="AH36" s="57"/>
      <c r="AI36" s="57"/>
      <c r="AJ36" s="57"/>
      <c r="AK36" s="57"/>
      <c r="AL36" s="57"/>
      <c r="AM36" s="57"/>
      <c r="AN36" s="57"/>
      <c r="AO36" s="57"/>
      <c r="AP36" s="57"/>
      <c r="AQ36" s="57"/>
      <c r="AR36" s="57"/>
      <c r="AS36" s="57"/>
      <c r="AT36" s="57"/>
      <c r="AU36" s="57"/>
      <c r="AV36" s="57"/>
      <c r="AW36" s="57"/>
      <c r="AX36" s="57"/>
      <c r="AY36" s="57"/>
      <c r="AZ36" s="57"/>
      <c r="BA36" s="57"/>
      <c r="BB36" s="57"/>
      <c r="BC36" s="57"/>
      <c r="BD36" s="57"/>
      <c r="BE36" s="57"/>
      <c r="BF36" s="57"/>
      <c r="BG36" s="57"/>
      <c r="BH36" s="57"/>
    </row>
    <row r="37" spans="2:60" ht="13.35" customHeight="1">
      <c r="C37" s="63" t="s">
        <v>37</v>
      </c>
      <c r="D37" s="95"/>
      <c r="E37" s="62"/>
      <c r="F37" s="94"/>
      <c r="G37" s="94"/>
      <c r="H37" s="94"/>
      <c r="I37" s="94"/>
      <c r="J37" s="94"/>
      <c r="K37" s="94"/>
      <c r="L37" s="94"/>
      <c r="M37" s="94"/>
      <c r="N37" s="94"/>
      <c r="O37" s="94"/>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row>
    <row r="38" spans="2:60" ht="13.35" customHeight="1">
      <c r="C38" s="62"/>
      <c r="D38" s="36" t="s">
        <v>88</v>
      </c>
      <c r="E38" s="101">
        <f>PVCF!F61</f>
        <v>-955.85552817983535</v>
      </c>
      <c r="F38" s="101">
        <f>PVCF!G61</f>
        <v>-914.28974930702873</v>
      </c>
      <c r="G38" s="101">
        <f>PVCF!H61</f>
        <v>194.62637852157684</v>
      </c>
      <c r="H38" s="101">
        <f>PVCF!I61</f>
        <v>1409.5577624845532</v>
      </c>
      <c r="I38" s="101">
        <f>PVCF!J61</f>
        <v>2442.3457541330499</v>
      </c>
      <c r="J38" s="101">
        <f>PVCF!K61</f>
        <v>3294.2993177229991</v>
      </c>
      <c r="K38" s="101">
        <f>PVCF!L61</f>
        <v>4025.1240740756143</v>
      </c>
      <c r="L38" s="101">
        <f>PVCF!M61</f>
        <v>4635.0981777051975</v>
      </c>
      <c r="M38" s="101">
        <f>PVCF!N61</f>
        <v>5138.710429101905</v>
      </c>
      <c r="N38" s="101">
        <f>PVCF!O61</f>
        <v>5545.4395884911792</v>
      </c>
      <c r="O38" s="101">
        <f>PVCF!P61</f>
        <v>5860.9499480404993</v>
      </c>
      <c r="P38" s="173">
        <f>PVCF!Q61</f>
        <v>6091.2236229612781</v>
      </c>
      <c r="Q38" s="173">
        <f>PVCF!R61</f>
        <v>6244.0699014531128</v>
      </c>
      <c r="R38" s="173">
        <f>PVCF!S61</f>
        <v>6324.3617591560578</v>
      </c>
      <c r="S38" s="173">
        <f>PVCF!T61</f>
        <v>6341.7612165233177</v>
      </c>
      <c r="T38" s="173">
        <f>PVCF!U61</f>
        <v>6304.8677771281036</v>
      </c>
      <c r="U38" s="173">
        <f>PVCF!V61</f>
        <v>6201.911465440895</v>
      </c>
      <c r="V38" s="173">
        <f>PVCF!W61</f>
        <v>6060.2216798100144</v>
      </c>
      <c r="W38" s="173">
        <f>PVCF!X61</f>
        <v>5885.5480800873165</v>
      </c>
      <c r="X38" s="173">
        <f>PVCF!Y61</f>
        <v>5683.2223897279582</v>
      </c>
      <c r="Y38" s="173">
        <f>PVCF!Z61</f>
        <v>5457.8320798530867</v>
      </c>
      <c r="Z38" s="173">
        <f>PVCF!AA61</f>
        <v>5213.6599234015175</v>
      </c>
      <c r="AA38" s="173">
        <f>PVCF!AB61</f>
        <v>4954.3892776460298</v>
      </c>
      <c r="AB38" s="173">
        <f>PVCF!AC61</f>
        <v>4683.2427911536615</v>
      </c>
      <c r="AC38" s="173">
        <f>PVCF!AD61</f>
        <v>4403.3088930500926</v>
      </c>
      <c r="AD38" s="173">
        <f>PVCF!AE61</f>
        <v>4117.5691201676</v>
      </c>
      <c r="AE38" s="173">
        <f>PVCF!AF61</f>
        <v>3829.0170971788821</v>
      </c>
      <c r="AF38" s="173">
        <f>PVCF!AG61</f>
        <v>3540.8418768838264</v>
      </c>
      <c r="AG38" s="173">
        <f>PVCF!AH61</f>
        <v>3255.7876320541923</v>
      </c>
      <c r="AH38" s="173">
        <f>PVCF!AI61</f>
        <v>2976.1199271218952</v>
      </c>
      <c r="AI38" s="173">
        <f>PVCF!AJ61</f>
        <v>2703.665394968004</v>
      </c>
      <c r="AJ38" s="173">
        <f>PVCF!AK61</f>
        <v>2439.9635595257378</v>
      </c>
      <c r="AK38" s="173">
        <f>PVCF!AL61</f>
        <v>2186.4518280662064</v>
      </c>
      <c r="AL38" s="173">
        <f>PVCF!AM61</f>
        <v>1944.4110185336094</v>
      </c>
      <c r="AM38" s="173">
        <f>PVCF!AN61</f>
        <v>1715.0939724132443</v>
      </c>
      <c r="AN38" s="173">
        <f>PVCF!AO61</f>
        <v>1499.6936638951818</v>
      </c>
      <c r="AO38" s="173">
        <f>PVCF!AP61</f>
        <v>1299.228733511984</v>
      </c>
      <c r="AP38" s="173">
        <f>PVCF!AQ61</f>
        <v>1114.6191017212286</v>
      </c>
      <c r="AQ38" s="173">
        <f>PVCF!AR61</f>
        <v>946.51008045676826</v>
      </c>
      <c r="AR38" s="173">
        <f>PVCF!AS61</f>
        <v>794.97351166537305</v>
      </c>
      <c r="AS38" s="173">
        <f>PVCF!AT61</f>
        <v>659.68341803346402</v>
      </c>
      <c r="AT38" s="173">
        <f>PVCF!AU61</f>
        <v>540.23626063443771</v>
      </c>
      <c r="AU38" s="173">
        <f>PVCF!AV61</f>
        <v>436.09060934943329</v>
      </c>
      <c r="AV38" s="173">
        <f>PVCF!AW61</f>
        <v>346.53619662055928</v>
      </c>
      <c r="AW38" s="173">
        <f>PVCF!AX61</f>
        <v>270.72489823246951</v>
      </c>
      <c r="AX38" s="173">
        <f>PVCF!AY61</f>
        <v>207.68375638629962</v>
      </c>
      <c r="AY38" s="173">
        <f>PVCF!AZ61</f>
        <v>156.24519612770609</v>
      </c>
      <c r="AZ38" s="173">
        <f>PVCF!BA61</f>
        <v>115.07479112403345</v>
      </c>
      <c r="BA38" s="173">
        <f>PVCF!BB61</f>
        <v>82.763416660482335</v>
      </c>
      <c r="BB38" s="173">
        <f>PVCF!BC61</f>
        <v>57.906826734743859</v>
      </c>
      <c r="BC38" s="173">
        <f>PVCF!BD61</f>
        <v>39.171107728656281</v>
      </c>
      <c r="BD38" s="173">
        <f>PVCF!BE61</f>
        <v>25.339319612161969</v>
      </c>
      <c r="BE38" s="173">
        <f>PVCF!BF61</f>
        <v>15.340667731478289</v>
      </c>
      <c r="BF38" s="173">
        <f>PVCF!BG61</f>
        <v>8.2637193674961242</v>
      </c>
      <c r="BG38" s="173">
        <f>PVCF!BH61</f>
        <v>0</v>
      </c>
      <c r="BH38" s="173">
        <f>PVCF!BI61</f>
        <v>0</v>
      </c>
    </row>
    <row r="39" spans="2:60" ht="13.35" customHeight="1">
      <c r="C39" s="59"/>
      <c r="D39" s="100" t="s">
        <v>15</v>
      </c>
      <c r="E39" s="101">
        <f>RA!F37</f>
        <v>161.18839148720866</v>
      </c>
      <c r="F39" s="101">
        <f>RA!G37</f>
        <v>157.435927146697</v>
      </c>
      <c r="G39" s="101">
        <f>RA!H37</f>
        <v>154.76840471256492</v>
      </c>
      <c r="H39" s="101">
        <f>RA!I37</f>
        <v>152.87774311229356</v>
      </c>
      <c r="I39" s="101">
        <f>RA!J37</f>
        <v>150.12936964104986</v>
      </c>
      <c r="J39" s="101">
        <f>RA!K37</f>
        <v>146.65237236148693</v>
      </c>
      <c r="K39" s="101">
        <f>RA!L37</f>
        <v>142.58536095435292</v>
      </c>
      <c r="L39" s="101">
        <f>RA!M37</f>
        <v>137.99256649859623</v>
      </c>
      <c r="M39" s="101">
        <f>RA!N37</f>
        <v>132.97542785786177</v>
      </c>
      <c r="N39" s="101">
        <f>RA!O37</f>
        <v>127.60661510356961</v>
      </c>
      <c r="O39" s="101">
        <f>RA!P37</f>
        <v>121.95333628610013</v>
      </c>
      <c r="P39" s="173">
        <f>RA!Q37</f>
        <v>116.07856279612953</v>
      </c>
      <c r="Q39" s="173">
        <f>RA!R37</f>
        <v>110.0796858370493</v>
      </c>
      <c r="R39" s="173">
        <f>RA!S37</f>
        <v>104.00923951647748</v>
      </c>
      <c r="S39" s="173">
        <f>RA!T37</f>
        <v>97.914400811760913</v>
      </c>
      <c r="T39" s="173">
        <f>RA!U37</f>
        <v>91.836740794766982</v>
      </c>
      <c r="U39" s="173">
        <f>RA!V37</f>
        <v>85.812792593028774</v>
      </c>
      <c r="V39" s="173">
        <f>RA!W37</f>
        <v>79.882864513251562</v>
      </c>
      <c r="W39" s="173">
        <f>RA!X37</f>
        <v>74.076292299218409</v>
      </c>
      <c r="X39" s="173">
        <f>RA!Y37</f>
        <v>68.419742820108553</v>
      </c>
      <c r="Y39" s="173">
        <f>RA!Z37</f>
        <v>62.937370206665314</v>
      </c>
      <c r="Z39" s="173">
        <f>RA!AA37</f>
        <v>57.650529110281568</v>
      </c>
      <c r="AA39" s="173">
        <f>RA!AB37</f>
        <v>52.577486668871771</v>
      </c>
      <c r="AB39" s="173">
        <f>RA!AC37</f>
        <v>47.733032625011141</v>
      </c>
      <c r="AC39" s="173">
        <f>RA!AD37</f>
        <v>43.128864435117997</v>
      </c>
      <c r="AD39" s="173">
        <f>RA!AE37</f>
        <v>38.773700690422082</v>
      </c>
      <c r="AE39" s="173">
        <f>RA!AF37</f>
        <v>34.673847318506176</v>
      </c>
      <c r="AF39" s="173">
        <f>RA!AG37</f>
        <v>30.833803055512792</v>
      </c>
      <c r="AG39" s="173">
        <f>RA!AH37</f>
        <v>27.256204817670255</v>
      </c>
      <c r="AH39" s="173">
        <f>RA!AI37</f>
        <v>23.942122511250307</v>
      </c>
      <c r="AI39" s="173">
        <f>RA!AJ37</f>
        <v>20.891169052302608</v>
      </c>
      <c r="AJ39" s="173">
        <f>RA!AK37</f>
        <v>18.101116420324527</v>
      </c>
      <c r="AK39" s="173">
        <f>RA!AL37</f>
        <v>15.56761994470804</v>
      </c>
      <c r="AL39" s="173">
        <f>RA!AM37</f>
        <v>13.284056292224252</v>
      </c>
      <c r="AM39" s="173">
        <f>RA!AN37</f>
        <v>11.241608150659886</v>
      </c>
      <c r="AN39" s="173">
        <f>RA!AO37</f>
        <v>9.4293876611970937</v>
      </c>
      <c r="AO39" s="173">
        <f>RA!AP37</f>
        <v>7.8348991458632042</v>
      </c>
      <c r="AP39" s="173">
        <f>RA!AQ37</f>
        <v>6.4445086328461239</v>
      </c>
      <c r="AQ39" s="173">
        <f>RA!AR37</f>
        <v>5.2436274310673001</v>
      </c>
      <c r="AR39" s="173">
        <f>RA!AS37</f>
        <v>4.2170123072378134</v>
      </c>
      <c r="AS39" s="173">
        <f>RA!AT37</f>
        <v>3.3491820428921306</v>
      </c>
      <c r="AT39" s="173">
        <f>RA!AU37</f>
        <v>2.6245837544794814</v>
      </c>
      <c r="AU39" s="173">
        <f>RA!AV37</f>
        <v>2.0276136038333021</v>
      </c>
      <c r="AV39" s="173">
        <f>RA!AW37</f>
        <v>1.5427803521918813</v>
      </c>
      <c r="AW39" s="173">
        <f>RA!AX37</f>
        <v>1.1549736177945162</v>
      </c>
      <c r="AX39" s="173">
        <f>RA!AY37</f>
        <v>0.84970895782825551</v>
      </c>
      <c r="AY39" s="173">
        <f>RA!AZ37</f>
        <v>0.61335361184029402</v>
      </c>
      <c r="AZ39" s="173">
        <f>RA!BA37</f>
        <v>0.43340363380656138</v>
      </c>
      <c r="BA39" s="173">
        <f>RA!BB37</f>
        <v>0.29871169773925133</v>
      </c>
      <c r="BB39" s="173">
        <f>RA!BC37</f>
        <v>0.19960653570877604</v>
      </c>
      <c r="BC39" s="173">
        <f>RA!BD37</f>
        <v>0.12791464308511244</v>
      </c>
      <c r="BD39" s="173">
        <f>RA!BE37</f>
        <v>7.6918747398283235E-2</v>
      </c>
      <c r="BE39" s="173">
        <f>RA!BF37</f>
        <v>4.1238666588391384E-2</v>
      </c>
      <c r="BF39" s="173">
        <f>RA!BG37</f>
        <v>1.6669850145701964E-2</v>
      </c>
      <c r="BG39" s="173">
        <f>RA!BH37</f>
        <v>0</v>
      </c>
      <c r="BH39" s="173">
        <f>RA!BI37</f>
        <v>0</v>
      </c>
    </row>
    <row r="40" spans="2:60" ht="13.35" customHeight="1">
      <c r="C40" s="102"/>
      <c r="D40" s="100" t="s">
        <v>16</v>
      </c>
      <c r="E40" s="101">
        <f>CSM!F42</f>
        <v>794.39982169418533</v>
      </c>
      <c r="F40" s="101">
        <f>CSM!G42</f>
        <v>723.59601567282652</v>
      </c>
      <c r="G40" s="101">
        <f>CSM!H42</f>
        <v>660.38513979191634</v>
      </c>
      <c r="H40" s="101">
        <f>CSM!I42</f>
        <v>602.22083598705308</v>
      </c>
      <c r="I40" s="101">
        <f>CSM!J42</f>
        <v>548.71810477975623</v>
      </c>
      <c r="J40" s="101">
        <f>CSM!K42</f>
        <v>496.12618452535293</v>
      </c>
      <c r="K40" s="101">
        <f>CSM!L42</f>
        <v>451.18917711528672</v>
      </c>
      <c r="L40" s="101">
        <f>CSM!M42</f>
        <v>409.87445976392729</v>
      </c>
      <c r="M40" s="101">
        <f>CSM!N42</f>
        <v>371.89315820268706</v>
      </c>
      <c r="N40" s="101">
        <f>CSM!O42</f>
        <v>336.98133184208149</v>
      </c>
      <c r="O40" s="101">
        <f>CSM!P42</f>
        <v>304.90109097648258</v>
      </c>
      <c r="P40" s="173">
        <f>CSM!Q42</f>
        <v>275.44017562524238</v>
      </c>
      <c r="Q40" s="173">
        <f>CSM!R42</f>
        <v>248.4039506592103</v>
      </c>
      <c r="R40" s="173">
        <f>CSM!S42</f>
        <v>223.6162609813434</v>
      </c>
      <c r="S40" s="173">
        <f>CSM!T42</f>
        <v>200.91206877365812</v>
      </c>
      <c r="T40" s="173">
        <f>CSM!U42</f>
        <v>180.13705294003765</v>
      </c>
      <c r="U40" s="173">
        <f>CSM!V42</f>
        <v>161.16808379092114</v>
      </c>
      <c r="V40" s="173">
        <f>CSM!W42</f>
        <v>143.86830844512124</v>
      </c>
      <c r="W40" s="173">
        <f>CSM!X42</f>
        <v>128.11095463252545</v>
      </c>
      <c r="X40" s="173">
        <f>CSM!Y42</f>
        <v>113.77854556373171</v>
      </c>
      <c r="Y40" s="173">
        <f>CSM!Z42</f>
        <v>100.76251248572061</v>
      </c>
      <c r="Z40" s="173">
        <f>CSM!AA42</f>
        <v>88.962367377249365</v>
      </c>
      <c r="AA40" s="173">
        <f>CSM!AB42</f>
        <v>78.285236328792365</v>
      </c>
      <c r="AB40" s="173">
        <f>CSM!AC42</f>
        <v>68.645324973629812</v>
      </c>
      <c r="AC40" s="173">
        <f>CSM!AD42</f>
        <v>59.96310979540759</v>
      </c>
      <c r="AD40" s="173">
        <f>CSM!AE42</f>
        <v>52.164628634089674</v>
      </c>
      <c r="AE40" s="173">
        <f>CSM!AF42</f>
        <v>45.180769321027086</v>
      </c>
      <c r="AF40" s="173">
        <f>CSM!AG42</f>
        <v>38.946441547605758</v>
      </c>
      <c r="AG40" s="173">
        <f>CSM!AH42</f>
        <v>33.400515054678515</v>
      </c>
      <c r="AH40" s="173">
        <f>CSM!AI42</f>
        <v>28.48580515999663</v>
      </c>
      <c r="AI40" s="173">
        <f>CSM!AJ42</f>
        <v>24.14898737984273</v>
      </c>
      <c r="AJ40" s="173">
        <f>CSM!AK42</f>
        <v>20.340342513259873</v>
      </c>
      <c r="AK40" s="173">
        <f>CSM!AL42</f>
        <v>17.013325729012145</v>
      </c>
      <c r="AL40" s="173">
        <f>CSM!AM42</f>
        <v>14.124241092271733</v>
      </c>
      <c r="AM40" s="173">
        <f>CSM!AN42</f>
        <v>11.631827493730217</v>
      </c>
      <c r="AN40" s="173">
        <f>CSM!AO42</f>
        <v>9.4969551298893791</v>
      </c>
      <c r="AO40" s="173">
        <f>CSM!AP42</f>
        <v>7.6825050546956319</v>
      </c>
      <c r="AP40" s="173">
        <f>CSM!AQ42</f>
        <v>6.1531981282258261</v>
      </c>
      <c r="AQ40" s="173">
        <f>CSM!AR42</f>
        <v>4.8756415165636184</v>
      </c>
      <c r="AR40" s="173">
        <f>CSM!AS42</f>
        <v>3.8187006944070889</v>
      </c>
      <c r="AS40" s="173">
        <f>CSM!AT42</f>
        <v>2.9536640723353855</v>
      </c>
      <c r="AT40" s="173">
        <f>CSM!AU42</f>
        <v>2.2540670800559766</v>
      </c>
      <c r="AU40" s="173">
        <f>CSM!AV42</f>
        <v>1.6956060424126376</v>
      </c>
      <c r="AV40" s="173">
        <f>CSM!AW42</f>
        <v>1.2561110569961926</v>
      </c>
      <c r="AW40" s="173">
        <f>CSM!AX42</f>
        <v>0.91550804081751713</v>
      </c>
      <c r="AX40" s="173">
        <f>CSM!AY42</f>
        <v>0.65578797578594872</v>
      </c>
      <c r="AY40" s="173">
        <f>CSM!AZ42</f>
        <v>0.46106940641820893</v>
      </c>
      <c r="AZ40" s="173">
        <f>CSM!BA42</f>
        <v>0.31764299897324</v>
      </c>
      <c r="BA40" s="173">
        <f>CSM!BB42</f>
        <v>0.21392780492909177</v>
      </c>
      <c r="BB40" s="173">
        <f>CSM!BC42</f>
        <v>0.14035401374489137</v>
      </c>
      <c r="BC40" s="173">
        <f>CSM!BD42</f>
        <v>8.9189799545057277E-2</v>
      </c>
      <c r="BD40" s="173">
        <f>CSM!BE42</f>
        <v>5.4330945775155043E-2</v>
      </c>
      <c r="BE40" s="173">
        <f>CSM!BF42</f>
        <v>3.1071363814986191E-2</v>
      </c>
      <c r="BF40" s="173">
        <f>CSM!BG42</f>
        <v>1.5870669424113071E-2</v>
      </c>
      <c r="BG40" s="173">
        <f>CSM!BH42</f>
        <v>0</v>
      </c>
      <c r="BH40" s="173">
        <f>CSM!BI42</f>
        <v>0</v>
      </c>
    </row>
    <row r="41" spans="2:60" ht="13.35" customHeight="1">
      <c r="C41" s="105"/>
      <c r="D41" s="106"/>
      <c r="E41" s="107"/>
      <c r="F41" s="107"/>
      <c r="G41" s="107"/>
      <c r="H41" s="107"/>
      <c r="I41" s="107"/>
      <c r="J41" s="107"/>
      <c r="K41" s="107"/>
      <c r="L41" s="107"/>
      <c r="M41" s="107"/>
      <c r="N41" s="107"/>
      <c r="O41" s="107"/>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73"/>
      <c r="BF41" s="173"/>
      <c r="BG41" s="173"/>
      <c r="BH41" s="173"/>
    </row>
    <row r="42" spans="2:60" ht="13.35" customHeight="1">
      <c r="C42" s="62"/>
      <c r="D42" s="116" t="s">
        <v>17</v>
      </c>
      <c r="E42" s="101">
        <f>SUM(E38:E41)</f>
        <v>-0.26731499844129303</v>
      </c>
      <c r="F42" s="101">
        <f t="shared" ref="F42:O42" si="3">SUM(F38:F41)</f>
        <v>-33.25780648750515</v>
      </c>
      <c r="G42" s="101">
        <f t="shared" si="3"/>
        <v>1009.7799230260581</v>
      </c>
      <c r="H42" s="101">
        <f t="shared" si="3"/>
        <v>2164.6563415839</v>
      </c>
      <c r="I42" s="101">
        <f t="shared" si="3"/>
        <v>3141.193228553856</v>
      </c>
      <c r="J42" s="101">
        <f t="shared" si="3"/>
        <v>3937.077874609839</v>
      </c>
      <c r="K42" s="101">
        <f t="shared" si="3"/>
        <v>4618.8986121452544</v>
      </c>
      <c r="L42" s="101">
        <f t="shared" si="3"/>
        <v>5182.9652039677203</v>
      </c>
      <c r="M42" s="101">
        <f t="shared" si="3"/>
        <v>5643.5790151624542</v>
      </c>
      <c r="N42" s="101">
        <f t="shared" si="3"/>
        <v>6010.0275354368296</v>
      </c>
      <c r="O42" s="101">
        <f t="shared" si="3"/>
        <v>6287.8043753030825</v>
      </c>
      <c r="P42" s="173">
        <f t="shared" ref="P42:BH42" si="4">SUM(P38:P41)</f>
        <v>6482.7423613826504</v>
      </c>
      <c r="Q42" s="173">
        <f t="shared" si="4"/>
        <v>6602.5535379493722</v>
      </c>
      <c r="R42" s="173">
        <f t="shared" si="4"/>
        <v>6651.9872596538789</v>
      </c>
      <c r="S42" s="173">
        <f t="shared" si="4"/>
        <v>6640.5876861087363</v>
      </c>
      <c r="T42" s="173">
        <f t="shared" si="4"/>
        <v>6576.8415708629082</v>
      </c>
      <c r="U42" s="173">
        <f t="shared" si="4"/>
        <v>6448.8923418248442</v>
      </c>
      <c r="V42" s="173">
        <f t="shared" si="4"/>
        <v>6283.9728527683874</v>
      </c>
      <c r="W42" s="173">
        <f t="shared" si="4"/>
        <v>6087.7353270190597</v>
      </c>
      <c r="X42" s="173">
        <f t="shared" si="4"/>
        <v>5865.4206781117982</v>
      </c>
      <c r="Y42" s="173">
        <f t="shared" si="4"/>
        <v>5621.5319625454722</v>
      </c>
      <c r="Z42" s="173">
        <f t="shared" si="4"/>
        <v>5360.2728198890482</v>
      </c>
      <c r="AA42" s="173">
        <f t="shared" si="4"/>
        <v>5085.2520006436935</v>
      </c>
      <c r="AB42" s="173">
        <f t="shared" si="4"/>
        <v>4799.6211487523024</v>
      </c>
      <c r="AC42" s="173">
        <f t="shared" si="4"/>
        <v>4506.4008672806185</v>
      </c>
      <c r="AD42" s="173">
        <f t="shared" si="4"/>
        <v>4208.5074494921109</v>
      </c>
      <c r="AE42" s="173">
        <f t="shared" si="4"/>
        <v>3908.8717138184152</v>
      </c>
      <c r="AF42" s="173">
        <f t="shared" si="4"/>
        <v>3610.6221214869452</v>
      </c>
      <c r="AG42" s="173">
        <f t="shared" si="4"/>
        <v>3316.444351926541</v>
      </c>
      <c r="AH42" s="173">
        <f t="shared" si="4"/>
        <v>3028.5478547931421</v>
      </c>
      <c r="AI42" s="173">
        <f t="shared" si="4"/>
        <v>2748.7055514001495</v>
      </c>
      <c r="AJ42" s="173">
        <f t="shared" si="4"/>
        <v>2478.405018459322</v>
      </c>
      <c r="AK42" s="173">
        <f t="shared" si="4"/>
        <v>2219.0327737399266</v>
      </c>
      <c r="AL42" s="173">
        <f t="shared" si="4"/>
        <v>1971.8193159181053</v>
      </c>
      <c r="AM42" s="173">
        <f t="shared" si="4"/>
        <v>1737.9674080576344</v>
      </c>
      <c r="AN42" s="173">
        <f t="shared" si="4"/>
        <v>1518.6200066862682</v>
      </c>
      <c r="AO42" s="173">
        <f t="shared" si="4"/>
        <v>1314.7461377125428</v>
      </c>
      <c r="AP42" s="173">
        <f t="shared" si="4"/>
        <v>1127.2168084823006</v>
      </c>
      <c r="AQ42" s="173">
        <f t="shared" si="4"/>
        <v>956.62934940439925</v>
      </c>
      <c r="AR42" s="173">
        <f t="shared" si="4"/>
        <v>803.00922466701797</v>
      </c>
      <c r="AS42" s="173">
        <f t="shared" si="4"/>
        <v>665.98626414869159</v>
      </c>
      <c r="AT42" s="173">
        <f t="shared" si="4"/>
        <v>545.11491146897311</v>
      </c>
      <c r="AU42" s="173">
        <f t="shared" si="4"/>
        <v>439.81382899567922</v>
      </c>
      <c r="AV42" s="173">
        <f t="shared" si="4"/>
        <v>349.33508802974734</v>
      </c>
      <c r="AW42" s="173">
        <f t="shared" si="4"/>
        <v>272.79537989108155</v>
      </c>
      <c r="AX42" s="173">
        <f t="shared" si="4"/>
        <v>209.18925331991383</v>
      </c>
      <c r="AY42" s="173">
        <f t="shared" si="4"/>
        <v>157.31961914596459</v>
      </c>
      <c r="AZ42" s="173">
        <f t="shared" si="4"/>
        <v>115.82583775681326</v>
      </c>
      <c r="BA42" s="173">
        <f t="shared" si="4"/>
        <v>83.27605616315067</v>
      </c>
      <c r="BB42" s="173">
        <f t="shared" si="4"/>
        <v>58.246787284197524</v>
      </c>
      <c r="BC42" s="173">
        <f t="shared" si="4"/>
        <v>39.388212171286455</v>
      </c>
      <c r="BD42" s="173">
        <f t="shared" si="4"/>
        <v>25.47056930533541</v>
      </c>
      <c r="BE42" s="173">
        <f t="shared" si="4"/>
        <v>15.412977761881667</v>
      </c>
      <c r="BF42" s="173">
        <f t="shared" si="4"/>
        <v>8.2962598870659381</v>
      </c>
      <c r="BG42" s="173">
        <f t="shared" si="4"/>
        <v>0</v>
      </c>
      <c r="BH42" s="173">
        <f t="shared" si="4"/>
        <v>0</v>
      </c>
    </row>
    <row r="43" spans="2:60" ht="13.35" customHeight="1">
      <c r="C43" s="62"/>
      <c r="D43" s="95"/>
      <c r="E43" s="37"/>
      <c r="F43" s="37"/>
      <c r="G43" s="62"/>
      <c r="H43" s="62"/>
      <c r="I43" s="62"/>
      <c r="J43" s="62"/>
      <c r="K43" s="62"/>
      <c r="L43" s="62"/>
      <c r="M43" s="62"/>
      <c r="N43" s="62"/>
      <c r="O43" s="62"/>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164"/>
      <c r="BF43" s="164"/>
      <c r="BG43" s="164"/>
      <c r="BH43" s="164"/>
    </row>
    <row r="48" spans="2:60" ht="13.35" customHeight="1">
      <c r="B48" s="7"/>
    </row>
    <row r="50" spans="2:60" s="41" customFormat="1" ht="13.35" customHeight="1"/>
    <row r="52" spans="2:60" ht="13.35" customHeight="1">
      <c r="B52" s="1" t="s">
        <v>179</v>
      </c>
    </row>
    <row r="54" spans="2:60" ht="13.35" customHeight="1">
      <c r="E54" s="1">
        <v>0</v>
      </c>
      <c r="F54" s="1">
        <v>1</v>
      </c>
      <c r="G54" s="1">
        <v>2</v>
      </c>
      <c r="H54" s="1">
        <v>3</v>
      </c>
      <c r="I54" s="1">
        <v>4</v>
      </c>
      <c r="J54" s="1">
        <v>5</v>
      </c>
      <c r="K54" s="1">
        <v>6</v>
      </c>
      <c r="L54" s="1">
        <v>7</v>
      </c>
      <c r="M54" s="1">
        <v>8</v>
      </c>
      <c r="N54" s="1">
        <v>9</v>
      </c>
      <c r="O54" s="1">
        <f>N54+1</f>
        <v>10</v>
      </c>
      <c r="P54" s="153">
        <f>O54+1</f>
        <v>11</v>
      </c>
      <c r="Q54" s="153">
        <f t="shared" ref="Q54" si="5">P54+1</f>
        <v>12</v>
      </c>
      <c r="R54" s="153">
        <f t="shared" ref="R54" si="6">Q54+1</f>
        <v>13</v>
      </c>
      <c r="S54" s="153">
        <f t="shared" ref="S54" si="7">R54+1</f>
        <v>14</v>
      </c>
      <c r="T54" s="153">
        <f t="shared" ref="T54" si="8">S54+1</f>
        <v>15</v>
      </c>
      <c r="U54" s="153">
        <f t="shared" ref="U54" si="9">T54+1</f>
        <v>16</v>
      </c>
      <c r="V54" s="153">
        <f t="shared" ref="V54" si="10">U54+1</f>
        <v>17</v>
      </c>
      <c r="W54" s="153">
        <f t="shared" ref="W54" si="11">V54+1</f>
        <v>18</v>
      </c>
      <c r="X54" s="153">
        <f t="shared" ref="X54" si="12">W54+1</f>
        <v>19</v>
      </c>
      <c r="Y54" s="153">
        <f t="shared" ref="Y54" si="13">X54+1</f>
        <v>20</v>
      </c>
      <c r="Z54" s="153">
        <f t="shared" ref="Z54" si="14">Y54+1</f>
        <v>21</v>
      </c>
      <c r="AA54" s="153">
        <f t="shared" ref="AA54" si="15">Z54+1</f>
        <v>22</v>
      </c>
      <c r="AB54" s="153">
        <f t="shared" ref="AB54" si="16">AA54+1</f>
        <v>23</v>
      </c>
      <c r="AC54" s="153">
        <f t="shared" ref="AC54" si="17">AB54+1</f>
        <v>24</v>
      </c>
      <c r="AD54" s="153">
        <f t="shared" ref="AD54" si="18">AC54+1</f>
        <v>25</v>
      </c>
      <c r="AE54" s="153">
        <f t="shared" ref="AE54" si="19">AD54+1</f>
        <v>26</v>
      </c>
      <c r="AF54" s="153">
        <f t="shared" ref="AF54" si="20">AE54+1</f>
        <v>27</v>
      </c>
      <c r="AG54" s="153">
        <f t="shared" ref="AG54" si="21">AF54+1</f>
        <v>28</v>
      </c>
      <c r="AH54" s="153">
        <f t="shared" ref="AH54" si="22">AG54+1</f>
        <v>29</v>
      </c>
      <c r="AI54" s="153">
        <f t="shared" ref="AI54" si="23">AH54+1</f>
        <v>30</v>
      </c>
      <c r="AJ54" s="153">
        <f t="shared" ref="AJ54" si="24">AI54+1</f>
        <v>31</v>
      </c>
      <c r="AK54" s="153">
        <f t="shared" ref="AK54" si="25">AJ54+1</f>
        <v>32</v>
      </c>
      <c r="AL54" s="153">
        <f t="shared" ref="AL54" si="26">AK54+1</f>
        <v>33</v>
      </c>
      <c r="AM54" s="153">
        <f t="shared" ref="AM54" si="27">AL54+1</f>
        <v>34</v>
      </c>
      <c r="AN54" s="153">
        <f t="shared" ref="AN54" si="28">AM54+1</f>
        <v>35</v>
      </c>
      <c r="AO54" s="153">
        <f t="shared" ref="AO54" si="29">AN54+1</f>
        <v>36</v>
      </c>
      <c r="AP54" s="153">
        <f t="shared" ref="AP54" si="30">AO54+1</f>
        <v>37</v>
      </c>
      <c r="AQ54" s="153">
        <f t="shared" ref="AQ54" si="31">AP54+1</f>
        <v>38</v>
      </c>
      <c r="AR54" s="153">
        <f t="shared" ref="AR54" si="32">AQ54+1</f>
        <v>39</v>
      </c>
      <c r="AS54" s="153">
        <f t="shared" ref="AS54" si="33">AR54+1</f>
        <v>40</v>
      </c>
      <c r="AT54" s="153">
        <f t="shared" ref="AT54" si="34">AS54+1</f>
        <v>41</v>
      </c>
      <c r="AU54" s="153">
        <f t="shared" ref="AU54" si="35">AT54+1</f>
        <v>42</v>
      </c>
      <c r="AV54" s="153">
        <f t="shared" ref="AV54" si="36">AU54+1</f>
        <v>43</v>
      </c>
      <c r="AW54" s="153">
        <f t="shared" ref="AW54" si="37">AV54+1</f>
        <v>44</v>
      </c>
      <c r="AX54" s="153">
        <f t="shared" ref="AX54" si="38">AW54+1</f>
        <v>45</v>
      </c>
      <c r="AY54" s="153">
        <f t="shared" ref="AY54" si="39">AX54+1</f>
        <v>46</v>
      </c>
      <c r="AZ54" s="153">
        <f t="shared" ref="AZ54" si="40">AY54+1</f>
        <v>47</v>
      </c>
      <c r="BA54" s="153">
        <f t="shared" ref="BA54" si="41">AZ54+1</f>
        <v>48</v>
      </c>
      <c r="BB54" s="153">
        <f t="shared" ref="BB54" si="42">BA54+1</f>
        <v>49</v>
      </c>
      <c r="BC54" s="153">
        <f t="shared" ref="BC54" si="43">BB54+1</f>
        <v>50</v>
      </c>
      <c r="BD54" s="153">
        <f t="shared" ref="BD54" si="44">BC54+1</f>
        <v>51</v>
      </c>
      <c r="BE54" s="153">
        <f t="shared" ref="BE54" si="45">BD54+1</f>
        <v>52</v>
      </c>
      <c r="BF54" s="153">
        <f t="shared" ref="BF54" si="46">BE54+1</f>
        <v>53</v>
      </c>
      <c r="BG54" s="153">
        <f t="shared" ref="BG54" si="47">BF54+1</f>
        <v>54</v>
      </c>
      <c r="BH54" s="153">
        <f t="shared" ref="BH54" si="48">BG54+1</f>
        <v>55</v>
      </c>
    </row>
    <row r="55" spans="2:60" ht="13.35" customHeight="1">
      <c r="P55" s="153"/>
      <c r="Q55" s="153"/>
      <c r="R55" s="153"/>
      <c r="S55" s="153"/>
      <c r="T55" s="153"/>
      <c r="U55" s="153"/>
      <c r="V55" s="153"/>
      <c r="W55" s="153"/>
      <c r="X55" s="153"/>
      <c r="Y55" s="153"/>
      <c r="Z55" s="153"/>
      <c r="AA55" s="153"/>
      <c r="AB55" s="153"/>
      <c r="AC55" s="153"/>
      <c r="AD55" s="153"/>
      <c r="AE55" s="153"/>
      <c r="AF55" s="153"/>
      <c r="AG55" s="153"/>
      <c r="AH55" s="153"/>
      <c r="AI55" s="153"/>
      <c r="AJ55" s="153"/>
      <c r="AK55" s="153"/>
      <c r="AL55" s="153"/>
      <c r="AM55" s="153"/>
      <c r="AN55" s="153"/>
      <c r="AO55" s="153"/>
      <c r="AP55" s="153"/>
      <c r="AQ55" s="153"/>
      <c r="AR55" s="153"/>
      <c r="AS55" s="153"/>
      <c r="AT55" s="153"/>
      <c r="AU55" s="153"/>
      <c r="AV55" s="153"/>
      <c r="AW55" s="153"/>
      <c r="AX55" s="153"/>
      <c r="AY55" s="153"/>
      <c r="AZ55" s="153"/>
      <c r="BA55" s="153"/>
      <c r="BB55" s="153"/>
      <c r="BC55" s="153"/>
      <c r="BD55" s="153"/>
      <c r="BE55" s="153"/>
      <c r="BF55" s="153"/>
      <c r="BG55" s="153"/>
      <c r="BH55" s="153"/>
    </row>
    <row r="56" spans="2:60" ht="13.35" customHeight="1">
      <c r="C56" s="63" t="s">
        <v>36</v>
      </c>
      <c r="D56" s="95"/>
      <c r="E56" s="62"/>
      <c r="F56" s="94"/>
      <c r="G56" s="94"/>
      <c r="H56" s="94"/>
      <c r="I56" s="94"/>
      <c r="J56" s="94"/>
      <c r="K56" s="94"/>
      <c r="L56" s="94"/>
      <c r="M56" s="94"/>
      <c r="N56" s="94"/>
      <c r="O56" s="94"/>
      <c r="P56" s="94"/>
      <c r="Q56" s="94"/>
      <c r="R56" s="94"/>
      <c r="S56" s="94"/>
      <c r="T56" s="94"/>
      <c r="U56" s="94"/>
      <c r="V56" s="94"/>
      <c r="W56" s="94"/>
      <c r="X56" s="94"/>
      <c r="Y56" s="94"/>
      <c r="Z56" s="94"/>
      <c r="AA56" s="94"/>
      <c r="AB56" s="94"/>
      <c r="AC56" s="94"/>
      <c r="AD56" s="94"/>
      <c r="AE56" s="94"/>
      <c r="AF56" s="94"/>
      <c r="AG56" s="94"/>
      <c r="AH56" s="94"/>
      <c r="AI56" s="94"/>
      <c r="AJ56" s="94"/>
      <c r="AK56" s="94"/>
      <c r="AL56" s="94"/>
      <c r="AM56" s="94"/>
      <c r="AN56" s="94"/>
      <c r="AO56" s="94"/>
      <c r="AP56" s="94"/>
      <c r="AQ56" s="94"/>
      <c r="AR56" s="94"/>
      <c r="AS56" s="94"/>
      <c r="AT56" s="94"/>
      <c r="AU56" s="94"/>
      <c r="AV56" s="94"/>
      <c r="AW56" s="94"/>
      <c r="AX56" s="94"/>
      <c r="AY56" s="94"/>
      <c r="AZ56" s="94"/>
      <c r="BA56" s="94"/>
      <c r="BB56" s="94"/>
      <c r="BC56" s="94"/>
      <c r="BD56" s="94"/>
      <c r="BE56" s="94"/>
      <c r="BF56" s="94"/>
      <c r="BG56" s="94"/>
      <c r="BH56" s="94"/>
    </row>
    <row r="57" spans="2:60" ht="13.35" customHeight="1">
      <c r="C57" s="62"/>
      <c r="D57" s="36" t="s">
        <v>88</v>
      </c>
      <c r="E57" s="101">
        <f>PVCF!E90</f>
        <v>-238.96388204495872</v>
      </c>
      <c r="F57" s="101">
        <f>PVCF!F90</f>
        <v>-228.57243732675647</v>
      </c>
      <c r="G57" s="101">
        <f>PVCF!G90</f>
        <v>48.656594630395034</v>
      </c>
      <c r="H57" s="101">
        <f>PVCF!H90</f>
        <v>352.38944062114064</v>
      </c>
      <c r="I57" s="101">
        <f>PVCF!I90</f>
        <v>610.58643853326487</v>
      </c>
      <c r="J57" s="101">
        <f>PVCF!J90</f>
        <v>829.1984312963591</v>
      </c>
      <c r="K57" s="101">
        <f>PVCF!K90</f>
        <v>1013.1521899180859</v>
      </c>
      <c r="L57" s="101">
        <f>PVCF!L90</f>
        <v>1166.6869847498594</v>
      </c>
      <c r="M57" s="101">
        <f>PVCF!M90</f>
        <v>1293.4497493211172</v>
      </c>
      <c r="N57" s="101">
        <f>PVCF!N90</f>
        <v>1395.8263546021401</v>
      </c>
      <c r="O57" s="101">
        <f>PVCF!O90</f>
        <v>1475.2425429820344</v>
      </c>
      <c r="P57" s="101">
        <f>PVCF!P90</f>
        <v>1533.2040551572954</v>
      </c>
      <c r="Q57" s="101">
        <f>PVCF!Q90</f>
        <v>1571.6765441849529</v>
      </c>
      <c r="R57" s="101">
        <f>PVCF!R90</f>
        <v>1591.8865724889895</v>
      </c>
      <c r="S57" s="101">
        <f>PVCF!S90</f>
        <v>1596.2661389347954</v>
      </c>
      <c r="T57" s="101">
        <f>PVCF!T90</f>
        <v>1586.9797993763189</v>
      </c>
      <c r="U57" s="101">
        <f>PVCF!U90</f>
        <v>1561.0649677507258</v>
      </c>
      <c r="V57" s="101">
        <f>PVCF!V90</f>
        <v>1525.4006468604646</v>
      </c>
      <c r="W57" s="101">
        <f>PVCF!W90</f>
        <v>1481.4340667444048</v>
      </c>
      <c r="X57" s="101">
        <f>PVCF!X90</f>
        <v>1430.507259895265</v>
      </c>
      <c r="Y57" s="101">
        <f>PVCF!Y90</f>
        <v>1373.7749252309027</v>
      </c>
      <c r="Z57" s="101">
        <f>PVCF!Z90</f>
        <v>1312.3150669822498</v>
      </c>
      <c r="AA57" s="101">
        <f>PVCF!AA90</f>
        <v>1247.0548122188054</v>
      </c>
      <c r="AB57" s="101">
        <f>PVCF!AB90</f>
        <v>1178.8053243712973</v>
      </c>
      <c r="AC57" s="101">
        <f>PVCF!AC90</f>
        <v>1108.3439828880362</v>
      </c>
      <c r="AD57" s="101">
        <f>PVCF!AD90</f>
        <v>1036.4212616712805</v>
      </c>
      <c r="AE57" s="101">
        <f>PVCF!AE90</f>
        <v>963.79067721819104</v>
      </c>
      <c r="AF57" s="101">
        <f>PVCF!AF90</f>
        <v>891.25493666735861</v>
      </c>
      <c r="AG57" s="101">
        <f>PVCF!AG90</f>
        <v>819.50476770867488</v>
      </c>
      <c r="AH57" s="101">
        <f>PVCF!AH90</f>
        <v>749.11042892879721</v>
      </c>
      <c r="AI57" s="101">
        <f>PVCF!AI90</f>
        <v>680.53169673947582</v>
      </c>
      <c r="AJ57" s="101">
        <f>PVCF!AJ90</f>
        <v>614.15608020022523</v>
      </c>
      <c r="AK57" s="101">
        <f>PVCF!AK90</f>
        <v>550.34538488466922</v>
      </c>
      <c r="AL57" s="101">
        <f>PVCF!AL90</f>
        <v>489.42200172565157</v>
      </c>
      <c r="AM57" s="101">
        <f>PVCF!AM90</f>
        <v>431.70127978349632</v>
      </c>
      <c r="AN57" s="101">
        <f>PVCF!AN90</f>
        <v>377.48349909701579</v>
      </c>
      <c r="AO57" s="101">
        <f>PVCF!AO90</f>
        <v>327.02505869076441</v>
      </c>
      <c r="AP57" s="101">
        <f>PVCF!AP90</f>
        <v>280.55750904840261</v>
      </c>
      <c r="AQ57" s="101">
        <f>PVCF!AQ90</f>
        <v>238.24327974649285</v>
      </c>
      <c r="AR57" s="101">
        <f>PVCF!AR90</f>
        <v>200.10045391101042</v>
      </c>
      <c r="AS57" s="101">
        <f>PVCF!AS90</f>
        <v>166.04698074723751</v>
      </c>
      <c r="AT57" s="101">
        <f>PVCF!AT90</f>
        <v>135.98128665404249</v>
      </c>
      <c r="AU57" s="101">
        <f>PVCF!AU90</f>
        <v>109.76708984221419</v>
      </c>
      <c r="AV57" s="101">
        <f>PVCF!AV90</f>
        <v>87.225610945337579</v>
      </c>
      <c r="AW57" s="101">
        <f>PVCF!AW90</f>
        <v>68.143371101572086</v>
      </c>
      <c r="AX57" s="101">
        <f>PVCF!AX90</f>
        <v>52.275469953444009</v>
      </c>
      <c r="AY57" s="101">
        <f>PVCF!AY90</f>
        <v>39.328020629364588</v>
      </c>
      <c r="AZ57" s="101">
        <f>PVCF!AZ90</f>
        <v>28.965138586066743</v>
      </c>
      <c r="BA57" s="101">
        <f>PVCF!BA90</f>
        <v>20.832137169327368</v>
      </c>
      <c r="BB57" s="101">
        <f>PVCF!BB90</f>
        <v>14.575557731353195</v>
      </c>
      <c r="BC57" s="101">
        <f>PVCF!BC90</f>
        <v>9.8596447827404567</v>
      </c>
      <c r="BD57" s="101">
        <f>PVCF!BD90</f>
        <v>6.3780859132971734</v>
      </c>
      <c r="BE57" s="101">
        <f>PVCF!BE90</f>
        <v>3.8613545373909268</v>
      </c>
      <c r="BF57" s="101">
        <f>PVCF!BF90</f>
        <v>2.0800365951481807</v>
      </c>
      <c r="BG57" s="101">
        <f>PVCF!BG90</f>
        <v>0.84484139285596938</v>
      </c>
      <c r="BH57" s="101">
        <f>PVCF!BH90</f>
        <v>0</v>
      </c>
    </row>
    <row r="58" spans="2:60" ht="13.35" customHeight="1">
      <c r="C58" s="59"/>
      <c r="D58" s="100" t="s">
        <v>15</v>
      </c>
      <c r="E58" s="101">
        <f>RA!E49</f>
        <v>40.36392662141251</v>
      </c>
      <c r="F58" s="101">
        <f>RA!F53</f>
        <v>39.428483686269018</v>
      </c>
      <c r="G58" s="101">
        <f>RA!G53</f>
        <v>38.764383153719763</v>
      </c>
      <c r="H58" s="101">
        <f>RA!H53</f>
        <v>38.294609032675069</v>
      </c>
      <c r="I58" s="101">
        <f>RA!I53</f>
        <v>37.610522595048216</v>
      </c>
      <c r="J58" s="101">
        <f>RA!J53</f>
        <v>36.744400482548905</v>
      </c>
      <c r="K58" s="101">
        <f>RA!K53</f>
        <v>35.720356651530125</v>
      </c>
      <c r="L58" s="101">
        <f>RA!L53</f>
        <v>34.565453897504746</v>
      </c>
      <c r="M58" s="101">
        <f>RA!M53</f>
        <v>33.30500550397899</v>
      </c>
      <c r="N58" s="101">
        <f>RA!N53</f>
        <v>31.957135891802864</v>
      </c>
      <c r="O58" s="101">
        <f>RA!O53</f>
        <v>30.538607696406345</v>
      </c>
      <c r="P58" s="101">
        <f>RA!P53</f>
        <v>29.065128274808455</v>
      </c>
      <c r="Q58" s="101">
        <f>RA!Q53</f>
        <v>27.561013760889615</v>
      </c>
      <c r="R58" s="101">
        <f>RA!R53</f>
        <v>26.039368644027039</v>
      </c>
      <c r="S58" s="101">
        <f>RA!S53</f>
        <v>24.511960888054222</v>
      </c>
      <c r="T58" s="101">
        <f>RA!T53</f>
        <v>22.989158639013898</v>
      </c>
      <c r="U58" s="101">
        <f>RA!U53</f>
        <v>21.48007215568558</v>
      </c>
      <c r="V58" s="101">
        <f>RA!V53</f>
        <v>19.994760145068177</v>
      </c>
      <c r="W58" s="101">
        <f>RA!W53</f>
        <v>18.540536126073818</v>
      </c>
      <c r="X58" s="101">
        <f>RA!X53</f>
        <v>17.124047902882882</v>
      </c>
      <c r="Y58" s="101">
        <f>RA!Y53</f>
        <v>15.751316481852671</v>
      </c>
      <c r="Z58" s="101">
        <f>RA!Z53</f>
        <v>14.427664328486149</v>
      </c>
      <c r="AA58" s="101">
        <f>RA!AA53</f>
        <v>13.157643235474803</v>
      </c>
      <c r="AB58" s="101">
        <f>RA!AB53</f>
        <v>11.944936782618653</v>
      </c>
      <c r="AC58" s="101">
        <f>RA!AC53</f>
        <v>10.792456534369689</v>
      </c>
      <c r="AD58" s="101">
        <f>RA!AD53</f>
        <v>9.7023702744255704</v>
      </c>
      <c r="AE58" s="101">
        <f>RA!AE53</f>
        <v>8.6762434502659751</v>
      </c>
      <c r="AF58" s="101">
        <f>RA!AF53</f>
        <v>7.7151904350760736</v>
      </c>
      <c r="AG58" s="101">
        <f>RA!AG53</f>
        <v>6.8198607470795345</v>
      </c>
      <c r="AH58" s="101">
        <f>RA!AH53</f>
        <v>5.9905127428064144</v>
      </c>
      <c r="AI58" s="101">
        <f>RA!AI53</f>
        <v>5.2270411198674909</v>
      </c>
      <c r="AJ58" s="101">
        <f>RA!AJ53</f>
        <v>4.5288809176341331</v>
      </c>
      <c r="AK58" s="101">
        <f>RA!AK53</f>
        <v>3.8949385508191789</v>
      </c>
      <c r="AL58" s="101">
        <f>RA!AL53</f>
        <v>3.3235512420603266</v>
      </c>
      <c r="AM58" s="101">
        <f>RA!AM53</f>
        <v>2.8125081442719897</v>
      </c>
      <c r="AN58" s="101">
        <f>RA!AN53</f>
        <v>2.3590811369651683</v>
      </c>
      <c r="AO58" s="101">
        <f>RA!AO53</f>
        <v>1.9601404628278534</v>
      </c>
      <c r="AP58" s="101">
        <f>RA!AP53</f>
        <v>1.6122720910841613</v>
      </c>
      <c r="AQ58" s="101">
        <f>RA!AQ53</f>
        <v>1.3118235856184202</v>
      </c>
      <c r="AR58" s="101">
        <f>RA!AR53</f>
        <v>1.0549791561763717</v>
      </c>
      <c r="AS58" s="101">
        <f>RA!AS53</f>
        <v>0.83786385312234335</v>
      </c>
      <c r="AT58" s="101">
        <f>RA!AT53</f>
        <v>0.65658517202261968</v>
      </c>
      <c r="AU58" s="101">
        <f>RA!AU53</f>
        <v>0.50723820501776073</v>
      </c>
      <c r="AV58" s="101">
        <f>RA!AV53</f>
        <v>0.38594651647884665</v>
      </c>
      <c r="AW58" s="101">
        <f>RA!AW53</f>
        <v>0.28892920336000943</v>
      </c>
      <c r="AX58" s="101">
        <f>RA!AX53</f>
        <v>0.21256216002274353</v>
      </c>
      <c r="AY58" s="101">
        <f>RA!AY53</f>
        <v>0.15343450950060977</v>
      </c>
      <c r="AZ58" s="101">
        <f>RA!AZ53</f>
        <v>0.10841789584022805</v>
      </c>
      <c r="BA58" s="101">
        <f>RA!BA53</f>
        <v>7.4723442150752911E-2</v>
      </c>
      <c r="BB58" s="101">
        <f>RA!BB53</f>
        <v>4.9931603584172257E-2</v>
      </c>
      <c r="BC58" s="101">
        <f>RA!BC53</f>
        <v>3.1997576153427208E-2</v>
      </c>
      <c r="BD58" s="101">
        <f>RA!BD53</f>
        <v>1.9240888114713951E-2</v>
      </c>
      <c r="BE58" s="101">
        <f>RA!BE53</f>
        <v>1.0315583144034485E-2</v>
      </c>
      <c r="BF58" s="101">
        <f>RA!BF53</f>
        <v>4.1698213858324274E-3</v>
      </c>
      <c r="BG58" s="101">
        <f>RA!BG53</f>
        <v>0</v>
      </c>
      <c r="BH58" s="101">
        <f>RA!BH53</f>
        <v>0</v>
      </c>
    </row>
    <row r="59" spans="2:60" ht="13.35" customHeight="1">
      <c r="C59" s="102"/>
      <c r="D59" s="100" t="s">
        <v>16</v>
      </c>
      <c r="E59" s="101">
        <f>CSM!E63</f>
        <v>198.59995542354622</v>
      </c>
      <c r="F59" s="101">
        <f>CSM!F68</f>
        <v>180.89900391820655</v>
      </c>
      <c r="G59" s="101">
        <f>CSM!G68</f>
        <v>165.09628494797903</v>
      </c>
      <c r="H59" s="101">
        <f>CSM!H68</f>
        <v>150.55520899676321</v>
      </c>
      <c r="I59" s="101">
        <f>CSM!I68</f>
        <v>137.179526194939</v>
      </c>
      <c r="J59" s="101">
        <f>CSM!J68</f>
        <v>124.87846860795217</v>
      </c>
      <c r="K59" s="101">
        <f>CSM!K68</f>
        <v>113.56750610642248</v>
      </c>
      <c r="L59" s="101">
        <f>CSM!L68</f>
        <v>103.16829962482123</v>
      </c>
      <c r="M59" s="101">
        <f>CSM!M68</f>
        <v>93.608137467199583</v>
      </c>
      <c r="N59" s="101">
        <f>CSM!N68</f>
        <v>84.820583920937679</v>
      </c>
      <c r="O59" s="101">
        <f>CSM!O68</f>
        <v>76.745760465080537</v>
      </c>
      <c r="P59" s="101">
        <f>CSM!P68</f>
        <v>69.330239761670896</v>
      </c>
      <c r="Q59" s="101">
        <f>CSM!Q68</f>
        <v>62.525030772493594</v>
      </c>
      <c r="R59" s="101">
        <f>CSM!R68</f>
        <v>56.285794014081844</v>
      </c>
      <c r="S59" s="101">
        <f>CSM!S68</f>
        <v>50.570988300715086</v>
      </c>
      <c r="T59" s="101">
        <f>CSM!T68</f>
        <v>45.341769921341466</v>
      </c>
      <c r="U59" s="101">
        <f>CSM!U68</f>
        <v>40.567146262484556</v>
      </c>
      <c r="V59" s="101">
        <f>CSM!V68</f>
        <v>36.212670486302862</v>
      </c>
      <c r="W59" s="101">
        <f>CSM!W68</f>
        <v>32.246433116039483</v>
      </c>
      <c r="X59" s="101">
        <f>CSM!X68</f>
        <v>28.638864413157961</v>
      </c>
      <c r="Y59" s="101">
        <f>CSM!Y68</f>
        <v>25.362636854865453</v>
      </c>
      <c r="Z59" s="101">
        <f>CSM!Z68</f>
        <v>22.392456895693794</v>
      </c>
      <c r="AA59" s="101">
        <f>CSM!AA68</f>
        <v>19.704947515931174</v>
      </c>
      <c r="AB59" s="101">
        <f>CSM!AB68</f>
        <v>17.278513666847385</v>
      </c>
      <c r="AC59" s="101">
        <f>CSM!AC68</f>
        <v>15.093138717088603</v>
      </c>
      <c r="AD59" s="101">
        <f>CSM!AD68</f>
        <v>13.130205868009</v>
      </c>
      <c r="AE59" s="101">
        <f>CSM!AE68</f>
        <v>11.372319098087726</v>
      </c>
      <c r="AF59" s="101">
        <f>CSM!AF68</f>
        <v>9.8030947164121134</v>
      </c>
      <c r="AG59" s="101">
        <f>CSM!AG68</f>
        <v>8.4071458045206633</v>
      </c>
      <c r="AH59" s="101">
        <f>CSM!AH68</f>
        <v>7.1700785735552337</v>
      </c>
      <c r="AI59" s="101">
        <f>CSM!AI68</f>
        <v>6.0784708739223596</v>
      </c>
      <c r="AJ59" s="101">
        <f>CSM!AJ68</f>
        <v>5.1198080311912726</v>
      </c>
      <c r="AK59" s="101">
        <f>CSM!AK68</f>
        <v>4.2823743822350231</v>
      </c>
      <c r="AL59" s="101">
        <f>CSM!AL68</f>
        <v>3.5551713512962984</v>
      </c>
      <c r="AM59" s="101">
        <f>CSM!AM68</f>
        <v>2.9278132254169504</v>
      </c>
      <c r="AN59" s="101">
        <f>CSM!AN68</f>
        <v>2.3904507563810995</v>
      </c>
      <c r="AO59" s="101">
        <f>CSM!AO68</f>
        <v>1.9337408430098635</v>
      </c>
      <c r="AP59" s="101">
        <f>CSM!AP68</f>
        <v>1.5488034763361218</v>
      </c>
      <c r="AQ59" s="101">
        <f>CSM!AQ68</f>
        <v>1.2272334439521835</v>
      </c>
      <c r="AR59" s="101">
        <f>CSM!AR68</f>
        <v>0.96119396569644766</v>
      </c>
      <c r="AS59" s="101">
        <f>CSM!AS68</f>
        <v>0.74345813150044715</v>
      </c>
      <c r="AT59" s="101">
        <f>CSM!AT68</f>
        <v>0.56736462189832748</v>
      </c>
      <c r="AU59" s="101">
        <f>CSM!AU68</f>
        <v>0.42679603000909938</v>
      </c>
      <c r="AV59" s="101">
        <f>CSM!AV68</f>
        <v>0.31617203463948745</v>
      </c>
      <c r="AW59" s="101">
        <f>CSM!AW68</f>
        <v>0.23043984716316854</v>
      </c>
      <c r="AX59" s="101">
        <f>CSM!AX68</f>
        <v>0.16506647039023142</v>
      </c>
      <c r="AY59" s="101">
        <f>CSM!AY68</f>
        <v>0.11605442968241533</v>
      </c>
      <c r="AZ59" s="101">
        <f>CSM!AZ68</f>
        <v>7.9952988802413028E-2</v>
      </c>
      <c r="BA59" s="101">
        <f>CSM!BA68</f>
        <v>5.3847141121755038E-2</v>
      </c>
      <c r="BB59" s="101">
        <f>CSM!BB68</f>
        <v>3.5328097661976636E-2</v>
      </c>
      <c r="BC59" s="101">
        <f>CSM!BC68</f>
        <v>2.2449703180718091E-2</v>
      </c>
      <c r="BD59" s="101">
        <f>CSM!BD68</f>
        <v>1.3675483210101109E-2</v>
      </c>
      <c r="BE59" s="101">
        <f>CSM!BE68</f>
        <v>7.8208819690476668E-3</v>
      </c>
      <c r="BF59" s="101">
        <f>CSM!BF68</f>
        <v>3.9947597112197477E-3</v>
      </c>
      <c r="BG59" s="101">
        <f>CSM!BG68</f>
        <v>1.5434754930467275E-3</v>
      </c>
      <c r="BH59" s="101">
        <f>CSM!BH68</f>
        <v>0</v>
      </c>
    </row>
    <row r="60" spans="2:60" ht="13.35" customHeight="1">
      <c r="C60" s="102"/>
      <c r="D60" s="100"/>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101"/>
      <c r="AP60" s="101"/>
      <c r="AQ60" s="101"/>
      <c r="AR60" s="101"/>
      <c r="AS60" s="101"/>
      <c r="AT60" s="101"/>
      <c r="AU60" s="101"/>
      <c r="AV60" s="101"/>
      <c r="AW60" s="101"/>
      <c r="AX60" s="101"/>
      <c r="AY60" s="101"/>
      <c r="AZ60" s="101"/>
      <c r="BA60" s="101"/>
      <c r="BB60" s="101"/>
      <c r="BC60" s="101"/>
      <c r="BD60" s="101"/>
      <c r="BE60" s="101"/>
      <c r="BF60" s="101"/>
      <c r="BG60" s="101"/>
      <c r="BH60" s="101"/>
    </row>
    <row r="61" spans="2:60" ht="13.35" customHeight="1">
      <c r="C61" s="62"/>
      <c r="D61" s="93" t="s">
        <v>17</v>
      </c>
      <c r="E61" s="101">
        <f>SUM(E57:E60)</f>
        <v>0</v>
      </c>
      <c r="F61" s="101">
        <f t="shared" ref="F61:BH61" si="49">SUM(F57:F60)</f>
        <v>-8.244949722280893</v>
      </c>
      <c r="G61" s="101">
        <f t="shared" si="49"/>
        <v>252.51726273209383</v>
      </c>
      <c r="H61" s="101">
        <f t="shared" si="49"/>
        <v>541.2392586505789</v>
      </c>
      <c r="I61" s="101">
        <f t="shared" si="49"/>
        <v>785.37648732325215</v>
      </c>
      <c r="J61" s="101">
        <f t="shared" si="49"/>
        <v>990.82130038686023</v>
      </c>
      <c r="K61" s="101">
        <f t="shared" si="49"/>
        <v>1162.4400526760387</v>
      </c>
      <c r="L61" s="101">
        <f t="shared" si="49"/>
        <v>1304.4207382721854</v>
      </c>
      <c r="M61" s="101">
        <f t="shared" si="49"/>
        <v>1420.3628922922958</v>
      </c>
      <c r="N61" s="101">
        <f t="shared" si="49"/>
        <v>1512.6040744148806</v>
      </c>
      <c r="O61" s="101">
        <f t="shared" si="49"/>
        <v>1582.5269111435214</v>
      </c>
      <c r="P61" s="101">
        <f t="shared" si="49"/>
        <v>1631.5994231937748</v>
      </c>
      <c r="Q61" s="101">
        <f t="shared" si="49"/>
        <v>1661.7625887183362</v>
      </c>
      <c r="R61" s="101">
        <f t="shared" si="49"/>
        <v>1674.2117351470984</v>
      </c>
      <c r="S61" s="101">
        <f t="shared" si="49"/>
        <v>1671.3490881235648</v>
      </c>
      <c r="T61" s="101">
        <f t="shared" si="49"/>
        <v>1655.3107279366741</v>
      </c>
      <c r="U61" s="101">
        <f t="shared" si="49"/>
        <v>1623.112186168896</v>
      </c>
      <c r="V61" s="101">
        <f t="shared" si="49"/>
        <v>1581.6080774918355</v>
      </c>
      <c r="W61" s="101">
        <f t="shared" si="49"/>
        <v>1532.2210359865182</v>
      </c>
      <c r="X61" s="101">
        <f t="shared" si="49"/>
        <v>1476.2701722113059</v>
      </c>
      <c r="Y61" s="101">
        <f t="shared" si="49"/>
        <v>1414.8888785676208</v>
      </c>
      <c r="Z61" s="101">
        <f t="shared" si="49"/>
        <v>1349.1351882064298</v>
      </c>
      <c r="AA61" s="101">
        <f t="shared" si="49"/>
        <v>1279.9174029702115</v>
      </c>
      <c r="AB61" s="101">
        <f t="shared" si="49"/>
        <v>1208.0287748207634</v>
      </c>
      <c r="AC61" s="101">
        <f t="shared" si="49"/>
        <v>1134.2295781394944</v>
      </c>
      <c r="AD61" s="101">
        <f t="shared" si="49"/>
        <v>1059.2538378137151</v>
      </c>
      <c r="AE61" s="101">
        <f t="shared" si="49"/>
        <v>983.83923976654467</v>
      </c>
      <c r="AF61" s="101">
        <f t="shared" si="49"/>
        <v>908.77322181884688</v>
      </c>
      <c r="AG61" s="101">
        <f t="shared" si="49"/>
        <v>834.73177426027507</v>
      </c>
      <c r="AH61" s="101">
        <f t="shared" si="49"/>
        <v>762.27102024515887</v>
      </c>
      <c r="AI61" s="101">
        <f t="shared" si="49"/>
        <v>691.8372087332657</v>
      </c>
      <c r="AJ61" s="101">
        <f t="shared" si="49"/>
        <v>623.80476914905068</v>
      </c>
      <c r="AK61" s="101">
        <f t="shared" si="49"/>
        <v>558.5226978177235</v>
      </c>
      <c r="AL61" s="101">
        <f t="shared" si="49"/>
        <v>496.30072431900817</v>
      </c>
      <c r="AM61" s="101">
        <f t="shared" si="49"/>
        <v>437.44160115318527</v>
      </c>
      <c r="AN61" s="101">
        <f t="shared" si="49"/>
        <v>382.23303099036207</v>
      </c>
      <c r="AO61" s="101">
        <f t="shared" si="49"/>
        <v>330.91893999660209</v>
      </c>
      <c r="AP61" s="101">
        <f t="shared" si="49"/>
        <v>283.71858461582286</v>
      </c>
      <c r="AQ61" s="101">
        <f t="shared" si="49"/>
        <v>240.78233677606343</v>
      </c>
      <c r="AR61" s="101">
        <f t="shared" si="49"/>
        <v>202.11662703288323</v>
      </c>
      <c r="AS61" s="101">
        <f t="shared" si="49"/>
        <v>167.62830273186032</v>
      </c>
      <c r="AT61" s="101">
        <f t="shared" si="49"/>
        <v>137.20523644796344</v>
      </c>
      <c r="AU61" s="101">
        <f t="shared" si="49"/>
        <v>110.70112407724105</v>
      </c>
      <c r="AV61" s="101">
        <f t="shared" si="49"/>
        <v>87.927729496455925</v>
      </c>
      <c r="AW61" s="101">
        <f t="shared" si="49"/>
        <v>68.662740152095267</v>
      </c>
      <c r="AX61" s="101">
        <f t="shared" si="49"/>
        <v>52.65309858385698</v>
      </c>
      <c r="AY61" s="101">
        <f t="shared" si="49"/>
        <v>39.597509568547615</v>
      </c>
      <c r="AZ61" s="101">
        <f t="shared" si="49"/>
        <v>29.153509470709388</v>
      </c>
      <c r="BA61" s="101">
        <f t="shared" si="49"/>
        <v>20.960707752599873</v>
      </c>
      <c r="BB61" s="101">
        <f t="shared" si="49"/>
        <v>14.660817432599343</v>
      </c>
      <c r="BC61" s="101">
        <f t="shared" si="49"/>
        <v>9.9140920620746034</v>
      </c>
      <c r="BD61" s="101">
        <f t="shared" si="49"/>
        <v>6.411002284621989</v>
      </c>
      <c r="BE61" s="101">
        <f t="shared" si="49"/>
        <v>3.8794910025040092</v>
      </c>
      <c r="BF61" s="101">
        <f t="shared" si="49"/>
        <v>2.0882011762452328</v>
      </c>
      <c r="BG61" s="101">
        <f t="shared" si="49"/>
        <v>0.84638486834901605</v>
      </c>
      <c r="BH61" s="101">
        <f t="shared" si="49"/>
        <v>0</v>
      </c>
    </row>
    <row r="62" spans="2:60" ht="13.35" customHeight="1">
      <c r="C62" s="62"/>
      <c r="D62" s="95"/>
      <c r="E62" s="37"/>
      <c r="F62" s="37"/>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62"/>
      <c r="AK62" s="62"/>
      <c r="AL62" s="62"/>
      <c r="AM62" s="62"/>
      <c r="AN62" s="62"/>
      <c r="AO62" s="62"/>
      <c r="AP62" s="62"/>
      <c r="AQ62" s="62"/>
      <c r="AR62" s="62"/>
      <c r="AS62" s="62"/>
      <c r="AT62" s="62"/>
      <c r="AU62" s="62"/>
      <c r="AV62" s="62"/>
      <c r="AW62" s="62"/>
      <c r="AX62" s="62"/>
      <c r="AY62" s="62"/>
      <c r="AZ62" s="62"/>
      <c r="BA62" s="62"/>
      <c r="BB62" s="62"/>
      <c r="BC62" s="62"/>
      <c r="BD62" s="62"/>
      <c r="BE62" s="62"/>
      <c r="BF62" s="62"/>
      <c r="BG62" s="62"/>
      <c r="BH62" s="62"/>
    </row>
    <row r="63" spans="2:60" ht="13.35" customHeight="1">
      <c r="C63" s="57"/>
      <c r="D63" s="115"/>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row>
    <row r="67" spans="2:60" s="41" customFormat="1" ht="13.35" customHeight="1"/>
    <row r="69" spans="2:60" ht="13.35" customHeight="1">
      <c r="B69" s="1" t="s">
        <v>183</v>
      </c>
    </row>
    <row r="71" spans="2:60" ht="13.35" customHeight="1">
      <c r="E71" s="1">
        <v>0</v>
      </c>
      <c r="F71" s="1">
        <v>1</v>
      </c>
      <c r="G71" s="1">
        <v>2</v>
      </c>
      <c r="H71" s="1">
        <v>3</v>
      </c>
      <c r="I71" s="1">
        <v>4</v>
      </c>
      <c r="J71" s="1">
        <v>5</v>
      </c>
      <c r="K71" s="1">
        <v>6</v>
      </c>
      <c r="L71" s="1">
        <v>7</v>
      </c>
      <c r="M71" s="1">
        <v>8</v>
      </c>
      <c r="N71" s="1">
        <v>9</v>
      </c>
      <c r="O71" s="1">
        <f>N71+1</f>
        <v>10</v>
      </c>
      <c r="P71" s="153">
        <f>O71+1</f>
        <v>11</v>
      </c>
      <c r="Q71" s="153">
        <f t="shared" ref="Q71" si="50">P71+1</f>
        <v>12</v>
      </c>
      <c r="R71" s="153">
        <f t="shared" ref="R71" si="51">Q71+1</f>
        <v>13</v>
      </c>
      <c r="S71" s="153">
        <f t="shared" ref="S71" si="52">R71+1</f>
        <v>14</v>
      </c>
      <c r="T71" s="153">
        <f t="shared" ref="T71" si="53">S71+1</f>
        <v>15</v>
      </c>
      <c r="U71" s="153">
        <f t="shared" ref="U71" si="54">T71+1</f>
        <v>16</v>
      </c>
      <c r="V71" s="153">
        <f t="shared" ref="V71" si="55">U71+1</f>
        <v>17</v>
      </c>
      <c r="W71" s="153">
        <f t="shared" ref="W71" si="56">V71+1</f>
        <v>18</v>
      </c>
      <c r="X71" s="153">
        <f t="shared" ref="X71" si="57">W71+1</f>
        <v>19</v>
      </c>
      <c r="Y71" s="153">
        <f t="shared" ref="Y71" si="58">X71+1</f>
        <v>20</v>
      </c>
      <c r="Z71" s="153">
        <f t="shared" ref="Z71" si="59">Y71+1</f>
        <v>21</v>
      </c>
      <c r="AA71" s="153">
        <f t="shared" ref="AA71" si="60">Z71+1</f>
        <v>22</v>
      </c>
      <c r="AB71" s="153">
        <f t="shared" ref="AB71" si="61">AA71+1</f>
        <v>23</v>
      </c>
      <c r="AC71" s="153">
        <f t="shared" ref="AC71" si="62">AB71+1</f>
        <v>24</v>
      </c>
      <c r="AD71" s="153">
        <f t="shared" ref="AD71" si="63">AC71+1</f>
        <v>25</v>
      </c>
      <c r="AE71" s="153">
        <f t="shared" ref="AE71" si="64">AD71+1</f>
        <v>26</v>
      </c>
      <c r="AF71" s="153">
        <f t="shared" ref="AF71" si="65">AE71+1</f>
        <v>27</v>
      </c>
      <c r="AG71" s="153">
        <f t="shared" ref="AG71" si="66">AF71+1</f>
        <v>28</v>
      </c>
      <c r="AH71" s="153">
        <f t="shared" ref="AH71" si="67">AG71+1</f>
        <v>29</v>
      </c>
      <c r="AI71" s="153">
        <f t="shared" ref="AI71" si="68">AH71+1</f>
        <v>30</v>
      </c>
      <c r="AJ71" s="153">
        <f t="shared" ref="AJ71" si="69">AI71+1</f>
        <v>31</v>
      </c>
      <c r="AK71" s="153">
        <f t="shared" ref="AK71" si="70">AJ71+1</f>
        <v>32</v>
      </c>
      <c r="AL71" s="153">
        <f t="shared" ref="AL71" si="71">AK71+1</f>
        <v>33</v>
      </c>
      <c r="AM71" s="153">
        <f t="shared" ref="AM71" si="72">AL71+1</f>
        <v>34</v>
      </c>
      <c r="AN71" s="153">
        <f t="shared" ref="AN71" si="73">AM71+1</f>
        <v>35</v>
      </c>
      <c r="AO71" s="153">
        <f t="shared" ref="AO71" si="74">AN71+1</f>
        <v>36</v>
      </c>
      <c r="AP71" s="153">
        <f t="shared" ref="AP71" si="75">AO71+1</f>
        <v>37</v>
      </c>
      <c r="AQ71" s="153">
        <f t="shared" ref="AQ71" si="76">AP71+1</f>
        <v>38</v>
      </c>
      <c r="AR71" s="153">
        <f t="shared" ref="AR71" si="77">AQ71+1</f>
        <v>39</v>
      </c>
      <c r="AS71" s="153">
        <f t="shared" ref="AS71" si="78">AR71+1</f>
        <v>40</v>
      </c>
      <c r="AT71" s="153">
        <f t="shared" ref="AT71" si="79">AS71+1</f>
        <v>41</v>
      </c>
      <c r="AU71" s="153">
        <f t="shared" ref="AU71" si="80">AT71+1</f>
        <v>42</v>
      </c>
      <c r="AV71" s="153">
        <f t="shared" ref="AV71" si="81">AU71+1</f>
        <v>43</v>
      </c>
      <c r="AW71" s="153">
        <f t="shared" ref="AW71" si="82">AV71+1</f>
        <v>44</v>
      </c>
      <c r="AX71" s="153">
        <f t="shared" ref="AX71" si="83">AW71+1</f>
        <v>45</v>
      </c>
      <c r="AY71" s="153">
        <f t="shared" ref="AY71" si="84">AX71+1</f>
        <v>46</v>
      </c>
      <c r="AZ71" s="153">
        <f t="shared" ref="AZ71" si="85">AY71+1</f>
        <v>47</v>
      </c>
      <c r="BA71" s="153">
        <f t="shared" ref="BA71" si="86">AZ71+1</f>
        <v>48</v>
      </c>
      <c r="BB71" s="153">
        <f t="shared" ref="BB71" si="87">BA71+1</f>
        <v>49</v>
      </c>
      <c r="BC71" s="153">
        <f t="shared" ref="BC71" si="88">BB71+1</f>
        <v>50</v>
      </c>
      <c r="BD71" s="153">
        <f t="shared" ref="BD71" si="89">BC71+1</f>
        <v>51</v>
      </c>
      <c r="BE71" s="153">
        <f t="shared" ref="BE71" si="90">BD71+1</f>
        <v>52</v>
      </c>
      <c r="BF71" s="153">
        <f t="shared" ref="BF71" si="91">BE71+1</f>
        <v>53</v>
      </c>
      <c r="BG71" s="153">
        <f t="shared" ref="BG71" si="92">BF71+1</f>
        <v>54</v>
      </c>
      <c r="BH71" s="153">
        <f t="shared" ref="BH71" si="93">BG71+1</f>
        <v>55</v>
      </c>
    </row>
    <row r="72" spans="2:60" ht="13.35" customHeight="1">
      <c r="C72" s="63" t="s">
        <v>36</v>
      </c>
      <c r="D72" s="95"/>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row>
    <row r="73" spans="2:60" ht="13.35" customHeight="1">
      <c r="C73" s="62"/>
      <c r="D73" s="36" t="s">
        <v>88</v>
      </c>
      <c r="E73" s="258">
        <f>E15</f>
        <v>-955.85552817983535</v>
      </c>
      <c r="F73" s="258">
        <f t="shared" ref="F73:BH73" si="94">F15</f>
        <v>-914.28974930702543</v>
      </c>
      <c r="G73" s="258">
        <f t="shared" si="94"/>
        <v>194.62637852158036</v>
      </c>
      <c r="H73" s="258">
        <f t="shared" si="94"/>
        <v>1409.5577624845625</v>
      </c>
      <c r="I73" s="258">
        <f t="shared" si="94"/>
        <v>2442.3457541330595</v>
      </c>
      <c r="J73" s="258">
        <f t="shared" si="94"/>
        <v>3316.7937251854364</v>
      </c>
      <c r="K73" s="258">
        <f t="shared" si="94"/>
        <v>4052.6087596723437</v>
      </c>
      <c r="L73" s="258">
        <f t="shared" si="94"/>
        <v>4666.7479389994378</v>
      </c>
      <c r="M73" s="258">
        <f t="shared" si="94"/>
        <v>5173.7989972844689</v>
      </c>
      <c r="N73" s="258">
        <f t="shared" si="94"/>
        <v>5583.3054184085595</v>
      </c>
      <c r="O73" s="258">
        <f t="shared" si="94"/>
        <v>5900.9701719281366</v>
      </c>
      <c r="P73" s="258">
        <f t="shared" si="94"/>
        <v>6132.8162206291818</v>
      </c>
      <c r="Q73" s="258">
        <f t="shared" si="94"/>
        <v>6286.7061767398118</v>
      </c>
      <c r="R73" s="258">
        <f t="shared" si="94"/>
        <v>6367.5462899559589</v>
      </c>
      <c r="S73" s="258">
        <f t="shared" si="94"/>
        <v>6385.0645557391827</v>
      </c>
      <c r="T73" s="258">
        <f t="shared" si="94"/>
        <v>6347.9191975052754</v>
      </c>
      <c r="U73" s="258">
        <f t="shared" si="94"/>
        <v>6244.2598710029033</v>
      </c>
      <c r="V73" s="258">
        <f t="shared" si="94"/>
        <v>6101.6025874418583</v>
      </c>
      <c r="W73" s="258">
        <f t="shared" si="94"/>
        <v>5925.7362669776194</v>
      </c>
      <c r="X73" s="258">
        <f t="shared" si="94"/>
        <v>5722.0290395810598</v>
      </c>
      <c r="Y73" s="258">
        <f t="shared" si="94"/>
        <v>5495.0997009236107</v>
      </c>
      <c r="Z73" s="258">
        <f t="shared" si="94"/>
        <v>5249.2602679289994</v>
      </c>
      <c r="AA73" s="258">
        <f t="shared" si="94"/>
        <v>4988.2192488752216</v>
      </c>
      <c r="AB73" s="258">
        <f t="shared" si="94"/>
        <v>4715.2212974851891</v>
      </c>
      <c r="AC73" s="258">
        <f t="shared" si="94"/>
        <v>4433.3759315521447</v>
      </c>
      <c r="AD73" s="258">
        <f t="shared" si="94"/>
        <v>4145.685046685122</v>
      </c>
      <c r="AE73" s="258">
        <f t="shared" si="94"/>
        <v>3855.1627088727641</v>
      </c>
      <c r="AF73" s="258">
        <f t="shared" si="94"/>
        <v>3565.0197466694344</v>
      </c>
      <c r="AG73" s="258">
        <f t="shared" si="94"/>
        <v>3278.0190708346995</v>
      </c>
      <c r="AH73" s="258">
        <f t="shared" si="94"/>
        <v>2996.4417157151888</v>
      </c>
      <c r="AI73" s="258">
        <f t="shared" si="94"/>
        <v>2722.1267869579033</v>
      </c>
      <c r="AJ73" s="258">
        <f t="shared" si="94"/>
        <v>2456.6243208009009</v>
      </c>
      <c r="AK73" s="258">
        <f t="shared" si="94"/>
        <v>2201.3815395386769</v>
      </c>
      <c r="AL73" s="258">
        <f t="shared" si="94"/>
        <v>1957.6880069026063</v>
      </c>
      <c r="AM73" s="258">
        <f t="shared" si="94"/>
        <v>1726.8051191339853</v>
      </c>
      <c r="AN73" s="258">
        <f t="shared" si="94"/>
        <v>1509.9339963880632</v>
      </c>
      <c r="AO73" s="258">
        <f t="shared" si="94"/>
        <v>1308.1002347630576</v>
      </c>
      <c r="AP73" s="258">
        <f t="shared" si="94"/>
        <v>1122.2300361936104</v>
      </c>
      <c r="AQ73" s="258">
        <f t="shared" si="94"/>
        <v>952.97311898597138</v>
      </c>
      <c r="AR73" s="258">
        <f t="shared" si="94"/>
        <v>800.40181564404168</v>
      </c>
      <c r="AS73" s="258">
        <f t="shared" si="94"/>
        <v>664.18792298895005</v>
      </c>
      <c r="AT73" s="258">
        <f t="shared" si="94"/>
        <v>543.92514661616997</v>
      </c>
      <c r="AU73" s="258">
        <f t="shared" si="94"/>
        <v>439.06835936885676</v>
      </c>
      <c r="AV73" s="258">
        <f t="shared" si="94"/>
        <v>348.90244378135031</v>
      </c>
      <c r="AW73" s="258">
        <f t="shared" si="94"/>
        <v>272.57348440628834</v>
      </c>
      <c r="AX73" s="258">
        <f t="shared" si="94"/>
        <v>209.10187981377604</v>
      </c>
      <c r="AY73" s="258">
        <f t="shared" si="94"/>
        <v>157.31208251745835</v>
      </c>
      <c r="AZ73" s="258">
        <f t="shared" si="94"/>
        <v>115.86055434426697</v>
      </c>
      <c r="BA73" s="258">
        <f t="shared" si="94"/>
        <v>83.32854867730947</v>
      </c>
      <c r="BB73" s="258">
        <f t="shared" si="94"/>
        <v>58.302230925412779</v>
      </c>
      <c r="BC73" s="258">
        <f t="shared" si="94"/>
        <v>39.438579130961827</v>
      </c>
      <c r="BD73" s="258">
        <f t="shared" si="94"/>
        <v>25.512343653188694</v>
      </c>
      <c r="BE73" s="258">
        <f t="shared" si="94"/>
        <v>15.445418149563707</v>
      </c>
      <c r="BF73" s="258">
        <f t="shared" si="94"/>
        <v>8.3201463805927229</v>
      </c>
      <c r="BG73" s="258">
        <f t="shared" si="94"/>
        <v>3.3793655714238775</v>
      </c>
      <c r="BH73" s="258">
        <f t="shared" si="94"/>
        <v>0</v>
      </c>
    </row>
    <row r="74" spans="2:60" ht="13.35" customHeight="1">
      <c r="C74" s="59"/>
      <c r="D74" s="100" t="s">
        <v>15</v>
      </c>
      <c r="E74" s="258">
        <f>E16</f>
        <v>161.45570648565004</v>
      </c>
      <c r="F74" s="258">
        <f t="shared" ref="F74:BH74" si="95">F16</f>
        <v>157.71393474507607</v>
      </c>
      <c r="G74" s="258">
        <f t="shared" si="95"/>
        <v>155.05753261487905</v>
      </c>
      <c r="H74" s="258">
        <f t="shared" si="95"/>
        <v>153.17843613070028</v>
      </c>
      <c r="I74" s="258">
        <f t="shared" si="95"/>
        <v>150.44209038019287</v>
      </c>
      <c r="J74" s="258">
        <f t="shared" si="95"/>
        <v>146.97760193019562</v>
      </c>
      <c r="K74" s="258">
        <f t="shared" si="95"/>
        <v>142.8814266061205</v>
      </c>
      <c r="L74" s="258">
        <f t="shared" si="95"/>
        <v>138.26181559001898</v>
      </c>
      <c r="M74" s="258">
        <f t="shared" si="95"/>
        <v>133.22002201591596</v>
      </c>
      <c r="N74" s="258">
        <f t="shared" si="95"/>
        <v>127.82854356721145</v>
      </c>
      <c r="O74" s="258">
        <f t="shared" si="95"/>
        <v>122.15443078562538</v>
      </c>
      <c r="P74" s="258">
        <f t="shared" si="95"/>
        <v>116.26051309923382</v>
      </c>
      <c r="Q74" s="258">
        <f t="shared" si="95"/>
        <v>110.24405504355846</v>
      </c>
      <c r="R74" s="258">
        <f t="shared" si="95"/>
        <v>104.15747457610816</v>
      </c>
      <c r="S74" s="258">
        <f t="shared" si="95"/>
        <v>98.047843552216889</v>
      </c>
      <c r="T74" s="258">
        <f t="shared" si="95"/>
        <v>91.95663455605559</v>
      </c>
      <c r="U74" s="258">
        <f t="shared" si="95"/>
        <v>85.920288622742319</v>
      </c>
      <c r="V74" s="258">
        <f t="shared" si="95"/>
        <v>79.979040580272709</v>
      </c>
      <c r="W74" s="258">
        <f t="shared" si="95"/>
        <v>74.16214450429527</v>
      </c>
      <c r="X74" s="258">
        <f t="shared" si="95"/>
        <v>68.496191611531529</v>
      </c>
      <c r="Y74" s="258">
        <f t="shared" si="95"/>
        <v>63.005265927410683</v>
      </c>
      <c r="Z74" s="258">
        <f t="shared" si="95"/>
        <v>57.710657313944594</v>
      </c>
      <c r="AA74" s="258">
        <f t="shared" si="95"/>
        <v>52.63057294189921</v>
      </c>
      <c r="AB74" s="258">
        <f t="shared" si="95"/>
        <v>47.779747130474611</v>
      </c>
      <c r="AC74" s="258">
        <f t="shared" si="95"/>
        <v>43.169826137478758</v>
      </c>
      <c r="AD74" s="258">
        <f t="shared" si="95"/>
        <v>38.809481097702282</v>
      </c>
      <c r="AE74" s="258">
        <f t="shared" si="95"/>
        <v>34.7049738010639</v>
      </c>
      <c r="AF74" s="258">
        <f t="shared" si="95"/>
        <v>30.860761740304294</v>
      </c>
      <c r="AG74" s="258">
        <f t="shared" si="95"/>
        <v>27.279442988318138</v>
      </c>
      <c r="AH74" s="258">
        <f t="shared" si="95"/>
        <v>23.962050971225658</v>
      </c>
      <c r="AI74" s="258">
        <f t="shared" si="95"/>
        <v>20.908164479469963</v>
      </c>
      <c r="AJ74" s="258">
        <f t="shared" si="95"/>
        <v>18.115523670536533</v>
      </c>
      <c r="AK74" s="258">
        <f t="shared" si="95"/>
        <v>15.579754203276716</v>
      </c>
      <c r="AL74" s="258">
        <f t="shared" si="95"/>
        <v>13.294204968241306</v>
      </c>
      <c r="AM74" s="258">
        <f t="shared" si="95"/>
        <v>11.250032577087959</v>
      </c>
      <c r="AN74" s="258">
        <f t="shared" si="95"/>
        <v>9.4363245478606732</v>
      </c>
      <c r="AO74" s="258">
        <f t="shared" si="95"/>
        <v>7.8405618513114135</v>
      </c>
      <c r="AP74" s="258">
        <f t="shared" si="95"/>
        <v>6.449088364336645</v>
      </c>
      <c r="AQ74" s="258">
        <f t="shared" si="95"/>
        <v>5.2472943424736807</v>
      </c>
      <c r="AR74" s="258">
        <f t="shared" si="95"/>
        <v>4.2199166247054869</v>
      </c>
      <c r="AS74" s="258">
        <f t="shared" si="95"/>
        <v>3.3514554124893734</v>
      </c>
      <c r="AT74" s="258">
        <f t="shared" si="95"/>
        <v>2.6263406880904787</v>
      </c>
      <c r="AU74" s="258">
        <f t="shared" si="95"/>
        <v>2.0289528200710429</v>
      </c>
      <c r="AV74" s="258">
        <f t="shared" si="95"/>
        <v>1.5437860659153866</v>
      </c>
      <c r="AW74" s="258">
        <f t="shared" si="95"/>
        <v>1.1557168134400377</v>
      </c>
      <c r="AX74" s="258">
        <f t="shared" si="95"/>
        <v>0.85024864009097412</v>
      </c>
      <c r="AY74" s="258">
        <f t="shared" si="95"/>
        <v>0.61373803800243909</v>
      </c>
      <c r="AZ74" s="258">
        <f t="shared" si="95"/>
        <v>0.43367158336091222</v>
      </c>
      <c r="BA74" s="258">
        <f t="shared" si="95"/>
        <v>0.29889376860301164</v>
      </c>
      <c r="BB74" s="258">
        <f t="shared" si="95"/>
        <v>0.19972641433668903</v>
      </c>
      <c r="BC74" s="258">
        <f t="shared" si="95"/>
        <v>0.12799030461370883</v>
      </c>
      <c r="BD74" s="258">
        <f t="shared" si="95"/>
        <v>7.6963552458855805E-2</v>
      </c>
      <c r="BE74" s="258">
        <f t="shared" si="95"/>
        <v>4.1262332576137942E-2</v>
      </c>
      <c r="BF74" s="258">
        <f t="shared" si="95"/>
        <v>1.667928554332971E-2</v>
      </c>
      <c r="BG74" s="258">
        <f t="shared" si="95"/>
        <v>0</v>
      </c>
      <c r="BH74" s="258">
        <f t="shared" si="95"/>
        <v>0</v>
      </c>
    </row>
    <row r="75" spans="2:60" ht="13.35" customHeight="1">
      <c r="C75" s="102"/>
      <c r="D75" s="100" t="s">
        <v>16</v>
      </c>
      <c r="E75" s="258">
        <f>E17</f>
        <v>794.39982169418533</v>
      </c>
      <c r="F75" s="258">
        <f t="shared" ref="F75:BH75" si="96">F17</f>
        <v>723.59601567282652</v>
      </c>
      <c r="G75" s="258">
        <f t="shared" si="96"/>
        <v>660.38513979191634</v>
      </c>
      <c r="H75" s="258">
        <f t="shared" si="96"/>
        <v>602.22083598705308</v>
      </c>
      <c r="I75" s="258">
        <f t="shared" si="96"/>
        <v>548.71810477975623</v>
      </c>
      <c r="J75" s="258">
        <f t="shared" si="96"/>
        <v>499.51387443180886</v>
      </c>
      <c r="K75" s="258">
        <f t="shared" si="96"/>
        <v>454.27002442569011</v>
      </c>
      <c r="L75" s="258">
        <f t="shared" si="96"/>
        <v>412.67319849928504</v>
      </c>
      <c r="M75" s="258">
        <f t="shared" si="96"/>
        <v>374.43254986879839</v>
      </c>
      <c r="N75" s="258">
        <f t="shared" si="96"/>
        <v>339.28233568375072</v>
      </c>
      <c r="O75" s="258">
        <f t="shared" si="96"/>
        <v>306.98304186032209</v>
      </c>
      <c r="P75" s="258">
        <f t="shared" si="96"/>
        <v>277.32095904668353</v>
      </c>
      <c r="Q75" s="258">
        <f t="shared" si="96"/>
        <v>250.10012308997432</v>
      </c>
      <c r="R75" s="258">
        <f t="shared" si="96"/>
        <v>225.14317605632729</v>
      </c>
      <c r="S75" s="258">
        <f t="shared" si="96"/>
        <v>202.28395320286023</v>
      </c>
      <c r="T75" s="258">
        <f t="shared" si="96"/>
        <v>181.36707968536575</v>
      </c>
      <c r="U75" s="258">
        <f t="shared" si="96"/>
        <v>162.26858504993811</v>
      </c>
      <c r="V75" s="258">
        <f t="shared" si="96"/>
        <v>144.85068194521133</v>
      </c>
      <c r="W75" s="258">
        <f t="shared" si="96"/>
        <v>128.98573246415779</v>
      </c>
      <c r="X75" s="258">
        <f t="shared" si="96"/>
        <v>114.5554576526317</v>
      </c>
      <c r="Y75" s="258">
        <f t="shared" si="96"/>
        <v>101.45054741946166</v>
      </c>
      <c r="Z75" s="258">
        <f t="shared" si="96"/>
        <v>89.569827582775005</v>
      </c>
      <c r="AA75" s="258">
        <f t="shared" si="96"/>
        <v>78.819790063724511</v>
      </c>
      <c r="AB75" s="258">
        <f t="shared" si="96"/>
        <v>69.114054667389354</v>
      </c>
      <c r="AC75" s="258">
        <f t="shared" si="96"/>
        <v>60.372554868354214</v>
      </c>
      <c r="AD75" s="258">
        <f t="shared" si="96"/>
        <v>52.520823472035786</v>
      </c>
      <c r="AE75" s="258">
        <f t="shared" si="96"/>
        <v>45.489276392350675</v>
      </c>
      <c r="AF75" s="258">
        <f t="shared" si="96"/>
        <v>39.212378865648212</v>
      </c>
      <c r="AG75" s="258">
        <f t="shared" si="96"/>
        <v>33.628583218082404</v>
      </c>
      <c r="AH75" s="258">
        <f t="shared" si="96"/>
        <v>28.680314294220675</v>
      </c>
      <c r="AI75" s="258">
        <f t="shared" si="96"/>
        <v>24.313883495689165</v>
      </c>
      <c r="AJ75" s="258">
        <f t="shared" si="96"/>
        <v>20.479232124764799</v>
      </c>
      <c r="AK75" s="258">
        <f t="shared" si="96"/>
        <v>17.129497528939787</v>
      </c>
      <c r="AL75" s="258">
        <f t="shared" si="96"/>
        <v>14.220685405184874</v>
      </c>
      <c r="AM75" s="258">
        <f t="shared" si="96"/>
        <v>11.711252901667468</v>
      </c>
      <c r="AN75" s="258">
        <f t="shared" si="96"/>
        <v>9.561803025524048</v>
      </c>
      <c r="AO75" s="258">
        <f t="shared" si="96"/>
        <v>7.734963372039088</v>
      </c>
      <c r="AP75" s="258">
        <f t="shared" si="96"/>
        <v>6.1952139053441044</v>
      </c>
      <c r="AQ75" s="258">
        <f t="shared" si="96"/>
        <v>4.9089337758083342</v>
      </c>
      <c r="AR75" s="258">
        <f t="shared" si="96"/>
        <v>3.8447758627853741</v>
      </c>
      <c r="AS75" s="258">
        <f t="shared" si="96"/>
        <v>2.9738325260013552</v>
      </c>
      <c r="AT75" s="258">
        <f t="shared" si="96"/>
        <v>2.2694584875928587</v>
      </c>
      <c r="AU75" s="258">
        <f t="shared" si="96"/>
        <v>1.7071841200359279</v>
      </c>
      <c r="AV75" s="258">
        <f t="shared" si="96"/>
        <v>1.2646881385574611</v>
      </c>
      <c r="AW75" s="258">
        <f t="shared" si="96"/>
        <v>0.92175938865216567</v>
      </c>
      <c r="AX75" s="258">
        <f t="shared" si="96"/>
        <v>0.66026588156039678</v>
      </c>
      <c r="AY75" s="258">
        <f t="shared" si="96"/>
        <v>0.46421771872911111</v>
      </c>
      <c r="AZ75" s="258">
        <f t="shared" si="96"/>
        <v>0.31981195520907973</v>
      </c>
      <c r="BA75" s="258">
        <f t="shared" si="96"/>
        <v>0.21538856448642485</v>
      </c>
      <c r="BB75" s="258">
        <f t="shared" si="96"/>
        <v>0.14131239064728737</v>
      </c>
      <c r="BC75" s="258">
        <f t="shared" si="96"/>
        <v>8.9798812722228366E-2</v>
      </c>
      <c r="BD75" s="258">
        <f t="shared" si="96"/>
        <v>5.4701932839734652E-2</v>
      </c>
      <c r="BE75" s="258">
        <f t="shared" si="96"/>
        <v>3.1283527875494085E-2</v>
      </c>
      <c r="BF75" s="258">
        <f t="shared" si="96"/>
        <v>1.5979038844154528E-2</v>
      </c>
      <c r="BG75" s="258">
        <f t="shared" si="96"/>
        <v>6.1739019714334657E-3</v>
      </c>
      <c r="BH75" s="258">
        <f t="shared" si="96"/>
        <v>-4.2382417020370156E-12</v>
      </c>
    </row>
    <row r="76" spans="2:60" ht="13.35" customHeight="1">
      <c r="C76" s="102"/>
      <c r="D76" s="100" t="s">
        <v>190</v>
      </c>
      <c r="E76" s="258">
        <f>-E61</f>
        <v>0</v>
      </c>
      <c r="F76" s="258">
        <f t="shared" ref="F76:BH76" si="97">-F61</f>
        <v>8.244949722280893</v>
      </c>
      <c r="G76" s="258">
        <f t="shared" si="97"/>
        <v>-252.51726273209383</v>
      </c>
      <c r="H76" s="258">
        <f t="shared" si="97"/>
        <v>-541.2392586505789</v>
      </c>
      <c r="I76" s="258">
        <f t="shared" si="97"/>
        <v>-785.37648732325215</v>
      </c>
      <c r="J76" s="258">
        <f t="shared" si="97"/>
        <v>-990.82130038686023</v>
      </c>
      <c r="K76" s="258">
        <f t="shared" si="97"/>
        <v>-1162.4400526760387</v>
      </c>
      <c r="L76" s="258">
        <f t="shared" si="97"/>
        <v>-1304.4207382721854</v>
      </c>
      <c r="M76" s="258">
        <f t="shared" si="97"/>
        <v>-1420.3628922922958</v>
      </c>
      <c r="N76" s="258">
        <f t="shared" si="97"/>
        <v>-1512.6040744148806</v>
      </c>
      <c r="O76" s="258">
        <f t="shared" si="97"/>
        <v>-1582.5269111435214</v>
      </c>
      <c r="P76" s="258">
        <f t="shared" si="97"/>
        <v>-1631.5994231937748</v>
      </c>
      <c r="Q76" s="258">
        <f t="shared" si="97"/>
        <v>-1661.7625887183362</v>
      </c>
      <c r="R76" s="258">
        <f t="shared" si="97"/>
        <v>-1674.2117351470984</v>
      </c>
      <c r="S76" s="258">
        <f t="shared" si="97"/>
        <v>-1671.3490881235648</v>
      </c>
      <c r="T76" s="258">
        <f t="shared" si="97"/>
        <v>-1655.3107279366741</v>
      </c>
      <c r="U76" s="258">
        <f t="shared" si="97"/>
        <v>-1623.112186168896</v>
      </c>
      <c r="V76" s="258">
        <f t="shared" si="97"/>
        <v>-1581.6080774918355</v>
      </c>
      <c r="W76" s="258">
        <f t="shared" si="97"/>
        <v>-1532.2210359865182</v>
      </c>
      <c r="X76" s="258">
        <f t="shared" si="97"/>
        <v>-1476.2701722113059</v>
      </c>
      <c r="Y76" s="258">
        <f t="shared" si="97"/>
        <v>-1414.8888785676208</v>
      </c>
      <c r="Z76" s="258">
        <f t="shared" si="97"/>
        <v>-1349.1351882064298</v>
      </c>
      <c r="AA76" s="258">
        <f t="shared" si="97"/>
        <v>-1279.9174029702115</v>
      </c>
      <c r="AB76" s="258">
        <f t="shared" si="97"/>
        <v>-1208.0287748207634</v>
      </c>
      <c r="AC76" s="258">
        <f t="shared" si="97"/>
        <v>-1134.2295781394944</v>
      </c>
      <c r="AD76" s="258">
        <f t="shared" si="97"/>
        <v>-1059.2538378137151</v>
      </c>
      <c r="AE76" s="258">
        <f t="shared" si="97"/>
        <v>-983.83923976654467</v>
      </c>
      <c r="AF76" s="258">
        <f t="shared" si="97"/>
        <v>-908.77322181884688</v>
      </c>
      <c r="AG76" s="258">
        <f t="shared" si="97"/>
        <v>-834.73177426027507</v>
      </c>
      <c r="AH76" s="258">
        <f t="shared" si="97"/>
        <v>-762.27102024515887</v>
      </c>
      <c r="AI76" s="258">
        <f t="shared" si="97"/>
        <v>-691.8372087332657</v>
      </c>
      <c r="AJ76" s="258">
        <f t="shared" si="97"/>
        <v>-623.80476914905068</v>
      </c>
      <c r="AK76" s="258">
        <f t="shared" si="97"/>
        <v>-558.5226978177235</v>
      </c>
      <c r="AL76" s="258">
        <f t="shared" si="97"/>
        <v>-496.30072431900817</v>
      </c>
      <c r="AM76" s="258">
        <f t="shared" si="97"/>
        <v>-437.44160115318527</v>
      </c>
      <c r="AN76" s="258">
        <f t="shared" si="97"/>
        <v>-382.23303099036207</v>
      </c>
      <c r="AO76" s="258">
        <f t="shared" si="97"/>
        <v>-330.91893999660209</v>
      </c>
      <c r="AP76" s="258">
        <f t="shared" si="97"/>
        <v>-283.71858461582286</v>
      </c>
      <c r="AQ76" s="258">
        <f t="shared" si="97"/>
        <v>-240.78233677606343</v>
      </c>
      <c r="AR76" s="258">
        <f t="shared" si="97"/>
        <v>-202.11662703288323</v>
      </c>
      <c r="AS76" s="258">
        <f t="shared" si="97"/>
        <v>-167.62830273186032</v>
      </c>
      <c r="AT76" s="258">
        <f t="shared" si="97"/>
        <v>-137.20523644796344</v>
      </c>
      <c r="AU76" s="258">
        <f t="shared" si="97"/>
        <v>-110.70112407724105</v>
      </c>
      <c r="AV76" s="258">
        <f t="shared" si="97"/>
        <v>-87.927729496455925</v>
      </c>
      <c r="AW76" s="258">
        <f t="shared" si="97"/>
        <v>-68.662740152095267</v>
      </c>
      <c r="AX76" s="258">
        <f t="shared" si="97"/>
        <v>-52.65309858385698</v>
      </c>
      <c r="AY76" s="258">
        <f t="shared" si="97"/>
        <v>-39.597509568547615</v>
      </c>
      <c r="AZ76" s="258">
        <f t="shared" si="97"/>
        <v>-29.153509470709388</v>
      </c>
      <c r="BA76" s="258">
        <f t="shared" si="97"/>
        <v>-20.960707752599873</v>
      </c>
      <c r="BB76" s="258">
        <f t="shared" si="97"/>
        <v>-14.660817432599343</v>
      </c>
      <c r="BC76" s="258">
        <f t="shared" si="97"/>
        <v>-9.9140920620746034</v>
      </c>
      <c r="BD76" s="258">
        <f t="shared" si="97"/>
        <v>-6.411002284621989</v>
      </c>
      <c r="BE76" s="258">
        <f t="shared" si="97"/>
        <v>-3.8794910025040092</v>
      </c>
      <c r="BF76" s="258">
        <f t="shared" si="97"/>
        <v>-2.0882011762452328</v>
      </c>
      <c r="BG76" s="258">
        <f t="shared" si="97"/>
        <v>-0.84638486834901605</v>
      </c>
      <c r="BH76" s="258">
        <f t="shared" si="97"/>
        <v>0</v>
      </c>
    </row>
    <row r="77" spans="2:60" ht="13.35" customHeight="1">
      <c r="C77" s="102"/>
      <c r="D77" s="100"/>
      <c r="E77" s="258"/>
      <c r="F77" s="258"/>
      <c r="G77" s="258"/>
      <c r="H77" s="258"/>
      <c r="I77" s="258"/>
      <c r="J77" s="258"/>
      <c r="K77" s="258"/>
      <c r="L77" s="258"/>
      <c r="M77" s="258"/>
      <c r="N77" s="258"/>
      <c r="O77" s="258"/>
      <c r="P77" s="258"/>
      <c r="Q77" s="258"/>
      <c r="R77" s="258"/>
      <c r="S77" s="258"/>
      <c r="T77" s="258"/>
      <c r="U77" s="258"/>
      <c r="V77" s="258"/>
      <c r="W77" s="258"/>
      <c r="X77" s="258"/>
      <c r="Y77" s="258"/>
      <c r="Z77" s="258"/>
      <c r="AA77" s="258"/>
      <c r="AB77" s="258"/>
      <c r="AC77" s="258"/>
      <c r="AD77" s="258"/>
      <c r="AE77" s="258"/>
      <c r="AF77" s="258"/>
      <c r="AG77" s="258"/>
      <c r="AH77" s="258"/>
      <c r="AI77" s="258"/>
      <c r="AJ77" s="258"/>
      <c r="AK77" s="258"/>
      <c r="AL77" s="258"/>
      <c r="AM77" s="258"/>
      <c r="AN77" s="258"/>
      <c r="AO77" s="258"/>
      <c r="AP77" s="258"/>
      <c r="AQ77" s="258"/>
      <c r="AR77" s="258"/>
      <c r="AS77" s="258"/>
      <c r="AT77" s="258"/>
      <c r="AU77" s="258"/>
      <c r="AV77" s="258"/>
      <c r="AW77" s="258"/>
      <c r="AX77" s="258"/>
      <c r="AY77" s="258"/>
      <c r="AZ77" s="258"/>
      <c r="BA77" s="258"/>
      <c r="BB77" s="258"/>
      <c r="BC77" s="258"/>
      <c r="BD77" s="258"/>
      <c r="BE77" s="258"/>
      <c r="BF77" s="258"/>
      <c r="BG77" s="258"/>
      <c r="BH77" s="258"/>
    </row>
    <row r="78" spans="2:60" ht="13.35" customHeight="1">
      <c r="C78" s="62"/>
      <c r="D78" s="93" t="s">
        <v>17</v>
      </c>
      <c r="E78" s="258">
        <f>SUM(E73:E77)</f>
        <v>0</v>
      </c>
      <c r="F78" s="258">
        <f>SUM(F73:F77)</f>
        <v>-24.734849166841883</v>
      </c>
      <c r="G78" s="258">
        <f t="shared" ref="G78:BH78" si="98">SUM(G73:G77)</f>
        <v>757.5517881962819</v>
      </c>
      <c r="H78" s="258">
        <f t="shared" si="98"/>
        <v>1623.7177759517367</v>
      </c>
      <c r="I78" s="258">
        <f t="shared" si="98"/>
        <v>2356.1294619697564</v>
      </c>
      <c r="J78" s="258">
        <f t="shared" si="98"/>
        <v>2972.4639011605805</v>
      </c>
      <c r="K78" s="258">
        <f t="shared" si="98"/>
        <v>3487.3201580281161</v>
      </c>
      <c r="L78" s="258">
        <f t="shared" si="98"/>
        <v>3913.2622148165565</v>
      </c>
      <c r="M78" s="258">
        <f t="shared" si="98"/>
        <v>4261.0886768768869</v>
      </c>
      <c r="N78" s="258">
        <f t="shared" si="98"/>
        <v>4537.8122232446412</v>
      </c>
      <c r="O78" s="258">
        <f t="shared" si="98"/>
        <v>4747.5807334305628</v>
      </c>
      <c r="P78" s="258">
        <f t="shared" si="98"/>
        <v>4894.7982695813243</v>
      </c>
      <c r="Q78" s="258">
        <f t="shared" si="98"/>
        <v>4985.2877661550083</v>
      </c>
      <c r="R78" s="258">
        <f t="shared" si="98"/>
        <v>5022.6352054412964</v>
      </c>
      <c r="S78" s="258">
        <f t="shared" si="98"/>
        <v>5014.0472643706953</v>
      </c>
      <c r="T78" s="258">
        <f t="shared" si="98"/>
        <v>4965.9321838100223</v>
      </c>
      <c r="U78" s="258">
        <f t="shared" si="98"/>
        <v>4869.3365585066877</v>
      </c>
      <c r="V78" s="258">
        <f t="shared" si="98"/>
        <v>4744.8242324755065</v>
      </c>
      <c r="W78" s="258">
        <f t="shared" si="98"/>
        <v>4596.6631079595545</v>
      </c>
      <c r="X78" s="258">
        <f t="shared" si="98"/>
        <v>4428.8105166339174</v>
      </c>
      <c r="Y78" s="258">
        <f t="shared" si="98"/>
        <v>4244.6666357028625</v>
      </c>
      <c r="Z78" s="258">
        <f t="shared" si="98"/>
        <v>4047.4055646192892</v>
      </c>
      <c r="AA78" s="258">
        <f t="shared" si="98"/>
        <v>3839.7522089106333</v>
      </c>
      <c r="AB78" s="258">
        <f t="shared" si="98"/>
        <v>3624.0863244622901</v>
      </c>
      <c r="AC78" s="258">
        <f t="shared" si="98"/>
        <v>3402.6887344184834</v>
      </c>
      <c r="AD78" s="258">
        <f t="shared" si="98"/>
        <v>3177.7615134411453</v>
      </c>
      <c r="AE78" s="258">
        <f t="shared" si="98"/>
        <v>2951.5177192996339</v>
      </c>
      <c r="AF78" s="258">
        <f t="shared" si="98"/>
        <v>2726.31966545654</v>
      </c>
      <c r="AG78" s="258">
        <f t="shared" si="98"/>
        <v>2504.1953227808253</v>
      </c>
      <c r="AH78" s="258">
        <f t="shared" si="98"/>
        <v>2286.8130607354765</v>
      </c>
      <c r="AI78" s="258">
        <f t="shared" si="98"/>
        <v>2075.5116261997964</v>
      </c>
      <c r="AJ78" s="258">
        <f t="shared" si="98"/>
        <v>1871.4143074471517</v>
      </c>
      <c r="AK78" s="258">
        <f t="shared" si="98"/>
        <v>1675.5680934531701</v>
      </c>
      <c r="AL78" s="258">
        <f t="shared" si="98"/>
        <v>1488.9021729570243</v>
      </c>
      <c r="AM78" s="258">
        <f t="shared" si="98"/>
        <v>1312.3248034595554</v>
      </c>
      <c r="AN78" s="258">
        <f t="shared" si="98"/>
        <v>1146.699092971086</v>
      </c>
      <c r="AO78" s="258">
        <f t="shared" si="98"/>
        <v>992.75681998980599</v>
      </c>
      <c r="AP78" s="258">
        <f t="shared" si="98"/>
        <v>851.1557538474683</v>
      </c>
      <c r="AQ78" s="258">
        <f t="shared" si="98"/>
        <v>722.34701032818998</v>
      </c>
      <c r="AR78" s="258">
        <f t="shared" si="98"/>
        <v>606.34988109864923</v>
      </c>
      <c r="AS78" s="258">
        <f t="shared" si="98"/>
        <v>502.88490819558046</v>
      </c>
      <c r="AT78" s="258">
        <f t="shared" si="98"/>
        <v>411.61570934388988</v>
      </c>
      <c r="AU78" s="258">
        <f t="shared" si="98"/>
        <v>332.10337223172269</v>
      </c>
      <c r="AV78" s="258">
        <f t="shared" si="98"/>
        <v>263.78318848936726</v>
      </c>
      <c r="AW78" s="258">
        <f t="shared" si="98"/>
        <v>205.98822045628529</v>
      </c>
      <c r="AX78" s="258">
        <f t="shared" si="98"/>
        <v>157.95929575157044</v>
      </c>
      <c r="AY78" s="258">
        <f t="shared" si="98"/>
        <v>118.7925287056423</v>
      </c>
      <c r="AZ78" s="258">
        <f t="shared" si="98"/>
        <v>87.460528412127587</v>
      </c>
      <c r="BA78" s="258">
        <f t="shared" si="98"/>
        <v>62.882123257799037</v>
      </c>
      <c r="BB78" s="258">
        <f t="shared" si="98"/>
        <v>43.982452297797408</v>
      </c>
      <c r="BC78" s="258">
        <f t="shared" si="98"/>
        <v>29.742276186223165</v>
      </c>
      <c r="BD78" s="258">
        <f t="shared" si="98"/>
        <v>19.233006853865295</v>
      </c>
      <c r="BE78" s="258">
        <f t="shared" si="98"/>
        <v>11.638473007511331</v>
      </c>
      <c r="BF78" s="258">
        <f t="shared" si="98"/>
        <v>6.2646035287349733</v>
      </c>
      <c r="BG78" s="258">
        <f t="shared" si="98"/>
        <v>2.5391546050462948</v>
      </c>
      <c r="BH78" s="258">
        <f t="shared" si="98"/>
        <v>-4.2382417020370156E-12</v>
      </c>
    </row>
    <row r="79" spans="2:60" ht="13.35" customHeight="1">
      <c r="C79" s="62"/>
      <c r="D79" s="95"/>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row>
    <row r="80" spans="2:60" ht="13.35" customHeight="1">
      <c r="C80" s="57"/>
      <c r="D80" s="115"/>
    </row>
    <row r="81" spans="3:4" ht="13.35" customHeight="1">
      <c r="C81" s="57"/>
      <c r="D81" s="115"/>
    </row>
    <row r="82" spans="3:4" ht="13.35" customHeight="1">
      <c r="C82" s="57"/>
      <c r="D82" s="115"/>
    </row>
    <row r="83" spans="3:4" ht="13.35" customHeight="1">
      <c r="C83" s="57"/>
      <c r="D83" s="115"/>
    </row>
    <row r="84" spans="3:4" ht="13.35" customHeight="1">
      <c r="C84" s="57"/>
      <c r="D84" s="115"/>
    </row>
    <row r="85" spans="3:4" ht="13.35" customHeight="1">
      <c r="C85" s="57"/>
      <c r="D85" s="115"/>
    </row>
    <row r="86" spans="3:4" ht="13.35" customHeight="1">
      <c r="C86" s="57"/>
      <c r="D86" s="115"/>
    </row>
  </sheetData>
  <mergeCells count="1">
    <mergeCell ref="E11:O11"/>
  </mergeCells>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BH164"/>
  <sheetViews>
    <sheetView workbookViewId="0">
      <selection activeCell="M1" sqref="M1"/>
    </sheetView>
  </sheetViews>
  <sheetFormatPr defaultColWidth="9" defaultRowHeight="13.35" customHeight="1"/>
  <cols>
    <col min="1" max="1" width="1.88671875" style="1" customWidth="1"/>
    <col min="2" max="2" width="9" style="1"/>
    <col min="3" max="3" width="29.109375" style="1" bestFit="1" customWidth="1"/>
    <col min="4" max="4" width="30.44140625" style="22" customWidth="1"/>
    <col min="5" max="5" width="8.109375" style="1" customWidth="1"/>
    <col min="6" max="6" width="10.5546875" style="1" bestFit="1" customWidth="1"/>
    <col min="7" max="7" width="8.109375" style="1" customWidth="1"/>
    <col min="8" max="8" width="9.88671875" style="1" bestFit="1" customWidth="1"/>
    <col min="9" max="12" width="10.5546875" style="1" bestFit="1" customWidth="1"/>
    <col min="13" max="13" width="10.44140625" style="1" bestFit="1" customWidth="1"/>
    <col min="14" max="15" width="10.5546875" style="1" bestFit="1" customWidth="1"/>
    <col min="16" max="17" width="9.88671875" style="1" bestFit="1" customWidth="1"/>
    <col min="18" max="18" width="16.109375" style="1" bestFit="1" customWidth="1"/>
    <col min="19" max="40" width="9.88671875" style="1" bestFit="1" customWidth="1"/>
    <col min="41" max="60" width="9.109375" style="1" bestFit="1" customWidth="1"/>
    <col min="61" max="16384" width="9" style="1"/>
  </cols>
  <sheetData>
    <row r="1" spans="1:60" ht="13.35" customHeight="1">
      <c r="A1" s="134" t="s">
        <v>126</v>
      </c>
      <c r="M1" s="272" t="s">
        <v>240</v>
      </c>
    </row>
    <row r="2" spans="1:60" ht="13.35" customHeight="1">
      <c r="A2" s="271" t="s">
        <v>236</v>
      </c>
    </row>
    <row r="3" spans="1:60" ht="2.1" customHeight="1">
      <c r="A3" s="134"/>
    </row>
    <row r="4" spans="1:60" ht="13.35" customHeight="1">
      <c r="A4" s="133" t="s">
        <v>130</v>
      </c>
    </row>
    <row r="5" spans="1:60" ht="13.35" customHeight="1">
      <c r="A5" s="7" t="str">
        <f>ProductType</f>
        <v>Non par Whole Life</v>
      </c>
    </row>
    <row r="6" spans="1:60" ht="2.1" customHeight="1"/>
    <row r="7" spans="1:60" ht="13.35" customHeight="1">
      <c r="A7" s="149" t="s">
        <v>184</v>
      </c>
      <c r="F7" s="23"/>
      <c r="G7" s="24"/>
      <c r="H7" s="20"/>
      <c r="I7" s="25"/>
      <c r="J7" s="24"/>
      <c r="K7" s="24"/>
      <c r="L7" s="24"/>
      <c r="M7" s="24"/>
      <c r="N7" s="24"/>
      <c r="O7" s="24"/>
    </row>
    <row r="8" spans="1:60" ht="2.1" customHeight="1">
      <c r="F8" s="23"/>
      <c r="G8" s="24"/>
      <c r="H8" s="20"/>
      <c r="I8" s="25"/>
      <c r="J8" s="24"/>
      <c r="K8" s="24"/>
      <c r="L8" s="24"/>
      <c r="M8" s="24"/>
      <c r="N8" s="24"/>
      <c r="O8" s="24"/>
    </row>
    <row r="9" spans="1:60" ht="13.35" customHeight="1">
      <c r="F9" s="23"/>
      <c r="G9" s="24"/>
      <c r="H9" s="20"/>
      <c r="I9" s="25"/>
      <c r="J9" s="24"/>
      <c r="K9" s="24"/>
      <c r="L9" s="24"/>
      <c r="M9" s="24"/>
      <c r="N9" s="24"/>
      <c r="O9" s="24"/>
      <c r="P9" s="7" t="s">
        <v>118</v>
      </c>
      <c r="R9" s="7">
        <v>1000</v>
      </c>
    </row>
    <row r="10" spans="1:60" ht="13.35" customHeight="1">
      <c r="F10" s="23"/>
      <c r="G10" s="24"/>
      <c r="H10" s="20"/>
      <c r="I10" s="25"/>
      <c r="J10" s="24"/>
      <c r="K10" s="24"/>
      <c r="L10" s="24"/>
      <c r="M10" s="24"/>
      <c r="N10" s="24"/>
      <c r="O10" s="24"/>
      <c r="Q10" s="7"/>
      <c r="R10" s="7"/>
    </row>
    <row r="11" spans="1:60" ht="13.35" customHeight="1">
      <c r="E11" s="276" t="s">
        <v>131</v>
      </c>
      <c r="F11" s="276"/>
      <c r="G11" s="276"/>
      <c r="H11" s="276"/>
      <c r="I11" s="276"/>
      <c r="J11" s="276"/>
      <c r="K11" s="276"/>
      <c r="L11" s="276"/>
      <c r="M11" s="276"/>
      <c r="N11" s="276"/>
      <c r="O11" s="276"/>
      <c r="Q11" s="7"/>
      <c r="R11" s="7"/>
    </row>
    <row r="12" spans="1:60" ht="13.35" customHeight="1">
      <c r="E12" s="1">
        <v>0</v>
      </c>
      <c r="F12" s="1">
        <v>1</v>
      </c>
      <c r="G12" s="1">
        <v>2</v>
      </c>
      <c r="H12" s="1">
        <v>3</v>
      </c>
      <c r="I12" s="1">
        <v>4</v>
      </c>
      <c r="J12" s="1">
        <v>5</v>
      </c>
      <c r="K12" s="1">
        <v>6</v>
      </c>
      <c r="L12" s="1">
        <v>7</v>
      </c>
      <c r="M12" s="1">
        <v>8</v>
      </c>
      <c r="N12" s="1">
        <v>9</v>
      </c>
      <c r="O12" s="1">
        <f>N12+1</f>
        <v>10</v>
      </c>
      <c r="P12" s="153">
        <f>O12+1</f>
        <v>11</v>
      </c>
      <c r="Q12" s="153">
        <f t="shared" ref="Q12:BH12" si="0">P12+1</f>
        <v>12</v>
      </c>
      <c r="R12" s="153">
        <f t="shared" si="0"/>
        <v>13</v>
      </c>
      <c r="S12" s="153">
        <f t="shared" si="0"/>
        <v>14</v>
      </c>
      <c r="T12" s="153">
        <f t="shared" si="0"/>
        <v>15</v>
      </c>
      <c r="U12" s="153">
        <f t="shared" si="0"/>
        <v>16</v>
      </c>
      <c r="V12" s="153">
        <f t="shared" si="0"/>
        <v>17</v>
      </c>
      <c r="W12" s="153">
        <f t="shared" si="0"/>
        <v>18</v>
      </c>
      <c r="X12" s="153">
        <f t="shared" si="0"/>
        <v>19</v>
      </c>
      <c r="Y12" s="153">
        <f t="shared" si="0"/>
        <v>20</v>
      </c>
      <c r="Z12" s="153">
        <f t="shared" si="0"/>
        <v>21</v>
      </c>
      <c r="AA12" s="153">
        <f t="shared" si="0"/>
        <v>22</v>
      </c>
      <c r="AB12" s="153">
        <f t="shared" si="0"/>
        <v>23</v>
      </c>
      <c r="AC12" s="153">
        <f t="shared" si="0"/>
        <v>24</v>
      </c>
      <c r="AD12" s="153">
        <f t="shared" si="0"/>
        <v>25</v>
      </c>
      <c r="AE12" s="153">
        <f t="shared" si="0"/>
        <v>26</v>
      </c>
      <c r="AF12" s="153">
        <f t="shared" si="0"/>
        <v>27</v>
      </c>
      <c r="AG12" s="153">
        <f t="shared" si="0"/>
        <v>28</v>
      </c>
      <c r="AH12" s="153">
        <f t="shared" si="0"/>
        <v>29</v>
      </c>
      <c r="AI12" s="153">
        <f t="shared" si="0"/>
        <v>30</v>
      </c>
      <c r="AJ12" s="153">
        <f t="shared" si="0"/>
        <v>31</v>
      </c>
      <c r="AK12" s="153">
        <f t="shared" si="0"/>
        <v>32</v>
      </c>
      <c r="AL12" s="153">
        <f t="shared" si="0"/>
        <v>33</v>
      </c>
      <c r="AM12" s="153">
        <f t="shared" si="0"/>
        <v>34</v>
      </c>
      <c r="AN12" s="153">
        <f t="shared" si="0"/>
        <v>35</v>
      </c>
      <c r="AO12" s="153">
        <f t="shared" si="0"/>
        <v>36</v>
      </c>
      <c r="AP12" s="153">
        <f t="shared" si="0"/>
        <v>37</v>
      </c>
      <c r="AQ12" s="153">
        <f t="shared" si="0"/>
        <v>38</v>
      </c>
      <c r="AR12" s="153">
        <f t="shared" si="0"/>
        <v>39</v>
      </c>
      <c r="AS12" s="153">
        <f t="shared" si="0"/>
        <v>40</v>
      </c>
      <c r="AT12" s="153">
        <f t="shared" si="0"/>
        <v>41</v>
      </c>
      <c r="AU12" s="153">
        <f t="shared" si="0"/>
        <v>42</v>
      </c>
      <c r="AV12" s="153">
        <f t="shared" si="0"/>
        <v>43</v>
      </c>
      <c r="AW12" s="153">
        <f t="shared" si="0"/>
        <v>44</v>
      </c>
      <c r="AX12" s="153">
        <f t="shared" si="0"/>
        <v>45</v>
      </c>
      <c r="AY12" s="153">
        <f t="shared" si="0"/>
        <v>46</v>
      </c>
      <c r="AZ12" s="153">
        <f t="shared" si="0"/>
        <v>47</v>
      </c>
      <c r="BA12" s="153">
        <f t="shared" si="0"/>
        <v>48</v>
      </c>
      <c r="BB12" s="153">
        <f t="shared" si="0"/>
        <v>49</v>
      </c>
      <c r="BC12" s="153">
        <f t="shared" si="0"/>
        <v>50</v>
      </c>
      <c r="BD12" s="153">
        <f t="shared" si="0"/>
        <v>51</v>
      </c>
      <c r="BE12" s="153">
        <f t="shared" si="0"/>
        <v>52</v>
      </c>
      <c r="BF12" s="153">
        <f t="shared" si="0"/>
        <v>53</v>
      </c>
      <c r="BG12" s="153">
        <f t="shared" si="0"/>
        <v>54</v>
      </c>
      <c r="BH12" s="153">
        <f t="shared" si="0"/>
        <v>55</v>
      </c>
    </row>
    <row r="13" spans="1:60" ht="13.35" customHeight="1">
      <c r="B13" s="1" t="s">
        <v>84</v>
      </c>
      <c r="G13" s="10"/>
      <c r="H13" s="10"/>
      <c r="I13" s="10"/>
      <c r="J13" s="10"/>
      <c r="K13" s="10"/>
      <c r="L13" s="10"/>
      <c r="M13" s="10"/>
      <c r="N13" s="10"/>
      <c r="O13" s="10"/>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161"/>
      <c r="AP13" s="161"/>
      <c r="AQ13" s="161"/>
      <c r="AR13" s="161"/>
      <c r="AS13" s="161"/>
      <c r="AT13" s="161"/>
      <c r="AU13" s="161"/>
      <c r="AV13" s="161"/>
      <c r="AW13" s="161"/>
      <c r="AX13" s="161"/>
      <c r="AY13" s="161"/>
      <c r="AZ13" s="161"/>
      <c r="BA13" s="161"/>
      <c r="BB13" s="161"/>
      <c r="BC13" s="161"/>
      <c r="BD13" s="161"/>
      <c r="BE13" s="161"/>
      <c r="BF13" s="161"/>
      <c r="BG13" s="161"/>
      <c r="BH13" s="161"/>
    </row>
    <row r="14" spans="1:60" ht="13.35" customHeight="1">
      <c r="B14" s="92"/>
      <c r="C14" s="93" t="s">
        <v>9</v>
      </c>
      <c r="D14" s="92"/>
      <c r="E14" s="92"/>
      <c r="F14" s="92"/>
      <c r="G14" s="92"/>
      <c r="H14" s="92"/>
      <c r="I14" s="92"/>
      <c r="J14" s="92"/>
      <c r="K14" s="92"/>
      <c r="L14" s="92"/>
      <c r="M14" s="92"/>
      <c r="N14" s="92"/>
      <c r="O14" s="92"/>
      <c r="P14" s="174"/>
      <c r="Q14" s="174"/>
      <c r="R14" s="174"/>
      <c r="S14" s="174"/>
      <c r="T14" s="174"/>
      <c r="U14" s="174"/>
      <c r="V14" s="174"/>
      <c r="W14" s="174"/>
      <c r="X14" s="174"/>
      <c r="Y14" s="174"/>
      <c r="Z14" s="174"/>
      <c r="AA14" s="174"/>
      <c r="AB14" s="174"/>
      <c r="AC14" s="174"/>
      <c r="AD14" s="174"/>
      <c r="AE14" s="174"/>
      <c r="AF14" s="174"/>
      <c r="AG14" s="174"/>
      <c r="AH14" s="174"/>
      <c r="AI14" s="174"/>
      <c r="AJ14" s="174"/>
      <c r="AK14" s="174"/>
      <c r="AL14" s="174"/>
      <c r="AM14" s="174"/>
      <c r="AN14" s="174"/>
      <c r="AO14" s="174"/>
      <c r="AP14" s="174"/>
      <c r="AQ14" s="174"/>
      <c r="AR14" s="174"/>
      <c r="AS14" s="174"/>
      <c r="AT14" s="174"/>
      <c r="AU14" s="174"/>
      <c r="AV14" s="174"/>
      <c r="AW14" s="174"/>
      <c r="AX14" s="174"/>
      <c r="AY14" s="174"/>
      <c r="AZ14" s="174"/>
      <c r="BA14" s="174"/>
      <c r="BB14" s="174"/>
      <c r="BC14" s="174"/>
      <c r="BD14" s="174"/>
      <c r="BE14" s="174"/>
      <c r="BF14" s="174"/>
      <c r="BG14" s="174"/>
      <c r="BH14" s="174"/>
    </row>
    <row r="15" spans="1:60" ht="13.35" customHeight="1">
      <c r="B15" s="62"/>
      <c r="C15" s="63"/>
      <c r="D15" s="93" t="s">
        <v>10</v>
      </c>
      <c r="E15" s="62"/>
      <c r="F15" s="63"/>
      <c r="G15" s="94"/>
      <c r="H15" s="62"/>
      <c r="I15" s="62"/>
      <c r="J15" s="62"/>
      <c r="K15" s="62"/>
      <c r="L15" s="62"/>
      <c r="M15" s="62"/>
      <c r="N15" s="62"/>
      <c r="O15" s="62"/>
      <c r="P15" s="164"/>
      <c r="Q15" s="164"/>
      <c r="R15" s="164"/>
      <c r="S15" s="164"/>
      <c r="T15" s="164"/>
      <c r="U15" s="164"/>
      <c r="V15" s="164"/>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164"/>
      <c r="BF15" s="164"/>
      <c r="BG15" s="164"/>
      <c r="BH15" s="164"/>
    </row>
    <row r="16" spans="1:60" ht="13.35" customHeight="1">
      <c r="A16" s="194">
        <v>1</v>
      </c>
      <c r="B16" s="62"/>
      <c r="C16" s="62"/>
      <c r="D16" s="95" t="s">
        <v>11</v>
      </c>
      <c r="E16" s="92">
        <v>0</v>
      </c>
      <c r="F16" s="47">
        <f>(E16+'Cash Flows'!E17-'Cash Flows'!E26-'Cash Flows'!E27-'Cash Flows'!E29-'Cash Flows'!E30-$A16*'Cash Flows'!E31)*(1+'Inputs-Assumptions-Policy Specs'!D30)-('Cash Flows'!E22+'Cash Flows'!E23+'Cash Flows'!E24)-'Stmt of Financial Performance'!F35</f>
        <v>-32.979798889126087</v>
      </c>
      <c r="G16" s="47">
        <f>(F16+'Cash Flows'!F17-'Cash Flows'!F26-'Cash Flows'!F27-'Cash Flows'!F29-'Cash Flows'!F30-$A16*'Cash Flows'!F31)*(1+'Inputs-Assumptions-Policy Specs'!E30)-('Cash Flows'!F22+'Cash Flows'!F23+'Cash Flows'!F24)-'Stmt of Financial Performance'!G35</f>
        <v>1010.0690509283722</v>
      </c>
      <c r="H16" s="47">
        <f>(G16+'Cash Flows'!G17-'Cash Flows'!G26-'Cash Flows'!G27-'Cash Flows'!G29-'Cash Flows'!G30-$A16*'Cash Flows'!G31)*(1+'Inputs-Assumptions-Policy Specs'!F30)-('Cash Flows'!G22+'Cash Flows'!G23+'Cash Flows'!G24)-'Stmt of Financial Performance'!H35</f>
        <v>2164.9570346023065</v>
      </c>
      <c r="I16" s="47">
        <f>(H16+'Cash Flows'!H17-'Cash Flows'!H26-'Cash Flows'!H27-'Cash Flows'!H29-'Cash Flows'!H30-$A16*'Cash Flows'!H31)*(1+'Inputs-Assumptions-Policy Specs'!G30)-('Cash Flows'!H22+'Cash Flows'!H23+'Cash Flows'!H24)-'Stmt of Financial Performance'!I35</f>
        <v>3141.505949293</v>
      </c>
      <c r="J16" s="47">
        <f>(I16+'Cash Flows'!I17-'Cash Flows'!I26-'Cash Flows'!I27-'Cash Flows'!I29-'Cash Flows'!I30-$A16*'Cash Flows'!I31)*(1+'Inputs-Assumptions-Policy Specs'!H30)-('Cash Flows'!I22+'Cash Flows'!I23+'Cash Flows'!I24)-'Stmt of Financial Performance'!J35</f>
        <v>3963.2852015474368</v>
      </c>
      <c r="K16" s="47">
        <f>(J16+'Cash Flows'!J17-'Cash Flows'!J26-'Cash Flows'!J27-'Cash Flows'!J29-'Cash Flows'!J30-$A16*'Cash Flows'!J31)*(1+'Inputs-Assumptions-Policy Specs'!I30)-('Cash Flows'!J22+'Cash Flows'!J23+'Cash Flows'!J24)-'Stmt of Financial Performance'!K35</f>
        <v>4649.7602107041457</v>
      </c>
      <c r="L16" s="47">
        <f>(K16+'Cash Flows'!K17-'Cash Flows'!K26-'Cash Flows'!K27-'Cash Flows'!K29-'Cash Flows'!K30-$A16*'Cash Flows'!K31)*(1+'Inputs-Assumptions-Policy Specs'!J30)-('Cash Flows'!K22+'Cash Flows'!K23+'Cash Flows'!K24)-'Stmt of Financial Performance'!L35</f>
        <v>5217.6829530887317</v>
      </c>
      <c r="M16" s="47">
        <f>(L16+'Cash Flows'!L17-'Cash Flows'!L26-'Cash Flows'!L27-'Cash Flows'!L29-'Cash Flows'!L30-$A16*'Cash Flows'!L31)*(1+'Inputs-Assumptions-Policy Specs'!K30)-('Cash Flows'!L22+'Cash Flows'!L23+'Cash Flows'!L24)-'Stmt of Financial Performance'!M35</f>
        <v>5681.4515691691731</v>
      </c>
      <c r="N16" s="47">
        <f>(M16+'Cash Flows'!M17-'Cash Flows'!M26-'Cash Flows'!M27-'Cash Flows'!M29-'Cash Flows'!M30-$A16*'Cash Flows'!M31)*(1+'Inputs-Assumptions-Policy Specs'!L30)-('Cash Flows'!M22+'Cash Flows'!M23+'Cash Flows'!M24)-'Stmt of Financial Performance'!N35</f>
        <v>6050.4162976595144</v>
      </c>
      <c r="O16" s="47">
        <f>(N16+'Cash Flows'!N17-'Cash Flows'!N26-'Cash Flows'!N27-'Cash Flows'!N29-'Cash Flows'!N30-$A16*'Cash Flows'!N31)*(1+'Inputs-Assumptions-Policy Specs'!M30)-('Cash Flows'!N22+'Cash Flows'!N23+'Cash Flows'!N24)-'Stmt of Financial Performance'!O35</f>
        <v>6330.1076445740755</v>
      </c>
      <c r="P16" s="171">
        <f>(O16+'Cash Flows'!O17-'Cash Flows'!O26-'Cash Flows'!O27-'Cash Flows'!O29-'Cash Flows'!O30-$A16*'Cash Flows'!O31)*(1+'Inputs-Assumptions-Policy Specs'!N30)-('Cash Flows'!O22+'Cash Flows'!O23+'Cash Flows'!O24)-'Stmt of Financial Performance'!P35</f>
        <v>6526.3976927750909</v>
      </c>
      <c r="Q16" s="171">
        <f>(P16+'Cash Flows'!P17-'Cash Flows'!P26-'Cash Flows'!P27-'Cash Flows'!P29-'Cash Flows'!P30-$A16*'Cash Flows'!P31)*(1+'Inputs-Assumptions-Policy Specs'!O30)-('Cash Flows'!P22+'Cash Flows'!P23+'Cash Flows'!P24)-'Stmt of Financial Performance'!Q35</f>
        <v>6647.0503548733332</v>
      </c>
      <c r="R16" s="171">
        <f>(Q16+'Cash Flows'!Q17-'Cash Flows'!Q26-'Cash Flows'!Q27-'Cash Flows'!Q29-'Cash Flows'!Q30-$A16*'Cash Flows'!Q31)*(1+'Inputs-Assumptions-Policy Specs'!P30)-('Cash Flows'!Q22+'Cash Flows'!Q23+'Cash Flows'!Q24)-'Stmt of Financial Performance'!R35</f>
        <v>6696.8469405883843</v>
      </c>
      <c r="S16" s="171">
        <f>(R16+'Cash Flows'!R17-'Cash Flows'!R26-'Cash Flows'!R27-'Cash Flows'!R29-'Cash Flows'!R30-$A16*'Cash Flows'!R31)*(1+'Inputs-Assumptions-Policy Specs'!Q30)-('Cash Flows'!R22+'Cash Flows'!R23+'Cash Flows'!R24)-'Stmt of Financial Performance'!S35</f>
        <v>6685.3963524942492</v>
      </c>
      <c r="T16" s="171">
        <f>(S16+'Cash Flows'!S17-'Cash Flows'!S26-'Cash Flows'!S27-'Cash Flows'!S29-'Cash Flows'!S30-$A16*'Cash Flows'!S31)*(1+'Inputs-Assumptions-Policy Specs'!R30)-('Cash Flows'!S22+'Cash Flows'!S23+'Cash Flows'!S24)-'Stmt of Financial Performance'!T35</f>
        <v>6621.2429117466809</v>
      </c>
      <c r="U16" s="171">
        <f>(T16+'Cash Flows'!T17-'Cash Flows'!T26-'Cash Flows'!T27-'Cash Flows'!T29-'Cash Flows'!T30-$A16*'Cash Flows'!T31)*(1+'Inputs-Assumptions-Policy Specs'!S30)-('Cash Flows'!T22+'Cash Flows'!T23+'Cash Flows'!T24)-'Stmt of Financial Performance'!U35</f>
        <v>6492.4487446755729</v>
      </c>
      <c r="V16" s="171">
        <f>(U16+'Cash Flows'!U17-'Cash Flows'!U26-'Cash Flows'!U27-'Cash Flows'!U29-'Cash Flows'!U30-$A16*'Cash Flows'!U31)*(1+'Inputs-Assumptions-Policy Specs'!T30)-('Cash Flows'!U22+'Cash Flows'!U23+'Cash Flows'!U24)-'Stmt of Financial Performance'!V35</f>
        <v>6326.4323099673293</v>
      </c>
      <c r="W16" s="171">
        <f>(V16+'Cash Flows'!V17-'Cash Flows'!V26-'Cash Flows'!V27-'Cash Flows'!V29-'Cash Flows'!V30-$A16*'Cash Flows'!V31)*(1+'Inputs-Assumptions-Policy Specs'!U30)-('Cash Flows'!V22+'Cash Flows'!V23+'Cash Flows'!V24)-'Stmt of Financial Performance'!W35</f>
        <v>6128.8841439460602</v>
      </c>
      <c r="X16" s="171">
        <f>(W16+'Cash Flows'!W17-'Cash Flows'!W26-'Cash Flows'!W27-'Cash Flows'!W29-'Cash Flows'!W30-$A16*'Cash Flows'!W31)*(1+'Inputs-Assumptions-Policy Specs'!V30)-('Cash Flows'!W22+'Cash Flows'!W23+'Cash Flows'!W24)-'Stmt of Financial Performance'!X35</f>
        <v>5905.0806888452098</v>
      </c>
      <c r="Y16" s="171">
        <f>(X16+'Cash Flows'!X17-'Cash Flows'!X26-'Cash Flows'!X27-'Cash Flows'!X29-'Cash Flows'!X30-$A16*'Cash Flows'!X31)*(1+'Inputs-Assumptions-Policy Specs'!W30)-('Cash Flows'!X22+'Cash Flows'!X23+'Cash Flows'!X24)-'Stmt of Financial Performance'!Y35</f>
        <v>5659.5555142704679</v>
      </c>
      <c r="Z16" s="171">
        <f>(Y16+'Cash Flows'!Y17-'Cash Flows'!Y26-'Cash Flows'!Y27-'Cash Flows'!Y29-'Cash Flows'!Y30-$A16*'Cash Flows'!Y31)*(1+'Inputs-Assumptions-Policy Specs'!X30)-('Cash Flows'!Y22+'Cash Flows'!Y23+'Cash Flows'!Y24)-'Stmt of Financial Performance'!Z35</f>
        <v>5396.5407528257019</v>
      </c>
      <c r="AA16" s="171">
        <f>(Z16+'Cash Flows'!Z17-'Cash Flows'!Z26-'Cash Flows'!Z27-'Cash Flows'!Z29-'Cash Flows'!Z30-$A16*'Cash Flows'!Z31)*(1+'Inputs-Assumptions-Policy Specs'!Y30)-('Cash Flows'!Z22+'Cash Flows'!Z23+'Cash Flows'!Z24)-'Stmt of Financial Performance'!AA35</f>
        <v>5119.6696118808277</v>
      </c>
      <c r="AB16" s="171">
        <f>(AA16+'Cash Flows'!AA17-'Cash Flows'!AA26-'Cash Flows'!AA27-'Cash Flows'!AA29-'Cash Flows'!AA30-$A16*'Cash Flows'!AA31)*(1+'Inputs-Assumptions-Policy Specs'!Z30)-('Cash Flows'!AA22+'Cash Flows'!AA23+'Cash Flows'!AA24)-'Stmt of Financial Performance'!AB35</f>
        <v>4832.1150992830335</v>
      </c>
      <c r="AC16" s="171">
        <f>(AB16+'Cash Flows'!AB17-'Cash Flows'!AB26-'Cash Flows'!AB27-'Cash Flows'!AB29-'Cash Flows'!AB30-$A16*'Cash Flows'!AB31)*(1+'Inputs-Assumptions-Policy Specs'!AA30)-('Cash Flows'!AB22+'Cash Flows'!AB23+'Cash Flows'!AB24)-'Stmt of Financial Performance'!AC35</f>
        <v>4536.9183125579575</v>
      </c>
      <c r="AD16" s="171">
        <f>(AC16+'Cash Flows'!AC17-'Cash Flows'!AC26-'Cash Flows'!AC27-'Cash Flows'!AC29-'Cash Flows'!AC30-$A16*'Cash Flows'!AC31)*(1+'Inputs-Assumptions-Policy Specs'!AB30)-('Cash Flows'!AC22+'Cash Flows'!AC23+'Cash Flows'!AC24)-'Stmt of Financial Performance'!AD35</f>
        <v>4237.0153512548395</v>
      </c>
      <c r="AE16" s="171">
        <f>(AD16+'Cash Flows'!AD17-'Cash Flows'!AD26-'Cash Flows'!AD27-'Cash Flows'!AD29-'Cash Flows'!AD30-$A16*'Cash Flows'!AD31)*(1+'Inputs-Assumptions-Policy Specs'!AC30)-('Cash Flows'!AD22+'Cash Flows'!AD23+'Cash Flows'!AD24)-'Stmt of Financial Performance'!AE35</f>
        <v>3935.3569590661587</v>
      </c>
      <c r="AF16" s="171">
        <f>(AE16+'Cash Flows'!AE17-'Cash Flows'!AE26-'Cash Flows'!AE27-'Cash Flows'!AE29-'Cash Flows'!AE30-$A16*'Cash Flows'!AE31)*(1+'Inputs-Assumptions-Policy Specs'!AD30)-('Cash Flows'!AE22+'Cash Flows'!AE23+'Cash Flows'!AE24)-'Stmt of Financial Performance'!AF35</f>
        <v>3635.0928872753634</v>
      </c>
      <c r="AG16" s="171">
        <f>(AF16+'Cash Flows'!AF17-'Cash Flows'!AF26-'Cash Flows'!AF27-'Cash Flows'!AF29-'Cash Flows'!AF30-$A16*'Cash Flows'!AF31)*(1+'Inputs-Assumptions-Policy Specs'!AE30)-('Cash Flows'!AF22+'Cash Flows'!AF23+'Cash Flows'!AF24)-'Stmt of Financial Performance'!AG35</f>
        <v>3338.9270970410776</v>
      </c>
      <c r="AH16" s="171">
        <f>(AG16+'Cash Flows'!AG17-'Cash Flows'!AG26-'Cash Flows'!AG27-'Cash Flows'!AG29-'Cash Flows'!AG30-$A16*'Cash Flows'!AG31)*(1+'Inputs-Assumptions-Policy Specs'!AF30)-('Cash Flows'!AG22+'Cash Flows'!AG23+'Cash Flows'!AG24)-'Stmt of Financial Performance'!AH35</f>
        <v>3049.0840809806105</v>
      </c>
      <c r="AI16" s="171">
        <f>(AH16+'Cash Flows'!AH17-'Cash Flows'!AH26-'Cash Flows'!AH27-'Cash Flows'!AH29-'Cash Flows'!AH30-$A16*'Cash Flows'!AH31)*(1+'Inputs-Assumptions-Policy Specs'!AG30)-('Cash Flows'!AH22+'Cash Flows'!AH23+'Cash Flows'!AH24)-'Stmt of Financial Performance'!AI35</f>
        <v>2767.3488349330373</v>
      </c>
      <c r="AJ16" s="171">
        <f>(AI16+'Cash Flows'!AI17-'Cash Flows'!AI26-'Cash Flows'!AI27-'Cash Flows'!AI29-'Cash Flows'!AI30-$A16*'Cash Flows'!AI31)*(1+'Inputs-Assumptions-Policy Specs'!AH30)-('Cash Flows'!AI22+'Cash Flows'!AI23+'Cash Flows'!AI24)-'Stmt of Financial Performance'!AJ35</f>
        <v>2495.2190765961755</v>
      </c>
      <c r="AK16" s="171">
        <f>(AJ16+'Cash Flows'!AJ17-'Cash Flows'!AJ26-'Cash Flows'!AJ27-'Cash Flows'!AJ29-'Cash Flows'!AJ30-$A16*'Cash Flows'!AJ31)*(1+'Inputs-Assumptions-Policy Specs'!AI30)-('Cash Flows'!AJ22+'Cash Flows'!AJ23+'Cash Flows'!AJ24)-'Stmt of Financial Performance'!AK35</f>
        <v>2234.0907912708653</v>
      </c>
      <c r="AL16" s="171">
        <f>(AK16+'Cash Flows'!AK17-'Cash Flows'!AK26-'Cash Flows'!AK27-'Cash Flows'!AK29-'Cash Flows'!AK30-$A16*'Cash Flows'!AK31)*(1+'Inputs-Assumptions-Policy Specs'!AJ30)-('Cash Flows'!AK22+'Cash Flows'!AK23+'Cash Flows'!AK24)-'Stmt of Financial Performance'!AL35</f>
        <v>1985.2028972760027</v>
      </c>
      <c r="AM16" s="171">
        <f>(AL16+'Cash Flows'!AL17-'Cash Flows'!AL26-'Cash Flows'!AL27-'Cash Flows'!AL29-'Cash Flows'!AL30-$A16*'Cash Flows'!AL31)*(1+'Inputs-Assumptions-Policy Specs'!AK30)-('Cash Flows'!AL22+'Cash Flows'!AL23+'Cash Flows'!AL24)-'Stmt of Financial Performance'!AM35</f>
        <v>1749.7664046127104</v>
      </c>
      <c r="AN16" s="171">
        <f>(AM16+'Cash Flows'!AM17-'Cash Flows'!AM26-'Cash Flows'!AM27-'Cash Flows'!AM29-'Cash Flows'!AM30-$A16*'Cash Flows'!AM31)*(1+'Inputs-Assumptions-Policy Specs'!AL30)-('Cash Flows'!AM22+'Cash Flows'!AM23+'Cash Flows'!AM24)-'Stmt of Financial Performance'!AN35</f>
        <v>1528.932123961416</v>
      </c>
      <c r="AO16" s="171">
        <f>(AN16+'Cash Flows'!AN17-'Cash Flows'!AN26-'Cash Flows'!AN27-'Cash Flows'!AN29-'Cash Flows'!AN30-$A16*'Cash Flows'!AN31)*(1+'Inputs-Assumptions-Policy Specs'!AM30)-('Cash Flows'!AN22+'Cash Flows'!AN23+'Cash Flows'!AN24)-'Stmt of Financial Performance'!AO35</f>
        <v>1323.6757599863754</v>
      </c>
      <c r="AP16" s="171">
        <f>(AO16+'Cash Flows'!AO17-'Cash Flows'!AO26-'Cash Flows'!AO27-'Cash Flows'!AO29-'Cash Flows'!AO30-$A16*'Cash Flows'!AO31)*(1+'Inputs-Assumptions-Policy Specs'!AN30)-('Cash Flows'!AO22+'Cash Flows'!AO23+'Cash Flows'!AO24)-'Stmt of Financial Performance'!AP35</f>
        <v>1134.8743384632573</v>
      </c>
      <c r="AQ16" s="171">
        <f>(AP16+'Cash Flows'!AP17-'Cash Flows'!AP26-'Cash Flows'!AP27-'Cash Flows'!AP29-'Cash Flows'!AP30-$A16*'Cash Flows'!AP31)*(1+'Inputs-Assumptions-Policy Specs'!AO30)-('Cash Flows'!AP22+'Cash Flows'!AP23+'Cash Flows'!AP24)-'Stmt of Financial Performance'!AQ35</f>
        <v>963.12934710421791</v>
      </c>
      <c r="AR16" s="171">
        <f>(AQ16+'Cash Flows'!AQ17-'Cash Flows'!AQ26-'Cash Flows'!AQ27-'Cash Flows'!AQ29-'Cash Flows'!AQ30-$A16*'Cash Flows'!AQ31)*(1+'Inputs-Assumptions-Policy Specs'!AP30)-('Cash Flows'!AQ22+'Cash Flows'!AQ23+'Cash Flows'!AQ24)-'Stmt of Financial Performance'!AR35</f>
        <v>808.4665081314954</v>
      </c>
      <c r="AS16" s="171">
        <f>(AR16+'Cash Flows'!AR17-'Cash Flows'!AR26-'Cash Flows'!AR27-'Cash Flows'!AR29-'Cash Flows'!AR30-$A16*'Cash Flows'!AR31)*(1+'Inputs-Assumptions-Policy Specs'!AQ30)-('Cash Flows'!AR22+'Cash Flows'!AR23+'Cash Flows'!AR24)-'Stmt of Financial Performance'!AS35</f>
        <v>670.51321092740204</v>
      </c>
      <c r="AT16" s="171">
        <f>(AS16+'Cash Flows'!AS17-'Cash Flows'!AS26-'Cash Flows'!AS27-'Cash Flows'!AS29-'Cash Flows'!AS30-$A16*'Cash Flows'!AS31)*(1+'Inputs-Assumptions-Policy Specs'!AR30)-('Cash Flows'!AS22+'Cash Flows'!AS23+'Cash Flows'!AS24)-'Stmt of Financial Performance'!AT35</f>
        <v>548.82094579181273</v>
      </c>
      <c r="AU16" s="171">
        <f>(AT16+'Cash Flows'!AT17-'Cash Flows'!AT26-'Cash Flows'!AT27-'Cash Flows'!AT29-'Cash Flows'!AT30-$A16*'Cash Flows'!AT31)*(1+'Inputs-Assumptions-Policy Specs'!AS30)-('Cash Flows'!AT22+'Cash Flows'!AT23+'Cash Flows'!AT24)-'Stmt of Financial Performance'!AU35</f>
        <v>442.80449630892122</v>
      </c>
      <c r="AV16" s="171">
        <f>(AU16+'Cash Flows'!AU17-'Cash Flows'!AU26-'Cash Flows'!AU27-'Cash Flows'!AU29-'Cash Flows'!AU30-$A16*'Cash Flows'!AU31)*(1+'Inputs-Assumptions-Policy Specs'!AT30)-('Cash Flows'!AU22+'Cash Flows'!AU23+'Cash Flows'!AU24)-'Stmt of Financial Performance'!AV35</f>
        <v>351.71091798577868</v>
      </c>
      <c r="AW16" s="171">
        <f>(AV16+'Cash Flows'!AV17-'Cash Flows'!AV26-'Cash Flows'!AV27-'Cash Flows'!AV29-'Cash Flows'!AV30-$A16*'Cash Flows'!AV31)*(1+'Inputs-Assumptions-Policy Specs'!AU30)-('Cash Flows'!AV22+'Cash Flows'!AV23+'Cash Flows'!AV24)-'Stmt of Financial Performance'!AW35</f>
        <v>274.65096060833423</v>
      </c>
      <c r="AX16" s="171">
        <f>(AW16+'Cash Flows'!AW17-'Cash Flows'!AW26-'Cash Flows'!AW27-'Cash Flows'!AW29-'Cash Flows'!AW30-$A16*'Cash Flows'!AW31)*(1+'Inputs-Assumptions-Policy Specs'!AV30)-('Cash Flows'!AW22+'Cash Flows'!AW23+'Cash Flows'!AW24)-'Stmt of Financial Performance'!AX35</f>
        <v>210.61239433537912</v>
      </c>
      <c r="AY16" s="171">
        <f>(AX16+'Cash Flows'!AX17-'Cash Flows'!AX26-'Cash Flows'!AX27-'Cash Flows'!AX29-'Cash Flows'!AX30-$A16*'Cash Flows'!AX31)*(1+'Inputs-Assumptions-Policy Specs'!AW30)-('Cash Flows'!AX22+'Cash Flows'!AX23+'Cash Flows'!AX24)-'Stmt of Financial Performance'!AY35</f>
        <v>158.3900382741395</v>
      </c>
      <c r="AZ16" s="171">
        <f>(AY16+'Cash Flows'!AY17-'Cash Flows'!AY26-'Cash Flows'!AY27-'Cash Flows'!AY29-'Cash Flows'!AY30-$A16*'Cash Flows'!AY31)*(1+'Inputs-Assumptions-Policy Specs'!AX30)-('Cash Flows'!AY22+'Cash Flows'!AY23+'Cash Flows'!AY24)-'Stmt of Financial Performance'!AZ35</f>
        <v>116.61403788278429</v>
      </c>
      <c r="BA16" s="171">
        <f>(AZ16+'Cash Flows'!AZ17-'Cash Flows'!AZ26-'Cash Flows'!AZ27-'Cash Flows'!AZ29-'Cash Flows'!AZ30-$A16*'Cash Flows'!AZ31)*(1+'Inputs-Assumptions-Policy Specs'!AY30)-('Cash Flows'!AZ22+'Cash Flows'!AZ23+'Cash Flows'!AZ24)-'Stmt of Financial Performance'!BA35</f>
        <v>83.842831010343886</v>
      </c>
      <c r="BB16" s="171">
        <f>(BA16+'Cash Flows'!BA17-'Cash Flows'!BA26-'Cash Flows'!BA27-'Cash Flows'!BA29-'Cash Flows'!BA30-$A16*'Cash Flows'!BA31)*(1+'Inputs-Assumptions-Policy Specs'!AZ30)-('Cash Flows'!BA22+'Cash Flows'!BA23+'Cash Flows'!BA24)-'Stmt of Financial Performance'!BB35</f>
        <v>58.643269730339291</v>
      </c>
      <c r="BC16" s="171">
        <f>(BB16+'Cash Flows'!BB17-'Cash Flows'!BB26-'Cash Flows'!BB27-'Cash Flows'!BB29-'Cash Flows'!BB30-$A16*'Cash Flows'!BB31)*(1+'Inputs-Assumptions-Policy Specs'!BA30)-('Cash Flows'!BB22+'Cash Flows'!BB23+'Cash Flows'!BB24)-'Stmt of Financial Performance'!BC35</f>
        <v>39.656368248237783</v>
      </c>
      <c r="BD16" s="171">
        <f>(BC16+'Cash Flows'!BC17-'Cash Flows'!BC26-'Cash Flows'!BC27-'Cash Flows'!BC29-'Cash Flows'!BC30-$A16*'Cash Flows'!BC31)*(1+'Inputs-Assumptions-Policy Specs'!BB30)-('Cash Flows'!BC22+'Cash Flows'!BC23+'Cash Flows'!BC24)-'Stmt of Financial Performance'!BD35</f>
        <v>25.644009138424678</v>
      </c>
      <c r="BE16" s="171">
        <f>(BD16+'Cash Flows'!BD17-'Cash Flows'!BD26-'Cash Flows'!BD27-'Cash Flows'!BD29-'Cash Flows'!BD30-$A16*'Cash Flows'!BD31)*(1+'Inputs-Assumptions-Policy Specs'!BC30)-('Cash Flows'!BD22+'Cash Flows'!BD23+'Cash Flows'!BD24)-'Stmt of Financial Performance'!BE35</f>
        <v>15.517964009949996</v>
      </c>
      <c r="BF16" s="171">
        <f>(BE16+'Cash Flows'!BE17-'Cash Flows'!BE26-'Cash Flows'!BE27-'Cash Flows'!BE29-'Cash Flows'!BE30-$A16*'Cash Flows'!BE31)*(1+'Inputs-Assumptions-Policy Specs'!BD30)-('Cash Flows'!BE22+'Cash Flows'!BE23+'Cash Flows'!BE24)-'Stmt of Financial Performance'!BF35</f>
        <v>8.3528047049120193</v>
      </c>
      <c r="BG16" s="171">
        <f>(BF16+'Cash Flows'!BF17-'Cash Flows'!BF26-'Cash Flows'!BF27-'Cash Flows'!BF29-'Cash Flows'!BF30-$A16*'Cash Flows'!BF31)*(1+'Inputs-Assumptions-Policy Specs'!BE30)-('Cash Flows'!BF22+'Cash Flows'!BF23+'Cash Flows'!BF24)-'Stmt of Financial Performance'!BG35</f>
        <v>3.3855394733241684</v>
      </c>
      <c r="BH16" s="171">
        <f>(BG16+'Cash Flows'!BG17-'Cash Flows'!BG26-'Cash Flows'!BG27-'Cash Flows'!BG29-'Cash Flows'!BG30-$A16*'Cash Flows'!BG31)*(1+'Inputs-Assumptions-Policy Specs'!BF30)-('Cash Flows'!BG22+'Cash Flows'!BG23+'Cash Flows'!BG24)-'Stmt of Financial Performance'!BH35</f>
        <v>7.7406914188317799E-2</v>
      </c>
    </row>
    <row r="17" spans="2:60" ht="13.35" customHeight="1">
      <c r="B17" s="62"/>
      <c r="C17" s="62"/>
      <c r="D17" s="95" t="s">
        <v>12</v>
      </c>
      <c r="E17" s="37">
        <v>0</v>
      </c>
      <c r="F17" s="37">
        <v>0</v>
      </c>
      <c r="G17" s="37">
        <v>0</v>
      </c>
      <c r="H17" s="37">
        <v>0</v>
      </c>
      <c r="I17" s="37">
        <v>0</v>
      </c>
      <c r="J17" s="37">
        <v>0</v>
      </c>
      <c r="K17" s="37">
        <v>0</v>
      </c>
      <c r="L17" s="37">
        <v>0</v>
      </c>
      <c r="M17" s="37">
        <v>0</v>
      </c>
      <c r="N17" s="37">
        <v>0</v>
      </c>
      <c r="O17" s="37">
        <v>0</v>
      </c>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row>
    <row r="18" spans="2:60" ht="13.35" customHeight="1">
      <c r="B18" s="62"/>
      <c r="C18" s="62"/>
      <c r="D18" s="130" t="s">
        <v>88</v>
      </c>
      <c r="E18" s="37"/>
      <c r="F18" s="37">
        <f>IF(SUM(F25:F27)&lt;0,-F25,0)</f>
        <v>914.28974930702543</v>
      </c>
      <c r="G18" s="37">
        <f t="shared" ref="G18:O18" si="1">IF(SUM(G25:G27)&lt;0,-G25,0)</f>
        <v>0</v>
      </c>
      <c r="H18" s="37">
        <f t="shared" si="1"/>
        <v>0</v>
      </c>
      <c r="I18" s="37">
        <f t="shared" si="1"/>
        <v>0</v>
      </c>
      <c r="J18" s="37">
        <f t="shared" si="1"/>
        <v>0</v>
      </c>
      <c r="K18" s="37">
        <f t="shared" si="1"/>
        <v>0</v>
      </c>
      <c r="L18" s="37">
        <f t="shared" si="1"/>
        <v>0</v>
      </c>
      <c r="M18" s="37">
        <f t="shared" si="1"/>
        <v>0</v>
      </c>
      <c r="N18" s="37">
        <f t="shared" si="1"/>
        <v>0</v>
      </c>
      <c r="O18" s="37">
        <f t="shared" si="1"/>
        <v>0</v>
      </c>
      <c r="P18" s="175">
        <f t="shared" ref="P18:BG18" si="2">IF(SUM(P25:P27)&lt;0,-P25,0)</f>
        <v>0</v>
      </c>
      <c r="Q18" s="175">
        <f t="shared" si="2"/>
        <v>0</v>
      </c>
      <c r="R18" s="175">
        <f t="shared" si="2"/>
        <v>0</v>
      </c>
      <c r="S18" s="175">
        <f t="shared" si="2"/>
        <v>0</v>
      </c>
      <c r="T18" s="175">
        <f t="shared" si="2"/>
        <v>0</v>
      </c>
      <c r="U18" s="175">
        <f t="shared" si="2"/>
        <v>0</v>
      </c>
      <c r="V18" s="175">
        <f t="shared" si="2"/>
        <v>0</v>
      </c>
      <c r="W18" s="175">
        <f t="shared" si="2"/>
        <v>0</v>
      </c>
      <c r="X18" s="175">
        <f t="shared" si="2"/>
        <v>0</v>
      </c>
      <c r="Y18" s="175">
        <f t="shared" si="2"/>
        <v>0</v>
      </c>
      <c r="Z18" s="175">
        <f t="shared" si="2"/>
        <v>0</v>
      </c>
      <c r="AA18" s="175">
        <f t="shared" si="2"/>
        <v>0</v>
      </c>
      <c r="AB18" s="175">
        <f t="shared" si="2"/>
        <v>0</v>
      </c>
      <c r="AC18" s="175">
        <f t="shared" si="2"/>
        <v>0</v>
      </c>
      <c r="AD18" s="175">
        <f t="shared" si="2"/>
        <v>0</v>
      </c>
      <c r="AE18" s="175">
        <f t="shared" si="2"/>
        <v>0</v>
      </c>
      <c r="AF18" s="175">
        <f t="shared" si="2"/>
        <v>0</v>
      </c>
      <c r="AG18" s="175">
        <f t="shared" si="2"/>
        <v>0</v>
      </c>
      <c r="AH18" s="175">
        <f t="shared" si="2"/>
        <v>0</v>
      </c>
      <c r="AI18" s="175">
        <f t="shared" si="2"/>
        <v>0</v>
      </c>
      <c r="AJ18" s="175">
        <f t="shared" si="2"/>
        <v>0</v>
      </c>
      <c r="AK18" s="175">
        <f t="shared" si="2"/>
        <v>0</v>
      </c>
      <c r="AL18" s="175">
        <f t="shared" si="2"/>
        <v>0</v>
      </c>
      <c r="AM18" s="175">
        <f t="shared" si="2"/>
        <v>0</v>
      </c>
      <c r="AN18" s="175">
        <f t="shared" si="2"/>
        <v>0</v>
      </c>
      <c r="AO18" s="175">
        <f t="shared" si="2"/>
        <v>0</v>
      </c>
      <c r="AP18" s="175">
        <f t="shared" si="2"/>
        <v>0</v>
      </c>
      <c r="AQ18" s="175">
        <f t="shared" si="2"/>
        <v>0</v>
      </c>
      <c r="AR18" s="175">
        <f t="shared" si="2"/>
        <v>0</v>
      </c>
      <c r="AS18" s="175">
        <f t="shared" si="2"/>
        <v>0</v>
      </c>
      <c r="AT18" s="175">
        <f t="shared" si="2"/>
        <v>0</v>
      </c>
      <c r="AU18" s="175">
        <f t="shared" si="2"/>
        <v>0</v>
      </c>
      <c r="AV18" s="175">
        <f t="shared" si="2"/>
        <v>0</v>
      </c>
      <c r="AW18" s="175">
        <f t="shared" si="2"/>
        <v>0</v>
      </c>
      <c r="AX18" s="175">
        <f t="shared" si="2"/>
        <v>0</v>
      </c>
      <c r="AY18" s="175">
        <f t="shared" si="2"/>
        <v>0</v>
      </c>
      <c r="AZ18" s="175">
        <f t="shared" si="2"/>
        <v>0</v>
      </c>
      <c r="BA18" s="175">
        <f t="shared" si="2"/>
        <v>0</v>
      </c>
      <c r="BB18" s="175">
        <f t="shared" si="2"/>
        <v>0</v>
      </c>
      <c r="BC18" s="175">
        <f t="shared" si="2"/>
        <v>0</v>
      </c>
      <c r="BD18" s="175">
        <f t="shared" si="2"/>
        <v>0</v>
      </c>
      <c r="BE18" s="175">
        <f t="shared" si="2"/>
        <v>0</v>
      </c>
      <c r="BF18" s="175">
        <f t="shared" si="2"/>
        <v>0</v>
      </c>
      <c r="BG18" s="175">
        <f t="shared" si="2"/>
        <v>0</v>
      </c>
      <c r="BH18" s="175">
        <f>IF(SUM(BH25:BH27)&lt;0,-BH25,0)</f>
        <v>0</v>
      </c>
    </row>
    <row r="19" spans="2:60" ht="13.35" customHeight="1">
      <c r="B19" s="62"/>
      <c r="C19" s="62"/>
      <c r="D19" s="131" t="s">
        <v>15</v>
      </c>
      <c r="E19" s="37"/>
      <c r="F19" s="37">
        <f>IF(SUM(F25:F27)&lt;0,-F26,0)</f>
        <v>-157.71393474507607</v>
      </c>
      <c r="G19" s="37">
        <f t="shared" ref="G19:O19" si="3">IF(SUM(G25:G27)&lt;0,-G26,0)</f>
        <v>0</v>
      </c>
      <c r="H19" s="37">
        <f t="shared" si="3"/>
        <v>0</v>
      </c>
      <c r="I19" s="37">
        <f t="shared" si="3"/>
        <v>0</v>
      </c>
      <c r="J19" s="37">
        <f t="shared" si="3"/>
        <v>0</v>
      </c>
      <c r="K19" s="37">
        <f t="shared" si="3"/>
        <v>0</v>
      </c>
      <c r="L19" s="37">
        <f t="shared" si="3"/>
        <v>0</v>
      </c>
      <c r="M19" s="37">
        <f t="shared" si="3"/>
        <v>0</v>
      </c>
      <c r="N19" s="37">
        <f t="shared" si="3"/>
        <v>0</v>
      </c>
      <c r="O19" s="37">
        <f t="shared" si="3"/>
        <v>0</v>
      </c>
      <c r="P19" s="175">
        <f t="shared" ref="P19:BG19" si="4">IF(SUM(P25:P27)&lt;0,-P26,0)</f>
        <v>0</v>
      </c>
      <c r="Q19" s="175">
        <f t="shared" si="4"/>
        <v>0</v>
      </c>
      <c r="R19" s="175">
        <f t="shared" si="4"/>
        <v>0</v>
      </c>
      <c r="S19" s="175">
        <f t="shared" si="4"/>
        <v>0</v>
      </c>
      <c r="T19" s="175">
        <f t="shared" si="4"/>
        <v>0</v>
      </c>
      <c r="U19" s="175">
        <f t="shared" si="4"/>
        <v>0</v>
      </c>
      <c r="V19" s="175">
        <f t="shared" si="4"/>
        <v>0</v>
      </c>
      <c r="W19" s="175">
        <f t="shared" si="4"/>
        <v>0</v>
      </c>
      <c r="X19" s="175">
        <f t="shared" si="4"/>
        <v>0</v>
      </c>
      <c r="Y19" s="175">
        <f t="shared" si="4"/>
        <v>0</v>
      </c>
      <c r="Z19" s="175">
        <f t="shared" si="4"/>
        <v>0</v>
      </c>
      <c r="AA19" s="175">
        <f t="shared" si="4"/>
        <v>0</v>
      </c>
      <c r="AB19" s="175">
        <f t="shared" si="4"/>
        <v>0</v>
      </c>
      <c r="AC19" s="175">
        <f t="shared" si="4"/>
        <v>0</v>
      </c>
      <c r="AD19" s="175">
        <f t="shared" si="4"/>
        <v>0</v>
      </c>
      <c r="AE19" s="175">
        <f t="shared" si="4"/>
        <v>0</v>
      </c>
      <c r="AF19" s="175">
        <f t="shared" si="4"/>
        <v>0</v>
      </c>
      <c r="AG19" s="175">
        <f t="shared" si="4"/>
        <v>0</v>
      </c>
      <c r="AH19" s="175">
        <f t="shared" si="4"/>
        <v>0</v>
      </c>
      <c r="AI19" s="175">
        <f t="shared" si="4"/>
        <v>0</v>
      </c>
      <c r="AJ19" s="175">
        <f t="shared" si="4"/>
        <v>0</v>
      </c>
      <c r="AK19" s="175">
        <f t="shared" si="4"/>
        <v>0</v>
      </c>
      <c r="AL19" s="175">
        <f t="shared" si="4"/>
        <v>0</v>
      </c>
      <c r="AM19" s="175">
        <f t="shared" si="4"/>
        <v>0</v>
      </c>
      <c r="AN19" s="175">
        <f t="shared" si="4"/>
        <v>0</v>
      </c>
      <c r="AO19" s="175">
        <f t="shared" si="4"/>
        <v>0</v>
      </c>
      <c r="AP19" s="175">
        <f t="shared" si="4"/>
        <v>0</v>
      </c>
      <c r="AQ19" s="175">
        <f t="shared" si="4"/>
        <v>0</v>
      </c>
      <c r="AR19" s="175">
        <f t="shared" si="4"/>
        <v>0</v>
      </c>
      <c r="AS19" s="175">
        <f t="shared" si="4"/>
        <v>0</v>
      </c>
      <c r="AT19" s="175">
        <f t="shared" si="4"/>
        <v>0</v>
      </c>
      <c r="AU19" s="175">
        <f t="shared" si="4"/>
        <v>0</v>
      </c>
      <c r="AV19" s="175">
        <f t="shared" si="4"/>
        <v>0</v>
      </c>
      <c r="AW19" s="175">
        <f t="shared" si="4"/>
        <v>0</v>
      </c>
      <c r="AX19" s="175">
        <f t="shared" si="4"/>
        <v>0</v>
      </c>
      <c r="AY19" s="175">
        <f t="shared" si="4"/>
        <v>0</v>
      </c>
      <c r="AZ19" s="175">
        <f t="shared" si="4"/>
        <v>0</v>
      </c>
      <c r="BA19" s="175">
        <f t="shared" si="4"/>
        <v>0</v>
      </c>
      <c r="BB19" s="175">
        <f t="shared" si="4"/>
        <v>0</v>
      </c>
      <c r="BC19" s="175">
        <f t="shared" si="4"/>
        <v>0</v>
      </c>
      <c r="BD19" s="175">
        <f t="shared" si="4"/>
        <v>0</v>
      </c>
      <c r="BE19" s="175">
        <f t="shared" si="4"/>
        <v>0</v>
      </c>
      <c r="BF19" s="175">
        <f t="shared" si="4"/>
        <v>0</v>
      </c>
      <c r="BG19" s="175">
        <f t="shared" si="4"/>
        <v>0</v>
      </c>
      <c r="BH19" s="175">
        <f>IF(SUM(BH25:BH27)&lt;0,-BH26,0)</f>
        <v>0</v>
      </c>
    </row>
    <row r="20" spans="2:60" ht="13.35" customHeight="1">
      <c r="B20" s="62"/>
      <c r="C20" s="62"/>
      <c r="D20" s="131" t="s">
        <v>16</v>
      </c>
      <c r="E20" s="37"/>
      <c r="F20" s="37">
        <f>IF(SUM(F25:F27)&lt;0,-F27,0)</f>
        <v>-723.59601567282652</v>
      </c>
      <c r="G20" s="37">
        <f t="shared" ref="G20:O20" si="5">IF(SUM(G25:G27)&lt;0,-G27,0)</f>
        <v>0</v>
      </c>
      <c r="H20" s="37">
        <f t="shared" si="5"/>
        <v>0</v>
      </c>
      <c r="I20" s="37">
        <f t="shared" si="5"/>
        <v>0</v>
      </c>
      <c r="J20" s="37">
        <f t="shared" si="5"/>
        <v>0</v>
      </c>
      <c r="K20" s="37">
        <f t="shared" si="5"/>
        <v>0</v>
      </c>
      <c r="L20" s="37">
        <f t="shared" si="5"/>
        <v>0</v>
      </c>
      <c r="M20" s="37">
        <f t="shared" si="5"/>
        <v>0</v>
      </c>
      <c r="N20" s="37">
        <f t="shared" si="5"/>
        <v>0</v>
      </c>
      <c r="O20" s="37">
        <f t="shared" si="5"/>
        <v>0</v>
      </c>
      <c r="P20" s="175">
        <f t="shared" ref="P20:BG20" si="6">IF(SUM(P25:P27)&lt;0,-P27,0)</f>
        <v>0</v>
      </c>
      <c r="Q20" s="175">
        <f t="shared" si="6"/>
        <v>0</v>
      </c>
      <c r="R20" s="175">
        <f t="shared" si="6"/>
        <v>0</v>
      </c>
      <c r="S20" s="175">
        <f t="shared" si="6"/>
        <v>0</v>
      </c>
      <c r="T20" s="175">
        <f t="shared" si="6"/>
        <v>0</v>
      </c>
      <c r="U20" s="175">
        <f t="shared" si="6"/>
        <v>0</v>
      </c>
      <c r="V20" s="175">
        <f t="shared" si="6"/>
        <v>0</v>
      </c>
      <c r="W20" s="175">
        <f t="shared" si="6"/>
        <v>0</v>
      </c>
      <c r="X20" s="175">
        <f t="shared" si="6"/>
        <v>0</v>
      </c>
      <c r="Y20" s="175">
        <f t="shared" si="6"/>
        <v>0</v>
      </c>
      <c r="Z20" s="175">
        <f t="shared" si="6"/>
        <v>0</v>
      </c>
      <c r="AA20" s="175">
        <f t="shared" si="6"/>
        <v>0</v>
      </c>
      <c r="AB20" s="175">
        <f t="shared" si="6"/>
        <v>0</v>
      </c>
      <c r="AC20" s="175">
        <f t="shared" si="6"/>
        <v>0</v>
      </c>
      <c r="AD20" s="175">
        <f t="shared" si="6"/>
        <v>0</v>
      </c>
      <c r="AE20" s="175">
        <f t="shared" si="6"/>
        <v>0</v>
      </c>
      <c r="AF20" s="175">
        <f t="shared" si="6"/>
        <v>0</v>
      </c>
      <c r="AG20" s="175">
        <f t="shared" si="6"/>
        <v>0</v>
      </c>
      <c r="AH20" s="175">
        <f t="shared" si="6"/>
        <v>0</v>
      </c>
      <c r="AI20" s="175">
        <f t="shared" si="6"/>
        <v>0</v>
      </c>
      <c r="AJ20" s="175">
        <f t="shared" si="6"/>
        <v>0</v>
      </c>
      <c r="AK20" s="175">
        <f t="shared" si="6"/>
        <v>0</v>
      </c>
      <c r="AL20" s="175">
        <f t="shared" si="6"/>
        <v>0</v>
      </c>
      <c r="AM20" s="175">
        <f t="shared" si="6"/>
        <v>0</v>
      </c>
      <c r="AN20" s="175">
        <f t="shared" si="6"/>
        <v>0</v>
      </c>
      <c r="AO20" s="175">
        <f t="shared" si="6"/>
        <v>0</v>
      </c>
      <c r="AP20" s="175">
        <f t="shared" si="6"/>
        <v>0</v>
      </c>
      <c r="AQ20" s="175">
        <f t="shared" si="6"/>
        <v>0</v>
      </c>
      <c r="AR20" s="175">
        <f t="shared" si="6"/>
        <v>0</v>
      </c>
      <c r="AS20" s="175">
        <f t="shared" si="6"/>
        <v>0</v>
      </c>
      <c r="AT20" s="175">
        <f t="shared" si="6"/>
        <v>0</v>
      </c>
      <c r="AU20" s="175">
        <f t="shared" si="6"/>
        <v>0</v>
      </c>
      <c r="AV20" s="175">
        <f t="shared" si="6"/>
        <v>0</v>
      </c>
      <c r="AW20" s="175">
        <f t="shared" si="6"/>
        <v>0</v>
      </c>
      <c r="AX20" s="175">
        <f t="shared" si="6"/>
        <v>0</v>
      </c>
      <c r="AY20" s="175">
        <f t="shared" si="6"/>
        <v>0</v>
      </c>
      <c r="AZ20" s="175">
        <f t="shared" si="6"/>
        <v>0</v>
      </c>
      <c r="BA20" s="175">
        <f t="shared" si="6"/>
        <v>0</v>
      </c>
      <c r="BB20" s="175">
        <f t="shared" si="6"/>
        <v>0</v>
      </c>
      <c r="BC20" s="175">
        <f t="shared" si="6"/>
        <v>0</v>
      </c>
      <c r="BD20" s="175">
        <f t="shared" si="6"/>
        <v>0</v>
      </c>
      <c r="BE20" s="175">
        <f t="shared" si="6"/>
        <v>0</v>
      </c>
      <c r="BF20" s="175">
        <f t="shared" si="6"/>
        <v>0</v>
      </c>
      <c r="BG20" s="175">
        <f t="shared" si="6"/>
        <v>0</v>
      </c>
      <c r="BH20" s="175">
        <f>IF(SUM(BH25:BH27)&lt;0,-BH27,0)</f>
        <v>4.2382417020370156E-12</v>
      </c>
    </row>
    <row r="21" spans="2:60" ht="36.6" customHeight="1">
      <c r="B21" s="62"/>
      <c r="C21" s="62"/>
      <c r="D21" s="96" t="s">
        <v>82</v>
      </c>
      <c r="E21" s="65">
        <f t="shared" ref="E21:O21" si="7">IF(SUM(E25:E27)&lt;0,-SUM(E25:E27),0)</f>
        <v>0</v>
      </c>
      <c r="F21" s="65">
        <f t="shared" si="7"/>
        <v>32.979798889122776</v>
      </c>
      <c r="G21" s="65">
        <f t="shared" si="7"/>
        <v>0</v>
      </c>
      <c r="H21" s="65">
        <f t="shared" si="7"/>
        <v>0</v>
      </c>
      <c r="I21" s="65">
        <f t="shared" si="7"/>
        <v>0</v>
      </c>
      <c r="J21" s="65">
        <f t="shared" si="7"/>
        <v>0</v>
      </c>
      <c r="K21" s="65">
        <f t="shared" si="7"/>
        <v>0</v>
      </c>
      <c r="L21" s="65">
        <f t="shared" si="7"/>
        <v>0</v>
      </c>
      <c r="M21" s="65">
        <f t="shared" si="7"/>
        <v>0</v>
      </c>
      <c r="N21" s="65">
        <f t="shared" si="7"/>
        <v>0</v>
      </c>
      <c r="O21" s="65">
        <f t="shared" si="7"/>
        <v>0</v>
      </c>
      <c r="P21" s="175">
        <f t="shared" ref="P21:BG21" si="8">IF(SUM(P25:P27)&lt;0,-SUM(P25:P27),0)</f>
        <v>0</v>
      </c>
      <c r="Q21" s="175">
        <f t="shared" si="8"/>
        <v>0</v>
      </c>
      <c r="R21" s="175">
        <f t="shared" si="8"/>
        <v>0</v>
      </c>
      <c r="S21" s="175">
        <f t="shared" si="8"/>
        <v>0</v>
      </c>
      <c r="T21" s="175">
        <f t="shared" si="8"/>
        <v>0</v>
      </c>
      <c r="U21" s="175">
        <f t="shared" si="8"/>
        <v>0</v>
      </c>
      <c r="V21" s="175">
        <f t="shared" si="8"/>
        <v>0</v>
      </c>
      <c r="W21" s="175">
        <f t="shared" si="8"/>
        <v>0</v>
      </c>
      <c r="X21" s="175">
        <f t="shared" si="8"/>
        <v>0</v>
      </c>
      <c r="Y21" s="175">
        <f t="shared" si="8"/>
        <v>0</v>
      </c>
      <c r="Z21" s="175">
        <f t="shared" si="8"/>
        <v>0</v>
      </c>
      <c r="AA21" s="175">
        <f t="shared" si="8"/>
        <v>0</v>
      </c>
      <c r="AB21" s="175">
        <f t="shared" si="8"/>
        <v>0</v>
      </c>
      <c r="AC21" s="175">
        <f t="shared" si="8"/>
        <v>0</v>
      </c>
      <c r="AD21" s="175">
        <f t="shared" si="8"/>
        <v>0</v>
      </c>
      <c r="AE21" s="175">
        <f t="shared" si="8"/>
        <v>0</v>
      </c>
      <c r="AF21" s="175">
        <f t="shared" si="8"/>
        <v>0</v>
      </c>
      <c r="AG21" s="175">
        <f t="shared" si="8"/>
        <v>0</v>
      </c>
      <c r="AH21" s="175">
        <f t="shared" si="8"/>
        <v>0</v>
      </c>
      <c r="AI21" s="175">
        <f t="shared" si="8"/>
        <v>0</v>
      </c>
      <c r="AJ21" s="175">
        <f t="shared" si="8"/>
        <v>0</v>
      </c>
      <c r="AK21" s="175">
        <f t="shared" si="8"/>
        <v>0</v>
      </c>
      <c r="AL21" s="175">
        <f t="shared" si="8"/>
        <v>0</v>
      </c>
      <c r="AM21" s="175">
        <f t="shared" si="8"/>
        <v>0</v>
      </c>
      <c r="AN21" s="175">
        <f t="shared" si="8"/>
        <v>0</v>
      </c>
      <c r="AO21" s="175">
        <f t="shared" si="8"/>
        <v>0</v>
      </c>
      <c r="AP21" s="175">
        <f t="shared" si="8"/>
        <v>0</v>
      </c>
      <c r="AQ21" s="175">
        <f t="shared" si="8"/>
        <v>0</v>
      </c>
      <c r="AR21" s="175">
        <f t="shared" si="8"/>
        <v>0</v>
      </c>
      <c r="AS21" s="175">
        <f t="shared" si="8"/>
        <v>0</v>
      </c>
      <c r="AT21" s="175">
        <f t="shared" si="8"/>
        <v>0</v>
      </c>
      <c r="AU21" s="175">
        <f t="shared" si="8"/>
        <v>0</v>
      </c>
      <c r="AV21" s="175">
        <f t="shared" si="8"/>
        <v>0</v>
      </c>
      <c r="AW21" s="175">
        <f t="shared" si="8"/>
        <v>0</v>
      </c>
      <c r="AX21" s="175">
        <f t="shared" si="8"/>
        <v>0</v>
      </c>
      <c r="AY21" s="175">
        <f t="shared" si="8"/>
        <v>0</v>
      </c>
      <c r="AZ21" s="175">
        <f t="shared" si="8"/>
        <v>0</v>
      </c>
      <c r="BA21" s="175">
        <f t="shared" si="8"/>
        <v>0</v>
      </c>
      <c r="BB21" s="175">
        <f t="shared" si="8"/>
        <v>0</v>
      </c>
      <c r="BC21" s="175">
        <f t="shared" si="8"/>
        <v>0</v>
      </c>
      <c r="BD21" s="175">
        <f t="shared" si="8"/>
        <v>0</v>
      </c>
      <c r="BE21" s="175">
        <f t="shared" si="8"/>
        <v>0</v>
      </c>
      <c r="BF21" s="175">
        <f t="shared" si="8"/>
        <v>0</v>
      </c>
      <c r="BG21" s="175">
        <f t="shared" si="8"/>
        <v>0</v>
      </c>
      <c r="BH21" s="175">
        <f>IF(SUM(BH25:BH27)&lt;0,-SUM(BH25:BH27),0)</f>
        <v>4.2382417020370156E-12</v>
      </c>
    </row>
    <row r="22" spans="2:60" ht="13.35" customHeight="1">
      <c r="B22" s="62"/>
      <c r="C22" s="97"/>
      <c r="D22" s="93" t="s">
        <v>13</v>
      </c>
      <c r="E22" s="37">
        <f>SUM(E16:E21)</f>
        <v>0</v>
      </c>
      <c r="F22" s="37">
        <f>F16+F21</f>
        <v>-3.3111291486420669E-12</v>
      </c>
      <c r="G22" s="37">
        <f t="shared" ref="G22:O22" si="9">G16+G21</f>
        <v>1010.0690509283722</v>
      </c>
      <c r="H22" s="37">
        <f t="shared" si="9"/>
        <v>2164.9570346023065</v>
      </c>
      <c r="I22" s="37">
        <f t="shared" si="9"/>
        <v>3141.505949293</v>
      </c>
      <c r="J22" s="37">
        <f t="shared" si="9"/>
        <v>3963.2852015474368</v>
      </c>
      <c r="K22" s="37">
        <f t="shared" si="9"/>
        <v>4649.7602107041457</v>
      </c>
      <c r="L22" s="37">
        <f t="shared" si="9"/>
        <v>5217.6829530887317</v>
      </c>
      <c r="M22" s="37">
        <f t="shared" si="9"/>
        <v>5681.4515691691731</v>
      </c>
      <c r="N22" s="37">
        <f t="shared" si="9"/>
        <v>6050.4162976595144</v>
      </c>
      <c r="O22" s="37">
        <f t="shared" si="9"/>
        <v>6330.1076445740755</v>
      </c>
      <c r="P22" s="175">
        <f t="shared" ref="P22:BG22" si="10">P16+P21</f>
        <v>6526.3976927750909</v>
      </c>
      <c r="Q22" s="175">
        <f t="shared" si="10"/>
        <v>6647.0503548733332</v>
      </c>
      <c r="R22" s="175">
        <f t="shared" si="10"/>
        <v>6696.8469405883843</v>
      </c>
      <c r="S22" s="175">
        <f t="shared" si="10"/>
        <v>6685.3963524942492</v>
      </c>
      <c r="T22" s="175">
        <f t="shared" si="10"/>
        <v>6621.2429117466809</v>
      </c>
      <c r="U22" s="175">
        <f t="shared" si="10"/>
        <v>6492.4487446755729</v>
      </c>
      <c r="V22" s="175">
        <f t="shared" si="10"/>
        <v>6326.4323099673293</v>
      </c>
      <c r="W22" s="175">
        <f t="shared" si="10"/>
        <v>6128.8841439460602</v>
      </c>
      <c r="X22" s="175">
        <f t="shared" si="10"/>
        <v>5905.0806888452098</v>
      </c>
      <c r="Y22" s="175">
        <f t="shared" si="10"/>
        <v>5659.5555142704679</v>
      </c>
      <c r="Z22" s="175">
        <f t="shared" si="10"/>
        <v>5396.5407528257019</v>
      </c>
      <c r="AA22" s="175">
        <f t="shared" si="10"/>
        <v>5119.6696118808277</v>
      </c>
      <c r="AB22" s="175">
        <f t="shared" si="10"/>
        <v>4832.1150992830335</v>
      </c>
      <c r="AC22" s="175">
        <f t="shared" si="10"/>
        <v>4536.9183125579575</v>
      </c>
      <c r="AD22" s="175">
        <f t="shared" si="10"/>
        <v>4237.0153512548395</v>
      </c>
      <c r="AE22" s="175">
        <f t="shared" si="10"/>
        <v>3935.3569590661587</v>
      </c>
      <c r="AF22" s="175">
        <f t="shared" si="10"/>
        <v>3635.0928872753634</v>
      </c>
      <c r="AG22" s="175">
        <f t="shared" si="10"/>
        <v>3338.9270970410776</v>
      </c>
      <c r="AH22" s="175">
        <f t="shared" si="10"/>
        <v>3049.0840809806105</v>
      </c>
      <c r="AI22" s="175">
        <f t="shared" si="10"/>
        <v>2767.3488349330373</v>
      </c>
      <c r="AJ22" s="175">
        <f t="shared" si="10"/>
        <v>2495.2190765961755</v>
      </c>
      <c r="AK22" s="175">
        <f t="shared" si="10"/>
        <v>2234.0907912708653</v>
      </c>
      <c r="AL22" s="175">
        <f t="shared" si="10"/>
        <v>1985.2028972760027</v>
      </c>
      <c r="AM22" s="175">
        <f t="shared" si="10"/>
        <v>1749.7664046127104</v>
      </c>
      <c r="AN22" s="175">
        <f t="shared" si="10"/>
        <v>1528.932123961416</v>
      </c>
      <c r="AO22" s="175">
        <f t="shared" si="10"/>
        <v>1323.6757599863754</v>
      </c>
      <c r="AP22" s="175">
        <f t="shared" si="10"/>
        <v>1134.8743384632573</v>
      </c>
      <c r="AQ22" s="175">
        <f t="shared" si="10"/>
        <v>963.12934710421791</v>
      </c>
      <c r="AR22" s="175">
        <f t="shared" si="10"/>
        <v>808.4665081314954</v>
      </c>
      <c r="AS22" s="175">
        <f t="shared" si="10"/>
        <v>670.51321092740204</v>
      </c>
      <c r="AT22" s="175">
        <f t="shared" si="10"/>
        <v>548.82094579181273</v>
      </c>
      <c r="AU22" s="175">
        <f t="shared" si="10"/>
        <v>442.80449630892122</v>
      </c>
      <c r="AV22" s="175">
        <f t="shared" si="10"/>
        <v>351.71091798577868</v>
      </c>
      <c r="AW22" s="175">
        <f t="shared" si="10"/>
        <v>274.65096060833423</v>
      </c>
      <c r="AX22" s="175">
        <f t="shared" si="10"/>
        <v>210.61239433537912</v>
      </c>
      <c r="AY22" s="175">
        <f t="shared" si="10"/>
        <v>158.3900382741395</v>
      </c>
      <c r="AZ22" s="175">
        <f t="shared" si="10"/>
        <v>116.61403788278429</v>
      </c>
      <c r="BA22" s="175">
        <f t="shared" si="10"/>
        <v>83.842831010343886</v>
      </c>
      <c r="BB22" s="175">
        <f t="shared" si="10"/>
        <v>58.643269730339291</v>
      </c>
      <c r="BC22" s="175">
        <f t="shared" si="10"/>
        <v>39.656368248237783</v>
      </c>
      <c r="BD22" s="175">
        <f t="shared" si="10"/>
        <v>25.644009138424678</v>
      </c>
      <c r="BE22" s="175">
        <f t="shared" si="10"/>
        <v>15.517964009949996</v>
      </c>
      <c r="BF22" s="175">
        <f t="shared" si="10"/>
        <v>8.3528047049120193</v>
      </c>
      <c r="BG22" s="175">
        <f t="shared" si="10"/>
        <v>3.3855394733241684</v>
      </c>
      <c r="BH22" s="175">
        <f>BH16+BH21</f>
        <v>7.7406914192556048E-2</v>
      </c>
    </row>
    <row r="23" spans="2:60" ht="13.35" customHeight="1">
      <c r="B23" s="62"/>
      <c r="C23" s="62"/>
      <c r="D23" s="98"/>
      <c r="E23" s="37"/>
      <c r="F23" s="99"/>
      <c r="G23" s="99"/>
      <c r="H23" s="99"/>
      <c r="I23" s="99"/>
      <c r="J23" s="99"/>
      <c r="K23" s="99"/>
      <c r="L23" s="99"/>
      <c r="M23" s="99"/>
      <c r="N23" s="99"/>
      <c r="O23" s="99"/>
      <c r="P23" s="176"/>
      <c r="Q23" s="176"/>
      <c r="R23" s="176"/>
      <c r="S23" s="176"/>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176"/>
      <c r="BE23" s="176"/>
      <c r="BF23" s="176"/>
      <c r="BG23" s="176"/>
      <c r="BH23" s="176"/>
    </row>
    <row r="24" spans="2:60" ht="13.35" customHeight="1">
      <c r="B24" s="62"/>
      <c r="C24" s="63" t="s">
        <v>14</v>
      </c>
      <c r="D24" s="95"/>
      <c r="E24" s="62"/>
      <c r="F24" s="94"/>
      <c r="G24" s="94"/>
      <c r="H24" s="94"/>
      <c r="I24" s="94"/>
      <c r="J24" s="94"/>
      <c r="K24" s="94"/>
      <c r="L24" s="94"/>
      <c r="M24" s="94"/>
      <c r="N24" s="94"/>
      <c r="O24" s="94"/>
      <c r="P24" s="172"/>
      <c r="Q24" s="172"/>
      <c r="R24" s="172"/>
      <c r="S24" s="172"/>
      <c r="T24" s="172"/>
      <c r="U24" s="172"/>
      <c r="V24" s="172"/>
      <c r="W24" s="172"/>
      <c r="X24" s="172"/>
      <c r="Y24" s="172"/>
      <c r="Z24" s="172"/>
      <c r="AA24" s="172"/>
      <c r="AB24" s="172"/>
      <c r="AC24" s="172"/>
      <c r="AD24" s="172"/>
      <c r="AE24" s="172"/>
      <c r="AF24" s="172"/>
      <c r="AG24" s="172"/>
      <c r="AH24" s="172"/>
      <c r="AI24" s="172"/>
      <c r="AJ24" s="172"/>
      <c r="AK24" s="172"/>
      <c r="AL24" s="172"/>
      <c r="AM24" s="172"/>
      <c r="AN24" s="172"/>
      <c r="AO24" s="172"/>
      <c r="AP24" s="172"/>
      <c r="AQ24" s="172"/>
      <c r="AR24" s="172"/>
      <c r="AS24" s="172"/>
      <c r="AT24" s="172"/>
      <c r="AU24" s="172"/>
      <c r="AV24" s="172"/>
      <c r="AW24" s="172"/>
      <c r="AX24" s="172"/>
      <c r="AY24" s="172"/>
      <c r="AZ24" s="172"/>
      <c r="BA24" s="172"/>
      <c r="BB24" s="172"/>
      <c r="BC24" s="172"/>
      <c r="BD24" s="172"/>
      <c r="BE24" s="172"/>
      <c r="BF24" s="172"/>
      <c r="BG24" s="172"/>
      <c r="BH24" s="172"/>
    </row>
    <row r="25" spans="2:60" ht="13.35" customHeight="1">
      <c r="B25" s="62"/>
      <c r="C25" s="62"/>
      <c r="D25" s="36" t="s">
        <v>88</v>
      </c>
      <c r="E25" s="47">
        <f>'Liability Development'!E15</f>
        <v>-955.85552817983535</v>
      </c>
      <c r="F25" s="47">
        <f>'Liability Development'!F15</f>
        <v>-914.28974930702543</v>
      </c>
      <c r="G25" s="47">
        <f>'Liability Development'!G15</f>
        <v>194.62637852158036</v>
      </c>
      <c r="H25" s="47">
        <f>'Liability Development'!H15</f>
        <v>1409.5577624845625</v>
      </c>
      <c r="I25" s="47">
        <f>'Liability Development'!I15</f>
        <v>2442.3457541330595</v>
      </c>
      <c r="J25" s="47">
        <f>'Liability Development'!J15</f>
        <v>3316.7937251854364</v>
      </c>
      <c r="K25" s="47">
        <f>'Liability Development'!K15</f>
        <v>4052.6087596723437</v>
      </c>
      <c r="L25" s="47">
        <f>'Liability Development'!L15</f>
        <v>4666.7479389994378</v>
      </c>
      <c r="M25" s="47">
        <f>'Liability Development'!M15</f>
        <v>5173.7989972844689</v>
      </c>
      <c r="N25" s="47">
        <f>'Liability Development'!N15</f>
        <v>5583.3054184085595</v>
      </c>
      <c r="O25" s="47">
        <f>'Liability Development'!O15</f>
        <v>5900.9701719281366</v>
      </c>
      <c r="P25" s="171">
        <f>'Liability Development'!P15</f>
        <v>6132.8162206291818</v>
      </c>
      <c r="Q25" s="171">
        <f>'Liability Development'!Q15</f>
        <v>6286.7061767398118</v>
      </c>
      <c r="R25" s="171">
        <f>'Liability Development'!R15</f>
        <v>6367.5462899559589</v>
      </c>
      <c r="S25" s="171">
        <f>'Liability Development'!S15</f>
        <v>6385.0645557391827</v>
      </c>
      <c r="T25" s="171">
        <f>'Liability Development'!T15</f>
        <v>6347.9191975052754</v>
      </c>
      <c r="U25" s="171">
        <f>'Liability Development'!U15</f>
        <v>6244.2598710029033</v>
      </c>
      <c r="V25" s="171">
        <f>'Liability Development'!V15</f>
        <v>6101.6025874418583</v>
      </c>
      <c r="W25" s="171">
        <f>'Liability Development'!W15</f>
        <v>5925.7362669776194</v>
      </c>
      <c r="X25" s="171">
        <f>'Liability Development'!X15</f>
        <v>5722.0290395810598</v>
      </c>
      <c r="Y25" s="171">
        <f>'Liability Development'!Y15</f>
        <v>5495.0997009236107</v>
      </c>
      <c r="Z25" s="171">
        <f>'Liability Development'!Z15</f>
        <v>5249.2602679289994</v>
      </c>
      <c r="AA25" s="171">
        <f>'Liability Development'!AA15</f>
        <v>4988.2192488752216</v>
      </c>
      <c r="AB25" s="171">
        <f>'Liability Development'!AB15</f>
        <v>4715.2212974851891</v>
      </c>
      <c r="AC25" s="171">
        <f>'Liability Development'!AC15</f>
        <v>4433.3759315521447</v>
      </c>
      <c r="AD25" s="171">
        <f>'Liability Development'!AD15</f>
        <v>4145.685046685122</v>
      </c>
      <c r="AE25" s="171">
        <f>'Liability Development'!AE15</f>
        <v>3855.1627088727641</v>
      </c>
      <c r="AF25" s="171">
        <f>'Liability Development'!AF15</f>
        <v>3565.0197466694344</v>
      </c>
      <c r="AG25" s="171">
        <f>'Liability Development'!AG15</f>
        <v>3278.0190708346995</v>
      </c>
      <c r="AH25" s="171">
        <f>'Liability Development'!AH15</f>
        <v>2996.4417157151888</v>
      </c>
      <c r="AI25" s="171">
        <f>'Liability Development'!AI15</f>
        <v>2722.1267869579033</v>
      </c>
      <c r="AJ25" s="171">
        <f>'Liability Development'!AJ15</f>
        <v>2456.6243208009009</v>
      </c>
      <c r="AK25" s="171">
        <f>'Liability Development'!AK15</f>
        <v>2201.3815395386769</v>
      </c>
      <c r="AL25" s="171">
        <f>'Liability Development'!AL15</f>
        <v>1957.6880069026063</v>
      </c>
      <c r="AM25" s="171">
        <f>'Liability Development'!AM15</f>
        <v>1726.8051191339853</v>
      </c>
      <c r="AN25" s="171">
        <f>'Liability Development'!AN15</f>
        <v>1509.9339963880632</v>
      </c>
      <c r="AO25" s="171">
        <f>'Liability Development'!AO15</f>
        <v>1308.1002347630576</v>
      </c>
      <c r="AP25" s="171">
        <f>'Liability Development'!AP15</f>
        <v>1122.2300361936104</v>
      </c>
      <c r="AQ25" s="171">
        <f>'Liability Development'!AQ15</f>
        <v>952.97311898597138</v>
      </c>
      <c r="AR25" s="171">
        <f>'Liability Development'!AR15</f>
        <v>800.40181564404168</v>
      </c>
      <c r="AS25" s="171">
        <f>'Liability Development'!AS15</f>
        <v>664.18792298895005</v>
      </c>
      <c r="AT25" s="171">
        <f>'Liability Development'!AT15</f>
        <v>543.92514661616997</v>
      </c>
      <c r="AU25" s="171">
        <f>'Liability Development'!AU15</f>
        <v>439.06835936885676</v>
      </c>
      <c r="AV25" s="171">
        <f>'Liability Development'!AV15</f>
        <v>348.90244378135031</v>
      </c>
      <c r="AW25" s="171">
        <f>'Liability Development'!AW15</f>
        <v>272.57348440628834</v>
      </c>
      <c r="AX25" s="171">
        <f>'Liability Development'!AX15</f>
        <v>209.10187981377604</v>
      </c>
      <c r="AY25" s="171">
        <f>'Liability Development'!AY15</f>
        <v>157.31208251745835</v>
      </c>
      <c r="AZ25" s="171">
        <f>'Liability Development'!AZ15</f>
        <v>115.86055434426697</v>
      </c>
      <c r="BA25" s="171">
        <f>'Liability Development'!BA15</f>
        <v>83.32854867730947</v>
      </c>
      <c r="BB25" s="171">
        <f>'Liability Development'!BB15</f>
        <v>58.302230925412779</v>
      </c>
      <c r="BC25" s="171">
        <f>'Liability Development'!BC15</f>
        <v>39.438579130961827</v>
      </c>
      <c r="BD25" s="171">
        <f>'Liability Development'!BD15</f>
        <v>25.512343653188694</v>
      </c>
      <c r="BE25" s="171">
        <f>'Liability Development'!BE15</f>
        <v>15.445418149563707</v>
      </c>
      <c r="BF25" s="171">
        <f>'Liability Development'!BF15</f>
        <v>8.3201463805927229</v>
      </c>
      <c r="BG25" s="171">
        <f>'Liability Development'!BG15</f>
        <v>3.3793655714238775</v>
      </c>
      <c r="BH25" s="171">
        <f>'Liability Development'!BH15</f>
        <v>0</v>
      </c>
    </row>
    <row r="26" spans="2:60" ht="13.35" customHeight="1">
      <c r="B26" s="59"/>
      <c r="C26" s="59"/>
      <c r="D26" s="100" t="s">
        <v>15</v>
      </c>
      <c r="E26" s="101">
        <f>'Liability Development'!E16</f>
        <v>161.45570648565004</v>
      </c>
      <c r="F26" s="101">
        <f>'Liability Development'!F16</f>
        <v>157.71393474507607</v>
      </c>
      <c r="G26" s="101">
        <f>'Liability Development'!G16</f>
        <v>155.05753261487905</v>
      </c>
      <c r="H26" s="101">
        <f>'Liability Development'!H16</f>
        <v>153.17843613070028</v>
      </c>
      <c r="I26" s="101">
        <f>'Liability Development'!I16</f>
        <v>150.44209038019287</v>
      </c>
      <c r="J26" s="101">
        <f>'Liability Development'!J16</f>
        <v>146.97760193019562</v>
      </c>
      <c r="K26" s="101">
        <f>'Liability Development'!K16</f>
        <v>142.8814266061205</v>
      </c>
      <c r="L26" s="101">
        <f>'Liability Development'!L16</f>
        <v>138.26181559001898</v>
      </c>
      <c r="M26" s="101">
        <f>'Liability Development'!M16</f>
        <v>133.22002201591596</v>
      </c>
      <c r="N26" s="101">
        <f>'Liability Development'!N16</f>
        <v>127.82854356721145</v>
      </c>
      <c r="O26" s="101">
        <f>'Liability Development'!O16</f>
        <v>122.15443078562538</v>
      </c>
      <c r="P26" s="173">
        <f>'Liability Development'!P16</f>
        <v>116.26051309923382</v>
      </c>
      <c r="Q26" s="173">
        <f>'Liability Development'!Q16</f>
        <v>110.24405504355846</v>
      </c>
      <c r="R26" s="173">
        <f>'Liability Development'!R16</f>
        <v>104.15747457610816</v>
      </c>
      <c r="S26" s="173">
        <f>'Liability Development'!S16</f>
        <v>98.047843552216889</v>
      </c>
      <c r="T26" s="173">
        <f>'Liability Development'!T16</f>
        <v>91.95663455605559</v>
      </c>
      <c r="U26" s="173">
        <f>'Liability Development'!U16</f>
        <v>85.920288622742319</v>
      </c>
      <c r="V26" s="173">
        <f>'Liability Development'!V16</f>
        <v>79.979040580272709</v>
      </c>
      <c r="W26" s="173">
        <f>'Liability Development'!W16</f>
        <v>74.16214450429527</v>
      </c>
      <c r="X26" s="173">
        <f>'Liability Development'!X16</f>
        <v>68.496191611531529</v>
      </c>
      <c r="Y26" s="173">
        <f>'Liability Development'!Y16</f>
        <v>63.005265927410683</v>
      </c>
      <c r="Z26" s="173">
        <f>'Liability Development'!Z16</f>
        <v>57.710657313944594</v>
      </c>
      <c r="AA26" s="173">
        <f>'Liability Development'!AA16</f>
        <v>52.63057294189921</v>
      </c>
      <c r="AB26" s="173">
        <f>'Liability Development'!AB16</f>
        <v>47.779747130474611</v>
      </c>
      <c r="AC26" s="173">
        <f>'Liability Development'!AC16</f>
        <v>43.169826137478758</v>
      </c>
      <c r="AD26" s="173">
        <f>'Liability Development'!AD16</f>
        <v>38.809481097702282</v>
      </c>
      <c r="AE26" s="173">
        <f>'Liability Development'!AE16</f>
        <v>34.7049738010639</v>
      </c>
      <c r="AF26" s="173">
        <f>'Liability Development'!AF16</f>
        <v>30.860761740304294</v>
      </c>
      <c r="AG26" s="173">
        <f>'Liability Development'!AG16</f>
        <v>27.279442988318138</v>
      </c>
      <c r="AH26" s="173">
        <f>'Liability Development'!AH16</f>
        <v>23.962050971225658</v>
      </c>
      <c r="AI26" s="173">
        <f>'Liability Development'!AI16</f>
        <v>20.908164479469963</v>
      </c>
      <c r="AJ26" s="173">
        <f>'Liability Development'!AJ16</f>
        <v>18.115523670536533</v>
      </c>
      <c r="AK26" s="173">
        <f>'Liability Development'!AK16</f>
        <v>15.579754203276716</v>
      </c>
      <c r="AL26" s="173">
        <f>'Liability Development'!AL16</f>
        <v>13.294204968241306</v>
      </c>
      <c r="AM26" s="173">
        <f>'Liability Development'!AM16</f>
        <v>11.250032577087959</v>
      </c>
      <c r="AN26" s="173">
        <f>'Liability Development'!AN16</f>
        <v>9.4363245478606732</v>
      </c>
      <c r="AO26" s="173">
        <f>'Liability Development'!AO16</f>
        <v>7.8405618513114135</v>
      </c>
      <c r="AP26" s="173">
        <f>'Liability Development'!AP16</f>
        <v>6.449088364336645</v>
      </c>
      <c r="AQ26" s="173">
        <f>'Liability Development'!AQ16</f>
        <v>5.2472943424736807</v>
      </c>
      <c r="AR26" s="173">
        <f>'Liability Development'!AR16</f>
        <v>4.2199166247054869</v>
      </c>
      <c r="AS26" s="173">
        <f>'Liability Development'!AS16</f>
        <v>3.3514554124893734</v>
      </c>
      <c r="AT26" s="173">
        <f>'Liability Development'!AT16</f>
        <v>2.6263406880904787</v>
      </c>
      <c r="AU26" s="173">
        <f>'Liability Development'!AU16</f>
        <v>2.0289528200710429</v>
      </c>
      <c r="AV26" s="173">
        <f>'Liability Development'!AV16</f>
        <v>1.5437860659153866</v>
      </c>
      <c r="AW26" s="173">
        <f>'Liability Development'!AW16</f>
        <v>1.1557168134400377</v>
      </c>
      <c r="AX26" s="173">
        <f>'Liability Development'!AX16</f>
        <v>0.85024864009097412</v>
      </c>
      <c r="AY26" s="173">
        <f>'Liability Development'!AY16</f>
        <v>0.61373803800243909</v>
      </c>
      <c r="AZ26" s="173">
        <f>'Liability Development'!AZ16</f>
        <v>0.43367158336091222</v>
      </c>
      <c r="BA26" s="173">
        <f>'Liability Development'!BA16</f>
        <v>0.29889376860301164</v>
      </c>
      <c r="BB26" s="173">
        <f>'Liability Development'!BB16</f>
        <v>0.19972641433668903</v>
      </c>
      <c r="BC26" s="173">
        <f>'Liability Development'!BC16</f>
        <v>0.12799030461370883</v>
      </c>
      <c r="BD26" s="173">
        <f>'Liability Development'!BD16</f>
        <v>7.6963552458855805E-2</v>
      </c>
      <c r="BE26" s="173">
        <f>'Liability Development'!BE16</f>
        <v>4.1262332576137942E-2</v>
      </c>
      <c r="BF26" s="173">
        <f>'Liability Development'!BF16</f>
        <v>1.667928554332971E-2</v>
      </c>
      <c r="BG26" s="173">
        <f>'Liability Development'!BG16</f>
        <v>0</v>
      </c>
      <c r="BH26" s="173">
        <f>'Liability Development'!BH16</f>
        <v>0</v>
      </c>
    </row>
    <row r="27" spans="2:60" ht="13.35" customHeight="1">
      <c r="B27" s="59"/>
      <c r="C27" s="102"/>
      <c r="D27" s="100" t="s">
        <v>16</v>
      </c>
      <c r="E27" s="101">
        <f>'Liability Development'!E17</f>
        <v>794.39982169418533</v>
      </c>
      <c r="F27" s="103">
        <f>'Liability Development'!F17</f>
        <v>723.59601567282652</v>
      </c>
      <c r="G27" s="103">
        <f>'Liability Development'!G17</f>
        <v>660.38513979191634</v>
      </c>
      <c r="H27" s="103">
        <f>'Liability Development'!H17</f>
        <v>602.22083598705308</v>
      </c>
      <c r="I27" s="103">
        <f>'Liability Development'!I17</f>
        <v>548.71810477975623</v>
      </c>
      <c r="J27" s="103">
        <f>'Liability Development'!J17</f>
        <v>499.51387443180886</v>
      </c>
      <c r="K27" s="103">
        <f>'Liability Development'!K17</f>
        <v>454.27002442569011</v>
      </c>
      <c r="L27" s="103">
        <f>'Liability Development'!L17</f>
        <v>412.67319849928504</v>
      </c>
      <c r="M27" s="103">
        <f>'Liability Development'!M17</f>
        <v>374.43254986879839</v>
      </c>
      <c r="N27" s="103">
        <f>'Liability Development'!N17</f>
        <v>339.28233568375072</v>
      </c>
      <c r="O27" s="103">
        <f>'Liability Development'!O17</f>
        <v>306.98304186032209</v>
      </c>
      <c r="P27" s="177">
        <f>'Liability Development'!P17</f>
        <v>277.32095904668353</v>
      </c>
      <c r="Q27" s="177">
        <f>'Liability Development'!Q17</f>
        <v>250.10012308997432</v>
      </c>
      <c r="R27" s="177">
        <f>'Liability Development'!R17</f>
        <v>225.14317605632729</v>
      </c>
      <c r="S27" s="177">
        <f>'Liability Development'!S17</f>
        <v>202.28395320286023</v>
      </c>
      <c r="T27" s="177">
        <f>'Liability Development'!T17</f>
        <v>181.36707968536575</v>
      </c>
      <c r="U27" s="177">
        <f>'Liability Development'!U17</f>
        <v>162.26858504993811</v>
      </c>
      <c r="V27" s="177">
        <f>'Liability Development'!V17</f>
        <v>144.85068194521133</v>
      </c>
      <c r="W27" s="177">
        <f>'Liability Development'!W17</f>
        <v>128.98573246415779</v>
      </c>
      <c r="X27" s="177">
        <f>'Liability Development'!X17</f>
        <v>114.5554576526317</v>
      </c>
      <c r="Y27" s="177">
        <f>'Liability Development'!Y17</f>
        <v>101.45054741946166</v>
      </c>
      <c r="Z27" s="177">
        <f>'Liability Development'!Z17</f>
        <v>89.569827582775005</v>
      </c>
      <c r="AA27" s="177">
        <f>'Liability Development'!AA17</f>
        <v>78.819790063724511</v>
      </c>
      <c r="AB27" s="177">
        <f>'Liability Development'!AB17</f>
        <v>69.114054667389354</v>
      </c>
      <c r="AC27" s="177">
        <f>'Liability Development'!AC17</f>
        <v>60.372554868354214</v>
      </c>
      <c r="AD27" s="177">
        <f>'Liability Development'!AD17</f>
        <v>52.520823472035786</v>
      </c>
      <c r="AE27" s="177">
        <f>'Liability Development'!AE17</f>
        <v>45.489276392350675</v>
      </c>
      <c r="AF27" s="177">
        <f>'Liability Development'!AF17</f>
        <v>39.212378865648212</v>
      </c>
      <c r="AG27" s="177">
        <f>'Liability Development'!AG17</f>
        <v>33.628583218082404</v>
      </c>
      <c r="AH27" s="177">
        <f>'Liability Development'!AH17</f>
        <v>28.680314294220675</v>
      </c>
      <c r="AI27" s="177">
        <f>'Liability Development'!AI17</f>
        <v>24.313883495689165</v>
      </c>
      <c r="AJ27" s="177">
        <f>'Liability Development'!AJ17</f>
        <v>20.479232124764799</v>
      </c>
      <c r="AK27" s="177">
        <f>'Liability Development'!AK17</f>
        <v>17.129497528939787</v>
      </c>
      <c r="AL27" s="177">
        <f>'Liability Development'!AL17</f>
        <v>14.220685405184874</v>
      </c>
      <c r="AM27" s="177">
        <f>'Liability Development'!AM17</f>
        <v>11.711252901667468</v>
      </c>
      <c r="AN27" s="177">
        <f>'Liability Development'!AN17</f>
        <v>9.561803025524048</v>
      </c>
      <c r="AO27" s="177">
        <f>'Liability Development'!AO17</f>
        <v>7.734963372039088</v>
      </c>
      <c r="AP27" s="177">
        <f>'Liability Development'!AP17</f>
        <v>6.1952139053441044</v>
      </c>
      <c r="AQ27" s="177">
        <f>'Liability Development'!AQ17</f>
        <v>4.9089337758083342</v>
      </c>
      <c r="AR27" s="177">
        <f>'Liability Development'!AR17</f>
        <v>3.8447758627853741</v>
      </c>
      <c r="AS27" s="177">
        <f>'Liability Development'!AS17</f>
        <v>2.9738325260013552</v>
      </c>
      <c r="AT27" s="177">
        <f>'Liability Development'!AT17</f>
        <v>2.2694584875928587</v>
      </c>
      <c r="AU27" s="177">
        <f>'Liability Development'!AU17</f>
        <v>1.7071841200359279</v>
      </c>
      <c r="AV27" s="177">
        <f>'Liability Development'!AV17</f>
        <v>1.2646881385574611</v>
      </c>
      <c r="AW27" s="177">
        <f>'Liability Development'!AW17</f>
        <v>0.92175938865216567</v>
      </c>
      <c r="AX27" s="177">
        <f>'Liability Development'!AX17</f>
        <v>0.66026588156039678</v>
      </c>
      <c r="AY27" s="177">
        <f>'Liability Development'!AY17</f>
        <v>0.46421771872911111</v>
      </c>
      <c r="AZ27" s="177">
        <f>'Liability Development'!AZ17</f>
        <v>0.31981195520907973</v>
      </c>
      <c r="BA27" s="177">
        <f>'Liability Development'!BA17</f>
        <v>0.21538856448642485</v>
      </c>
      <c r="BB27" s="177">
        <f>'Liability Development'!BB17</f>
        <v>0.14131239064728737</v>
      </c>
      <c r="BC27" s="177">
        <f>'Liability Development'!BC17</f>
        <v>8.9798812722228366E-2</v>
      </c>
      <c r="BD27" s="177">
        <f>'Liability Development'!BD17</f>
        <v>5.4701932839734652E-2</v>
      </c>
      <c r="BE27" s="177">
        <f>'Liability Development'!BE17</f>
        <v>3.1283527875494085E-2</v>
      </c>
      <c r="BF27" s="177">
        <f>'Liability Development'!BF17</f>
        <v>1.5979038844154528E-2</v>
      </c>
      <c r="BG27" s="177">
        <f>'Liability Development'!BG17</f>
        <v>6.1739019714334657E-3</v>
      </c>
      <c r="BH27" s="177">
        <f>'Liability Development'!BH17</f>
        <v>-4.2382417020370156E-12</v>
      </c>
    </row>
    <row r="28" spans="2:60" ht="13.35" customHeight="1">
      <c r="B28" s="104"/>
      <c r="C28" s="105"/>
      <c r="D28" s="106"/>
      <c r="E28" s="107"/>
      <c r="F28" s="107"/>
      <c r="G28" s="107"/>
      <c r="H28" s="107"/>
      <c r="I28" s="107"/>
      <c r="J28" s="107"/>
      <c r="K28" s="107"/>
      <c r="L28" s="107"/>
      <c r="M28" s="107"/>
      <c r="N28" s="107"/>
      <c r="O28" s="107"/>
      <c r="P28" s="173"/>
      <c r="Q28" s="173"/>
      <c r="R28" s="173"/>
      <c r="S28" s="173"/>
      <c r="T28" s="173"/>
      <c r="U28" s="173"/>
      <c r="V28" s="173"/>
      <c r="W28" s="173"/>
      <c r="X28" s="173"/>
      <c r="Y28" s="173"/>
      <c r="Z28" s="173"/>
      <c r="AA28" s="173"/>
      <c r="AB28" s="173"/>
      <c r="AC28" s="173"/>
      <c r="AD28" s="173"/>
      <c r="AE28" s="173"/>
      <c r="AF28" s="173"/>
      <c r="AG28" s="173"/>
      <c r="AH28" s="173"/>
      <c r="AI28" s="173"/>
      <c r="AJ28" s="173"/>
      <c r="AK28" s="173"/>
      <c r="AL28" s="173"/>
      <c r="AM28" s="173"/>
      <c r="AN28" s="173"/>
      <c r="AO28" s="173"/>
      <c r="AP28" s="173"/>
      <c r="AQ28" s="173"/>
      <c r="AR28" s="173"/>
      <c r="AS28" s="173"/>
      <c r="AT28" s="173"/>
      <c r="AU28" s="173"/>
      <c r="AV28" s="173"/>
      <c r="AW28" s="173"/>
      <c r="AX28" s="173"/>
      <c r="AY28" s="173"/>
      <c r="AZ28" s="173"/>
      <c r="BA28" s="173"/>
      <c r="BB28" s="173"/>
      <c r="BC28" s="173"/>
      <c r="BD28" s="173"/>
      <c r="BE28" s="173"/>
      <c r="BF28" s="173"/>
      <c r="BG28" s="173"/>
      <c r="BH28" s="173"/>
    </row>
    <row r="29" spans="2:60" ht="13.35" customHeight="1">
      <c r="B29" s="62"/>
      <c r="C29" s="62"/>
      <c r="D29" s="108" t="s">
        <v>17</v>
      </c>
      <c r="E29" s="109">
        <f>IF(SUM(E25:E28)&lt;0,0,SUM(E25:E27))</f>
        <v>0</v>
      </c>
      <c r="F29" s="109">
        <f>IF(SUM(F25:F28)&lt;0,0,SUM(F25:F27))</f>
        <v>0</v>
      </c>
      <c r="G29" s="109">
        <f t="shared" ref="G29:O29" si="11">IF(SUM(G25:G28)&lt;0,0,SUM(G25:G27))</f>
        <v>1010.0690509283758</v>
      </c>
      <c r="H29" s="109">
        <f t="shared" si="11"/>
        <v>2164.9570346023156</v>
      </c>
      <c r="I29" s="109">
        <f t="shared" si="11"/>
        <v>3141.5059492930086</v>
      </c>
      <c r="J29" s="109">
        <f t="shared" si="11"/>
        <v>3963.2852015474409</v>
      </c>
      <c r="K29" s="109">
        <f t="shared" si="11"/>
        <v>4649.7602107041548</v>
      </c>
      <c r="L29" s="109">
        <f t="shared" si="11"/>
        <v>5217.6829530887417</v>
      </c>
      <c r="M29" s="109">
        <f t="shared" si="11"/>
        <v>5681.4515691691831</v>
      </c>
      <c r="N29" s="109">
        <f t="shared" si="11"/>
        <v>6050.4162976595217</v>
      </c>
      <c r="O29" s="109">
        <f t="shared" si="11"/>
        <v>6330.1076445740846</v>
      </c>
      <c r="P29" s="173">
        <f t="shared" ref="P29:BG29" si="12">IF(SUM(P25:P28)&lt;0,0,SUM(P25:P27))</f>
        <v>6526.3976927750991</v>
      </c>
      <c r="Q29" s="173">
        <f t="shared" si="12"/>
        <v>6647.050354873345</v>
      </c>
      <c r="R29" s="173">
        <f t="shared" si="12"/>
        <v>6696.8469405883943</v>
      </c>
      <c r="S29" s="173">
        <f t="shared" si="12"/>
        <v>6685.3963524942601</v>
      </c>
      <c r="T29" s="173">
        <f t="shared" si="12"/>
        <v>6621.2429117466963</v>
      </c>
      <c r="U29" s="173">
        <f t="shared" si="12"/>
        <v>6492.4487446755838</v>
      </c>
      <c r="V29" s="173">
        <f t="shared" si="12"/>
        <v>6326.432309967342</v>
      </c>
      <c r="W29" s="173">
        <f t="shared" si="12"/>
        <v>6128.884143946073</v>
      </c>
      <c r="X29" s="173">
        <f t="shared" si="12"/>
        <v>5905.0806888452234</v>
      </c>
      <c r="Y29" s="173">
        <f t="shared" si="12"/>
        <v>5659.5555142704834</v>
      </c>
      <c r="Z29" s="173">
        <f t="shared" si="12"/>
        <v>5396.5407528257192</v>
      </c>
      <c r="AA29" s="173">
        <f t="shared" si="12"/>
        <v>5119.669611880845</v>
      </c>
      <c r="AB29" s="173">
        <f t="shared" si="12"/>
        <v>4832.1150992830535</v>
      </c>
      <c r="AC29" s="173">
        <f t="shared" si="12"/>
        <v>4536.9183125579775</v>
      </c>
      <c r="AD29" s="173">
        <f t="shared" si="12"/>
        <v>4237.0153512548604</v>
      </c>
      <c r="AE29" s="173">
        <f t="shared" si="12"/>
        <v>3935.3569590661787</v>
      </c>
      <c r="AF29" s="173">
        <f t="shared" si="12"/>
        <v>3635.0928872753871</v>
      </c>
      <c r="AG29" s="173">
        <f t="shared" si="12"/>
        <v>3338.9270970411003</v>
      </c>
      <c r="AH29" s="173">
        <f t="shared" si="12"/>
        <v>3049.0840809806355</v>
      </c>
      <c r="AI29" s="173">
        <f t="shared" si="12"/>
        <v>2767.3488349330623</v>
      </c>
      <c r="AJ29" s="173">
        <f t="shared" si="12"/>
        <v>2495.2190765962023</v>
      </c>
      <c r="AK29" s="173">
        <f t="shared" si="12"/>
        <v>2234.0907912708935</v>
      </c>
      <c r="AL29" s="173">
        <f t="shared" si="12"/>
        <v>1985.2028972760324</v>
      </c>
      <c r="AM29" s="173">
        <f t="shared" si="12"/>
        <v>1749.7664046127406</v>
      </c>
      <c r="AN29" s="173">
        <f t="shared" si="12"/>
        <v>1528.932123961448</v>
      </c>
      <c r="AO29" s="173">
        <f t="shared" si="12"/>
        <v>1323.6757599864081</v>
      </c>
      <c r="AP29" s="173">
        <f t="shared" si="12"/>
        <v>1134.8743384632912</v>
      </c>
      <c r="AQ29" s="173">
        <f t="shared" si="12"/>
        <v>963.12934710425338</v>
      </c>
      <c r="AR29" s="173">
        <f t="shared" si="12"/>
        <v>808.46650813153246</v>
      </c>
      <c r="AS29" s="173">
        <f t="shared" si="12"/>
        <v>670.51321092744081</v>
      </c>
      <c r="AT29" s="173">
        <f t="shared" si="12"/>
        <v>548.82094579185332</v>
      </c>
      <c r="AU29" s="173">
        <f t="shared" si="12"/>
        <v>442.80449630896373</v>
      </c>
      <c r="AV29" s="173">
        <f t="shared" si="12"/>
        <v>351.71091798582319</v>
      </c>
      <c r="AW29" s="173">
        <f t="shared" si="12"/>
        <v>274.65096060838056</v>
      </c>
      <c r="AX29" s="173">
        <f t="shared" si="12"/>
        <v>210.61239433542741</v>
      </c>
      <c r="AY29" s="173">
        <f t="shared" si="12"/>
        <v>158.39003827418992</v>
      </c>
      <c r="AZ29" s="173">
        <f t="shared" si="12"/>
        <v>116.61403788283697</v>
      </c>
      <c r="BA29" s="173">
        <f t="shared" si="12"/>
        <v>83.842831010398911</v>
      </c>
      <c r="BB29" s="173">
        <f t="shared" si="12"/>
        <v>58.643269730396753</v>
      </c>
      <c r="BC29" s="173">
        <f t="shared" si="12"/>
        <v>39.656368248297767</v>
      </c>
      <c r="BD29" s="173">
        <f t="shared" si="12"/>
        <v>25.644009138487284</v>
      </c>
      <c r="BE29" s="173">
        <f t="shared" si="12"/>
        <v>15.517964010015341</v>
      </c>
      <c r="BF29" s="173">
        <f t="shared" si="12"/>
        <v>8.3528047049802066</v>
      </c>
      <c r="BG29" s="173">
        <f t="shared" si="12"/>
        <v>3.385539473395311</v>
      </c>
      <c r="BH29" s="173">
        <f>IF(SUM(BH25:BH28)&lt;0,0,SUM(BH25:BH27))</f>
        <v>0</v>
      </c>
    </row>
    <row r="30" spans="2:60" ht="13.35" customHeight="1">
      <c r="B30" s="62"/>
      <c r="C30" s="62"/>
      <c r="D30" s="95"/>
      <c r="E30" s="37"/>
      <c r="F30" s="37"/>
      <c r="G30" s="62"/>
      <c r="H30" s="62"/>
      <c r="I30" s="62"/>
      <c r="J30" s="62"/>
      <c r="K30" s="62"/>
      <c r="L30" s="62"/>
      <c r="M30" s="62"/>
      <c r="N30" s="62"/>
      <c r="O30" s="62"/>
      <c r="P30" s="164"/>
      <c r="Q30" s="164"/>
      <c r="R30" s="164"/>
      <c r="S30" s="164"/>
      <c r="T30" s="164"/>
      <c r="U30" s="164"/>
      <c r="V30" s="164"/>
      <c r="W30" s="164"/>
      <c r="X30" s="164"/>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c r="AX30" s="164"/>
      <c r="AY30" s="164"/>
      <c r="AZ30" s="164"/>
      <c r="BA30" s="164"/>
      <c r="BB30" s="164"/>
      <c r="BC30" s="164"/>
      <c r="BD30" s="164"/>
      <c r="BE30" s="164"/>
      <c r="BF30" s="164"/>
      <c r="BG30" s="164"/>
      <c r="BH30" s="164"/>
    </row>
    <row r="31" spans="2:60" ht="13.35" customHeight="1">
      <c r="B31" s="63"/>
      <c r="C31" s="63" t="s">
        <v>124</v>
      </c>
      <c r="D31" s="93"/>
      <c r="E31" s="110">
        <f>E22-E29</f>
        <v>0</v>
      </c>
      <c r="F31" s="110">
        <f>F22-F29</f>
        <v>-3.3111291486420669E-12</v>
      </c>
      <c r="G31" s="110">
        <f t="shared" ref="G31:O31" si="13">G22-G29</f>
        <v>-3.5242919693700969E-12</v>
      </c>
      <c r="H31" s="110">
        <f t="shared" si="13"/>
        <v>-9.0949470177292824E-12</v>
      </c>
      <c r="I31" s="110">
        <f t="shared" si="13"/>
        <v>-8.6401996668428183E-12</v>
      </c>
      <c r="J31" s="110">
        <f t="shared" si="13"/>
        <v>-4.0927261579781771E-12</v>
      </c>
      <c r="K31" s="110">
        <f t="shared" si="13"/>
        <v>-9.0949470177292824E-12</v>
      </c>
      <c r="L31" s="110">
        <f t="shared" si="13"/>
        <v>-1.0004441719502211E-11</v>
      </c>
      <c r="M31" s="110">
        <f t="shared" si="13"/>
        <v>-1.0004441719502211E-11</v>
      </c>
      <c r="N31" s="110">
        <f t="shared" si="13"/>
        <v>-7.2759576141834259E-12</v>
      </c>
      <c r="O31" s="110">
        <f t="shared" si="13"/>
        <v>-9.0949470177292824E-12</v>
      </c>
      <c r="P31" s="178">
        <f t="shared" ref="P31:BG31" si="14">P22-P29</f>
        <v>-8.1854523159563541E-12</v>
      </c>
      <c r="Q31" s="178">
        <f t="shared" si="14"/>
        <v>-1.1823431123048067E-11</v>
      </c>
      <c r="R31" s="178">
        <f t="shared" si="14"/>
        <v>-1.0004441719502211E-11</v>
      </c>
      <c r="S31" s="178">
        <f t="shared" si="14"/>
        <v>-1.0913936421275139E-11</v>
      </c>
      <c r="T31" s="178">
        <f t="shared" si="14"/>
        <v>-1.546140993013978E-11</v>
      </c>
      <c r="U31" s="178">
        <f t="shared" si="14"/>
        <v>-1.0913936421275139E-11</v>
      </c>
      <c r="V31" s="178">
        <f t="shared" si="14"/>
        <v>-1.2732925824820995E-11</v>
      </c>
      <c r="W31" s="178">
        <f t="shared" si="14"/>
        <v>-1.2732925824820995E-11</v>
      </c>
      <c r="X31" s="178">
        <f t="shared" si="14"/>
        <v>-1.3642420526593924E-11</v>
      </c>
      <c r="Y31" s="178">
        <f t="shared" si="14"/>
        <v>-1.546140993013978E-11</v>
      </c>
      <c r="Z31" s="178">
        <f t="shared" si="14"/>
        <v>-1.7280399333685637E-11</v>
      </c>
      <c r="AA31" s="178">
        <f t="shared" si="14"/>
        <v>-1.7280399333685637E-11</v>
      </c>
      <c r="AB31" s="178">
        <f t="shared" si="14"/>
        <v>-2.0008883439004421E-11</v>
      </c>
      <c r="AC31" s="178">
        <f t="shared" si="14"/>
        <v>-2.0008883439004421E-11</v>
      </c>
      <c r="AD31" s="178">
        <f t="shared" si="14"/>
        <v>-2.0918378140777349E-11</v>
      </c>
      <c r="AE31" s="178">
        <f t="shared" si="14"/>
        <v>-2.0008883439004421E-11</v>
      </c>
      <c r="AF31" s="178">
        <f t="shared" si="14"/>
        <v>-2.3646862246096134E-11</v>
      </c>
      <c r="AG31" s="178">
        <f t="shared" si="14"/>
        <v>-2.2737367544323206E-11</v>
      </c>
      <c r="AH31" s="178">
        <f t="shared" si="14"/>
        <v>-2.5011104298755527E-11</v>
      </c>
      <c r="AI31" s="178">
        <f t="shared" si="14"/>
        <v>-2.5011104298755527E-11</v>
      </c>
      <c r="AJ31" s="178">
        <f t="shared" si="14"/>
        <v>-2.6830093702301383E-11</v>
      </c>
      <c r="AK31" s="178">
        <f t="shared" si="14"/>
        <v>-2.8194335754960775E-11</v>
      </c>
      <c r="AL31" s="178">
        <f t="shared" si="14"/>
        <v>-2.97859514830634E-11</v>
      </c>
      <c r="AM31" s="178">
        <f t="shared" si="14"/>
        <v>-3.0240698833949864E-11</v>
      </c>
      <c r="AN31" s="178">
        <f t="shared" si="14"/>
        <v>-3.205968823749572E-11</v>
      </c>
      <c r="AO31" s="178">
        <f t="shared" si="14"/>
        <v>-3.2741809263825417E-11</v>
      </c>
      <c r="AP31" s="178">
        <f t="shared" si="14"/>
        <v>-3.3878677641041577E-11</v>
      </c>
      <c r="AQ31" s="178">
        <f t="shared" si="14"/>
        <v>-3.5470293369144201E-11</v>
      </c>
      <c r="AR31" s="178">
        <f t="shared" si="14"/>
        <v>-3.7061909097246826E-11</v>
      </c>
      <c r="AS31" s="178">
        <f t="shared" si="14"/>
        <v>-3.8767211663071066E-11</v>
      </c>
      <c r="AT31" s="178">
        <f t="shared" si="14"/>
        <v>-4.0586201066616923E-11</v>
      </c>
      <c r="AU31" s="178">
        <f t="shared" si="14"/>
        <v>-4.2518877307884395E-11</v>
      </c>
      <c r="AV31" s="178">
        <f t="shared" si="14"/>
        <v>-4.4508396968012676E-11</v>
      </c>
      <c r="AW31" s="178">
        <f t="shared" si="14"/>
        <v>-4.6327386371558532E-11</v>
      </c>
      <c r="AX31" s="178">
        <f t="shared" si="14"/>
        <v>-4.8288484322256409E-11</v>
      </c>
      <c r="AY31" s="178">
        <f t="shared" si="14"/>
        <v>-5.0420112529536709E-11</v>
      </c>
      <c r="AZ31" s="178">
        <f t="shared" si="14"/>
        <v>-5.2679638429253828E-11</v>
      </c>
      <c r="BA31" s="178">
        <f t="shared" si="14"/>
        <v>-5.5024429457262158E-11</v>
      </c>
      <c r="BB31" s="178">
        <f t="shared" si="14"/>
        <v>-5.7461591040919302E-11</v>
      </c>
      <c r="BC31" s="178">
        <f t="shared" si="14"/>
        <v>-5.9984017752867658E-11</v>
      </c>
      <c r="BD31" s="178">
        <f t="shared" si="14"/>
        <v>-6.2605920447822427E-11</v>
      </c>
      <c r="BE31" s="178">
        <f t="shared" si="14"/>
        <v>-6.5345062694177614E-11</v>
      </c>
      <c r="BF31" s="178">
        <f t="shared" si="14"/>
        <v>-6.8187233637218014E-11</v>
      </c>
      <c r="BG31" s="178">
        <f t="shared" si="14"/>
        <v>-7.1142647328770181E-11</v>
      </c>
      <c r="BH31" s="178">
        <f>BH22-BH29</f>
        <v>7.7406914192556048E-2</v>
      </c>
    </row>
    <row r="32" spans="2:60" ht="13.35" customHeight="1">
      <c r="B32" s="63"/>
      <c r="C32" s="63" t="s">
        <v>125</v>
      </c>
      <c r="D32" s="93"/>
      <c r="E32" s="110"/>
      <c r="F32" s="110">
        <f>F31-E31</f>
        <v>-3.3111291486420669E-12</v>
      </c>
      <c r="G32" s="110">
        <f t="shared" ref="G32:P32" si="15">G31-F31</f>
        <v>-2.1316282072803006E-13</v>
      </c>
      <c r="H32" s="110">
        <f t="shared" si="15"/>
        <v>-5.5706550483591855E-12</v>
      </c>
      <c r="I32" s="110">
        <f t="shared" si="15"/>
        <v>4.5474735088646412E-13</v>
      </c>
      <c r="J32" s="110">
        <f t="shared" si="15"/>
        <v>4.5474735088646412E-12</v>
      </c>
      <c r="K32" s="110">
        <f t="shared" si="15"/>
        <v>-5.0022208597511053E-12</v>
      </c>
      <c r="L32" s="110">
        <f t="shared" si="15"/>
        <v>-9.0949470177292824E-13</v>
      </c>
      <c r="M32" s="110">
        <f t="shared" si="15"/>
        <v>0</v>
      </c>
      <c r="N32" s="110">
        <f t="shared" si="15"/>
        <v>2.7284841053187847E-12</v>
      </c>
      <c r="O32" s="110">
        <f t="shared" si="15"/>
        <v>-1.8189894035458565E-12</v>
      </c>
      <c r="P32" s="178">
        <f t="shared" si="15"/>
        <v>9.0949470177292824E-13</v>
      </c>
      <c r="Q32" s="178">
        <f t="shared" ref="Q32:BH32" si="16">Q31-P31</f>
        <v>-3.637978807091713E-12</v>
      </c>
      <c r="R32" s="178">
        <f t="shared" si="16"/>
        <v>1.8189894035458565E-12</v>
      </c>
      <c r="S32" s="178">
        <f t="shared" si="16"/>
        <v>-9.0949470177292824E-13</v>
      </c>
      <c r="T32" s="178">
        <f t="shared" si="16"/>
        <v>-4.5474735088646412E-12</v>
      </c>
      <c r="U32" s="178">
        <f t="shared" si="16"/>
        <v>4.5474735088646412E-12</v>
      </c>
      <c r="V32" s="178">
        <f t="shared" si="16"/>
        <v>-1.8189894035458565E-12</v>
      </c>
      <c r="W32" s="178">
        <f t="shared" si="16"/>
        <v>0</v>
      </c>
      <c r="X32" s="178">
        <f t="shared" si="16"/>
        <v>-9.0949470177292824E-13</v>
      </c>
      <c r="Y32" s="178">
        <f t="shared" si="16"/>
        <v>-1.8189894035458565E-12</v>
      </c>
      <c r="Z32" s="178">
        <f t="shared" si="16"/>
        <v>-1.8189894035458565E-12</v>
      </c>
      <c r="AA32" s="178">
        <f t="shared" si="16"/>
        <v>0</v>
      </c>
      <c r="AB32" s="178">
        <f t="shared" si="16"/>
        <v>-2.7284841053187847E-12</v>
      </c>
      <c r="AC32" s="178">
        <f t="shared" si="16"/>
        <v>0</v>
      </c>
      <c r="AD32" s="178">
        <f t="shared" si="16"/>
        <v>-9.0949470177292824E-13</v>
      </c>
      <c r="AE32" s="178">
        <f t="shared" si="16"/>
        <v>9.0949470177292824E-13</v>
      </c>
      <c r="AF32" s="178">
        <f t="shared" si="16"/>
        <v>-3.637978807091713E-12</v>
      </c>
      <c r="AG32" s="178">
        <f t="shared" si="16"/>
        <v>9.0949470177292824E-13</v>
      </c>
      <c r="AH32" s="178">
        <f t="shared" si="16"/>
        <v>-2.2737367544323206E-12</v>
      </c>
      <c r="AI32" s="178">
        <f t="shared" si="16"/>
        <v>0</v>
      </c>
      <c r="AJ32" s="178">
        <f t="shared" si="16"/>
        <v>-1.8189894035458565E-12</v>
      </c>
      <c r="AK32" s="178">
        <f t="shared" si="16"/>
        <v>-1.3642420526593924E-12</v>
      </c>
      <c r="AL32" s="178">
        <f t="shared" si="16"/>
        <v>-1.5916157281026244E-12</v>
      </c>
      <c r="AM32" s="178">
        <f t="shared" si="16"/>
        <v>-4.5474735088646412E-13</v>
      </c>
      <c r="AN32" s="178">
        <f t="shared" si="16"/>
        <v>-1.8189894035458565E-12</v>
      </c>
      <c r="AO32" s="178">
        <f t="shared" si="16"/>
        <v>-6.8212102632969618E-13</v>
      </c>
      <c r="AP32" s="178">
        <f t="shared" si="16"/>
        <v>-1.1368683772161603E-12</v>
      </c>
      <c r="AQ32" s="178">
        <f t="shared" si="16"/>
        <v>-1.5916157281026244E-12</v>
      </c>
      <c r="AR32" s="178">
        <f t="shared" si="16"/>
        <v>-1.5916157281026244E-12</v>
      </c>
      <c r="AS32" s="178">
        <f t="shared" si="16"/>
        <v>-1.7053025658242404E-12</v>
      </c>
      <c r="AT32" s="178">
        <f t="shared" si="16"/>
        <v>-1.8189894035458565E-12</v>
      </c>
      <c r="AU32" s="178">
        <f t="shared" si="16"/>
        <v>-1.9326762412674725E-12</v>
      </c>
      <c r="AV32" s="178">
        <f t="shared" si="16"/>
        <v>-1.9895196601282805E-12</v>
      </c>
      <c r="AW32" s="178">
        <f t="shared" si="16"/>
        <v>-1.8189894035458565E-12</v>
      </c>
      <c r="AX32" s="178">
        <f t="shared" si="16"/>
        <v>-1.9610979506978765E-12</v>
      </c>
      <c r="AY32" s="178">
        <f t="shared" si="16"/>
        <v>-2.1316282072803006E-12</v>
      </c>
      <c r="AZ32" s="178">
        <f t="shared" si="16"/>
        <v>-2.2595258997171186E-12</v>
      </c>
      <c r="BA32" s="178">
        <f t="shared" si="16"/>
        <v>-2.3447910280083306E-12</v>
      </c>
      <c r="BB32" s="178">
        <f t="shared" si="16"/>
        <v>-2.4371615836571436E-12</v>
      </c>
      <c r="BC32" s="178">
        <f t="shared" si="16"/>
        <v>-2.5224267119483557E-12</v>
      </c>
      <c r="BD32" s="178">
        <f t="shared" si="16"/>
        <v>-2.6219026949547697E-12</v>
      </c>
      <c r="BE32" s="178">
        <f t="shared" si="16"/>
        <v>-2.7391422463551862E-12</v>
      </c>
      <c r="BF32" s="178">
        <f t="shared" si="16"/>
        <v>-2.8421709430404007E-12</v>
      </c>
      <c r="BG32" s="178">
        <f t="shared" si="16"/>
        <v>-2.9554136915521667E-12</v>
      </c>
      <c r="BH32" s="178">
        <f t="shared" si="16"/>
        <v>7.7406914263698695E-2</v>
      </c>
    </row>
    <row r="33" spans="2:60" ht="13.35" customHeight="1">
      <c r="B33" s="62"/>
      <c r="C33" s="62"/>
      <c r="D33" s="95"/>
      <c r="E33" s="62"/>
      <c r="F33" s="62"/>
      <c r="G33" s="62"/>
      <c r="H33" s="62"/>
      <c r="I33" s="62"/>
      <c r="J33" s="62"/>
      <c r="K33" s="111"/>
      <c r="L33" s="62"/>
      <c r="M33" s="62"/>
      <c r="N33" s="62"/>
      <c r="O33" s="62"/>
      <c r="P33" s="164"/>
      <c r="Q33" s="164"/>
      <c r="R33" s="164"/>
      <c r="S33" s="164"/>
      <c r="T33" s="164"/>
      <c r="U33" s="164"/>
      <c r="V33" s="164"/>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164"/>
      <c r="BF33" s="164"/>
      <c r="BG33" s="164"/>
      <c r="BH33" s="164"/>
    </row>
    <row r="34" spans="2:60" ht="13.35" customHeight="1">
      <c r="B34" s="62"/>
      <c r="C34" s="62"/>
      <c r="D34" s="95"/>
      <c r="E34" s="62"/>
      <c r="F34" s="112"/>
      <c r="G34" s="112"/>
      <c r="H34" s="112"/>
      <c r="I34" s="112"/>
      <c r="J34" s="112"/>
      <c r="K34" s="112"/>
      <c r="L34" s="112"/>
      <c r="M34" s="112"/>
      <c r="N34" s="112"/>
      <c r="O34" s="112"/>
      <c r="P34" s="179"/>
      <c r="Q34" s="179"/>
      <c r="R34" s="179"/>
      <c r="S34" s="179"/>
      <c r="T34" s="179"/>
      <c r="U34" s="179"/>
      <c r="V34" s="179"/>
      <c r="W34" s="179"/>
      <c r="X34" s="179"/>
      <c r="Y34" s="179"/>
      <c r="Z34" s="179"/>
      <c r="AA34" s="179"/>
      <c r="AB34" s="179"/>
      <c r="AC34" s="179"/>
      <c r="AD34" s="179"/>
      <c r="AE34" s="179"/>
      <c r="AF34" s="179"/>
      <c r="AG34" s="179"/>
      <c r="AH34" s="179"/>
      <c r="AI34" s="179"/>
      <c r="AJ34" s="179"/>
      <c r="AK34" s="179"/>
      <c r="AL34" s="179"/>
      <c r="AM34" s="179"/>
      <c r="AN34" s="179"/>
      <c r="AO34" s="179"/>
      <c r="AP34" s="179"/>
      <c r="AQ34" s="179"/>
      <c r="AR34" s="179"/>
      <c r="AS34" s="179"/>
      <c r="AT34" s="179"/>
      <c r="AU34" s="179"/>
      <c r="AV34" s="179"/>
      <c r="AW34" s="179"/>
      <c r="AX34" s="179"/>
      <c r="AY34" s="179"/>
      <c r="AZ34" s="179"/>
      <c r="BA34" s="179"/>
      <c r="BB34" s="179"/>
      <c r="BC34" s="179"/>
      <c r="BD34" s="179"/>
      <c r="BE34" s="179"/>
      <c r="BF34" s="179"/>
      <c r="BG34" s="179"/>
      <c r="BH34" s="179"/>
    </row>
    <row r="35" spans="2:60" ht="13.35" customHeight="1">
      <c r="F35" s="27"/>
      <c r="G35" s="28"/>
      <c r="H35" s="28"/>
      <c r="I35" s="28"/>
      <c r="J35" s="28"/>
      <c r="K35" s="28"/>
      <c r="L35" s="28"/>
      <c r="M35" s="28"/>
      <c r="N35" s="28"/>
      <c r="O35" s="28"/>
    </row>
    <row r="36" spans="2:60" ht="13.35" customHeight="1">
      <c r="F36" s="12"/>
      <c r="G36" s="12"/>
      <c r="H36" s="12"/>
      <c r="I36" s="12"/>
      <c r="J36" s="12"/>
      <c r="K36" s="12"/>
      <c r="L36" s="12"/>
      <c r="M36" s="12"/>
      <c r="N36" s="12"/>
      <c r="O36" s="12"/>
    </row>
    <row r="37" spans="2:60" ht="13.35" customHeight="1">
      <c r="F37" s="12"/>
      <c r="G37" s="12"/>
      <c r="H37" s="12"/>
      <c r="I37" s="12"/>
      <c r="J37" s="12"/>
      <c r="K37" s="12"/>
      <c r="L37" s="12"/>
      <c r="M37" s="12"/>
      <c r="N37" s="12"/>
      <c r="O37" s="12"/>
    </row>
    <row r="38" spans="2:60" ht="13.35" customHeight="1">
      <c r="F38" s="27"/>
      <c r="G38" s="27"/>
      <c r="H38" s="27"/>
      <c r="I38" s="27"/>
      <c r="J38" s="27"/>
      <c r="K38" s="27"/>
      <c r="L38" s="27"/>
      <c r="M38" s="27"/>
      <c r="N38" s="27"/>
      <c r="O38" s="27"/>
    </row>
    <row r="39" spans="2:60" ht="13.35" customHeight="1">
      <c r="F39" s="20"/>
      <c r="G39" s="28"/>
      <c r="H39" s="28"/>
      <c r="I39" s="28"/>
      <c r="J39" s="28"/>
      <c r="K39" s="28"/>
      <c r="L39" s="28"/>
      <c r="M39" s="28"/>
      <c r="N39" s="28"/>
      <c r="O39" s="28"/>
    </row>
    <row r="40" spans="2:60" ht="13.35" customHeight="1">
      <c r="F40" s="20"/>
      <c r="G40" s="28"/>
      <c r="H40" s="28"/>
      <c r="I40" s="28"/>
      <c r="J40" s="28"/>
      <c r="K40" s="28"/>
      <c r="L40" s="28"/>
      <c r="M40" s="28"/>
      <c r="N40" s="28"/>
      <c r="O40" s="28"/>
    </row>
    <row r="41" spans="2:60" ht="13.35" customHeight="1">
      <c r="F41" s="27"/>
      <c r="G41" s="28"/>
      <c r="H41" s="28"/>
      <c r="I41" s="28"/>
      <c r="J41" s="12"/>
      <c r="K41" s="12"/>
      <c r="L41" s="12"/>
      <c r="M41" s="12"/>
      <c r="N41" s="12"/>
      <c r="O41" s="12"/>
    </row>
    <row r="42" spans="2:60" ht="13.35" customHeight="1">
      <c r="B42" s="7"/>
      <c r="F42" s="27"/>
      <c r="G42" s="28"/>
      <c r="H42" s="28"/>
      <c r="I42" s="28"/>
      <c r="J42" s="28"/>
      <c r="K42" s="28"/>
      <c r="L42" s="28"/>
      <c r="M42" s="28"/>
      <c r="N42" s="28"/>
      <c r="O42" s="28"/>
    </row>
    <row r="43" spans="2:60" ht="13.35" customHeight="1">
      <c r="F43" s="24"/>
      <c r="G43" s="24"/>
      <c r="H43" s="24"/>
      <c r="I43" s="24"/>
      <c r="J43" s="20"/>
      <c r="K43" s="20"/>
      <c r="L43" s="20"/>
      <c r="M43" s="20"/>
      <c r="N43" s="20"/>
      <c r="O43" s="20"/>
    </row>
    <row r="44" spans="2:60" ht="13.35" customHeight="1">
      <c r="F44" s="24"/>
      <c r="G44" s="24"/>
      <c r="H44" s="24"/>
      <c r="I44" s="24"/>
      <c r="J44" s="24"/>
      <c r="K44" s="24"/>
      <c r="L44" s="24"/>
      <c r="M44" s="24"/>
      <c r="N44" s="24"/>
      <c r="O44" s="24"/>
    </row>
    <row r="45" spans="2:60" ht="13.35" customHeight="1">
      <c r="F45" s="24"/>
      <c r="G45" s="24"/>
      <c r="H45" s="24"/>
      <c r="I45" s="24"/>
      <c r="J45" s="24"/>
      <c r="K45" s="24"/>
      <c r="L45" s="24"/>
      <c r="M45" s="24"/>
      <c r="N45" s="24"/>
      <c r="O45" s="24"/>
    </row>
    <row r="48" spans="2:60" ht="13.35" customHeight="1">
      <c r="G48" s="20"/>
      <c r="H48" s="20"/>
      <c r="I48" s="20"/>
      <c r="J48" s="20"/>
      <c r="K48" s="20"/>
      <c r="L48" s="20"/>
      <c r="M48" s="20"/>
      <c r="N48" s="20"/>
      <c r="O48" s="20"/>
    </row>
    <row r="51" spans="2:60" ht="13.35" customHeight="1">
      <c r="E51" s="1">
        <v>0</v>
      </c>
      <c r="F51" s="1">
        <v>1</v>
      </c>
      <c r="G51" s="1">
        <v>2</v>
      </c>
      <c r="H51" s="1">
        <v>3</v>
      </c>
      <c r="I51" s="1">
        <v>4</v>
      </c>
      <c r="J51" s="1">
        <v>5</v>
      </c>
      <c r="K51" s="1">
        <v>6</v>
      </c>
      <c r="L51" s="1">
        <v>7</v>
      </c>
      <c r="M51" s="1">
        <v>8</v>
      </c>
      <c r="N51" s="1">
        <v>9</v>
      </c>
      <c r="O51" s="1">
        <v>10</v>
      </c>
      <c r="P51" s="1">
        <v>11</v>
      </c>
      <c r="Q51" s="1">
        <v>12</v>
      </c>
      <c r="R51" s="1">
        <v>13</v>
      </c>
      <c r="S51" s="1">
        <v>14</v>
      </c>
      <c r="T51" s="1">
        <v>15</v>
      </c>
      <c r="U51" s="1">
        <v>16</v>
      </c>
      <c r="V51" s="1">
        <v>17</v>
      </c>
      <c r="W51" s="1">
        <v>18</v>
      </c>
      <c r="X51" s="1">
        <v>19</v>
      </c>
      <c r="Y51" s="1">
        <v>20</v>
      </c>
      <c r="Z51" s="1">
        <v>21</v>
      </c>
      <c r="AA51" s="1">
        <v>22</v>
      </c>
      <c r="AB51" s="1">
        <v>23</v>
      </c>
      <c r="AC51" s="1">
        <v>24</v>
      </c>
      <c r="AD51" s="1">
        <v>25</v>
      </c>
      <c r="AE51" s="1">
        <v>26</v>
      </c>
      <c r="AF51" s="1">
        <v>27</v>
      </c>
      <c r="AG51" s="1">
        <v>28</v>
      </c>
      <c r="AH51" s="1">
        <v>29</v>
      </c>
      <c r="AI51" s="1">
        <v>30</v>
      </c>
      <c r="AJ51" s="1">
        <v>31</v>
      </c>
      <c r="AK51" s="1">
        <v>32</v>
      </c>
      <c r="AL51" s="1">
        <v>33</v>
      </c>
      <c r="AM51" s="1">
        <v>34</v>
      </c>
      <c r="AN51" s="1">
        <v>35</v>
      </c>
      <c r="AO51" s="1">
        <v>36</v>
      </c>
      <c r="AP51" s="1">
        <v>37</v>
      </c>
      <c r="AQ51" s="1">
        <v>38</v>
      </c>
      <c r="AR51" s="1">
        <v>39</v>
      </c>
      <c r="AS51" s="1">
        <v>40</v>
      </c>
      <c r="AT51" s="1">
        <v>41</v>
      </c>
      <c r="AU51" s="1">
        <v>42</v>
      </c>
      <c r="AV51" s="1">
        <v>43</v>
      </c>
      <c r="AW51" s="1">
        <v>44</v>
      </c>
      <c r="AX51" s="1">
        <v>45</v>
      </c>
      <c r="AY51" s="1">
        <v>46</v>
      </c>
      <c r="AZ51" s="1">
        <v>47</v>
      </c>
      <c r="BA51" s="1">
        <v>48</v>
      </c>
      <c r="BB51" s="1">
        <v>49</v>
      </c>
      <c r="BC51" s="1">
        <v>50</v>
      </c>
      <c r="BD51" s="1">
        <v>51</v>
      </c>
      <c r="BE51" s="1">
        <v>52</v>
      </c>
      <c r="BF51" s="1">
        <v>53</v>
      </c>
      <c r="BG51" s="1">
        <v>54</v>
      </c>
      <c r="BH51" s="1">
        <v>55</v>
      </c>
    </row>
    <row r="52" spans="2:60" ht="13.35" customHeight="1">
      <c r="B52" s="1" t="s">
        <v>85</v>
      </c>
      <c r="J52" s="10"/>
    </row>
    <row r="53" spans="2:60" ht="13.35" customHeight="1">
      <c r="B53" s="92"/>
      <c r="C53" s="93" t="s">
        <v>9</v>
      </c>
      <c r="D53" s="92"/>
      <c r="E53" s="92"/>
      <c r="F53" s="92"/>
      <c r="G53" s="92"/>
      <c r="H53" s="92"/>
      <c r="I53" s="92"/>
      <c r="J53" s="92"/>
      <c r="K53" s="92"/>
      <c r="L53" s="92"/>
      <c r="M53" s="92"/>
      <c r="N53" s="92"/>
      <c r="O53" s="92"/>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row>
    <row r="54" spans="2:60" ht="13.35" customHeight="1">
      <c r="B54" s="62"/>
      <c r="C54" s="63"/>
      <c r="D54" s="93" t="s">
        <v>10</v>
      </c>
      <c r="E54" s="62"/>
      <c r="F54" s="63"/>
      <c r="G54" s="94"/>
      <c r="H54" s="62"/>
      <c r="I54" s="62"/>
      <c r="J54" s="62"/>
      <c r="K54" s="62"/>
      <c r="L54" s="62"/>
      <c r="M54" s="62"/>
      <c r="N54" s="62"/>
      <c r="O54" s="62"/>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row>
    <row r="55" spans="2:60" ht="13.35" customHeight="1">
      <c r="B55" s="62"/>
      <c r="C55" s="62"/>
      <c r="D55" s="95" t="s">
        <v>11</v>
      </c>
      <c r="E55" s="122">
        <v>0</v>
      </c>
      <c r="F55" s="37">
        <f>(E55+'Cash Flows'!E52-'Cash Flows'!E61-'Cash Flows'!E62-'Cash Flows'!E64-'Cash Flows'!E65-$A16*'Cash Flows'!E66)*(1+'Inputs-Assumptions-Policy Specs'!D30)-'Cash Flows'!E57-'Cash Flows'!E58-'Cash Flows'!E59-'Stmt of Financial Performance'!F67</f>
        <v>-32.990491489063885</v>
      </c>
      <c r="G55" s="37">
        <f>(F55+'Cash Flows'!F52-'Cash Flows'!F61-'Cash Flows'!F62-'Cash Flows'!F64-'Cash Flows'!F65-$A16*'Cash Flows'!F66)*(1+'Inputs-Assumptions-Policy Specs'!E30)-'Cash Flows'!F57-'Cash Flows'!F58-'Cash Flows'!F59-'Stmt of Financial Performance'!G67</f>
        <v>1010.0472380244996</v>
      </c>
      <c r="H55" s="37">
        <f>(G55+'Cash Flows'!G52-'Cash Flows'!G61-'Cash Flows'!G62-'Cash Flows'!G64-'Cash Flows'!G65-$A16*'Cash Flows'!G66)*(1+'Inputs-Assumptions-Policy Specs'!F30)-'Cash Flows'!G57-'Cash Flows'!G58-'Cash Flows'!G59-'Stmt of Financial Performance'!H67</f>
        <v>2164.9352216984344</v>
      </c>
      <c r="I55" s="37">
        <f>(H55+'Cash Flows'!H52-'Cash Flows'!H61-'Cash Flows'!H62-'Cash Flows'!H64-'Cash Flows'!H65-$A16*'Cash Flows'!H66)*(1+'Inputs-Assumptions-Policy Specs'!G30)-'Cash Flows'!H57-'Cash Flows'!H58-'Cash Flows'!H59-'Stmt of Financial Performance'!I67</f>
        <v>3141.4841363891273</v>
      </c>
      <c r="J55" s="37">
        <f>(I55+'Cash Flows'!I52-'Cash Flows'!I61-'Cash Flows'!I62-'Cash Flows'!I64-'Cash Flows'!I65-$A16*'Cash Flows'!I66)*(1+'Inputs-Assumptions-Policy Specs'!H30)-'Cash Flows'!I57-'Cash Flows'!I58-'Cash Flows'!I59-'Stmt of Financial Performance'!J67</f>
        <v>3937.3812912746771</v>
      </c>
      <c r="K55" s="37">
        <f>(J55+'Cash Flows'!J52-'Cash Flows'!J61-'Cash Flows'!J62-'Cash Flows'!J64-'Cash Flows'!J65-$A16*'Cash Flows'!J66)*(1+'Inputs-Assumptions-Policy Specs'!I30)-'Cash Flows'!J57-'Cash Flows'!J58-'Cash Flows'!J59-'Stmt of Financial Performance'!K67</f>
        <v>4619.2006450460376</v>
      </c>
      <c r="L55" s="37">
        <f>(K55+'Cash Flows'!K52-'Cash Flows'!K61-'Cash Flows'!K62-'Cash Flows'!K64-'Cash Flows'!K65-$A16*'Cash Flows'!K66)*(1+'Inputs-Assumptions-Policy Specs'!J30)-'Cash Flows'!K57-'Cash Flows'!K58-'Cash Flows'!K59-'Stmt of Financial Performance'!L67</f>
        <v>5183.2717503880876</v>
      </c>
      <c r="M55" s="37">
        <f>(L55+'Cash Flows'!L52-'Cash Flows'!L61-'Cash Flows'!L62-'Cash Flows'!L64-'Cash Flows'!L65-$A16*'Cash Flows'!L66)*(1+'Inputs-Assumptions-Policy Specs'!K30)-'Cash Flows'!L57-'Cash Flows'!L58-'Cash Flows'!L59-'Stmt of Financial Performance'!M67</f>
        <v>5643.8950999603403</v>
      </c>
      <c r="N55" s="37">
        <f>(M55+'Cash Flows'!M52-'Cash Flows'!M61-'Cash Flows'!M62-'Cash Flows'!M64-'Cash Flows'!M65-$A16*'Cash Flows'!M66)*(1+'Inputs-Assumptions-Policy Specs'!L30)-'Cash Flows'!M57-'Cash Flows'!M58-'Cash Flows'!M59-'Stmt of Financial Performance'!N67</f>
        <v>6010.3575194047789</v>
      </c>
      <c r="O55" s="37">
        <f>(N55+'Cash Flows'!N52-'Cash Flows'!N61-'Cash Flows'!N62-'Cash Flows'!N64-'Cash Flows'!N65-$A16*'Cash Flows'!N66)*(1+'Inputs-Assumptions-Policy Specs'!M30)-'Cash Flows'!N57-'Cash Flows'!N58-'Cash Flows'!N59-'Stmt of Financial Performance'!O67</f>
        <v>6288.1520069899698</v>
      </c>
      <c r="P55" s="175">
        <f>(O55+'Cash Flows'!O52-'Cash Flows'!O61-'Cash Flows'!O62-'Cash Flows'!O64-'Cash Flows'!O65-$A16*'Cash Flows'!O66)*(1+'Inputs-Assumptions-Policy Specs'!N30)-'Cash Flows'!O57-'Cash Flows'!O58-'Cash Flows'!O59-'Stmt of Financial Performance'!P67</f>
        <v>6483.1108212672343</v>
      </c>
      <c r="Q55" s="175">
        <f>(P55+'Cash Flows'!P52-'Cash Flows'!P61-'Cash Flows'!P62-'Cash Flows'!P64-'Cash Flows'!P65-$A16*'Cash Flows'!P66)*(1+'Inputs-Assumptions-Policy Specs'!O30)-'Cash Flows'!P57-'Cash Flows'!P58-'Cash Flows'!P59-'Stmt of Financial Performance'!Q67</f>
        <v>6602.9452201970271</v>
      </c>
      <c r="R55" s="175">
        <f>(Q55+'Cash Flows'!Q52-'Cash Flows'!Q61-'Cash Flows'!Q62-'Cash Flows'!Q64-'Cash Flows'!Q65-$A16*'Cash Flows'!Q66)*(1+'Inputs-Assumptions-Policy Specs'!P30)-'Cash Flows'!Q57-'Cash Flows'!Q58-'Cash Flows'!Q59-'Stmt of Financial Performance'!R67</f>
        <v>6652.4040867826661</v>
      </c>
      <c r="S55" s="175">
        <f>(R55+'Cash Flows'!R52-'Cash Flows'!R61-'Cash Flows'!R62-'Cash Flows'!R64-'Cash Flows'!R65-$A16*'Cash Flows'!R66)*(1+'Inputs-Assumptions-Policy Specs'!Q30)-'Cash Flows'!R57-'Cash Flows'!R58-'Cash Flows'!R59-'Stmt of Financial Performance'!S67</f>
        <v>6641.0311562746265</v>
      </c>
      <c r="T55" s="175">
        <f>(S55+'Cash Flows'!S52-'Cash Flows'!S61-'Cash Flows'!S62-'Cash Flows'!S64-'Cash Flows'!S65-$A16*'Cash Flows'!S66)*(1+'Inputs-Assumptions-Policy Specs'!R30)-'Cash Flows'!S57-'Cash Flows'!S58-'Cash Flows'!S59-'Stmt of Financial Performance'!T67</f>
        <v>6577.3128024682028</v>
      </c>
      <c r="U55" s="175">
        <f>(T55+'Cash Flows'!T52-'Cash Flows'!T61-'Cash Flows'!T62-'Cash Flows'!T64-'Cash Flows'!T65-$A16*'Cash Flows'!T66)*(1+'Inputs-Assumptions-Policy Specs'!S30)-'Cash Flows'!T57-'Cash Flows'!T58-'Cash Flows'!T59-'Stmt of Financial Performance'!U67</f>
        <v>6449.3921140372913</v>
      </c>
      <c r="V55" s="175">
        <f>(U55+'Cash Flows'!U52-'Cash Flows'!U61-'Cash Flows'!U62-'Cash Flows'!U64-'Cash Flows'!U65-$A16*'Cash Flows'!U66)*(1+'Inputs-Assumptions-Policy Specs'!T30)-'Cash Flows'!U57-'Cash Flows'!U58-'Cash Flows'!U59-'Stmt of Financial Performance'!V67</f>
        <v>6284.5015984054835</v>
      </c>
      <c r="W55" s="175">
        <f>(V55+'Cash Flows'!V52-'Cash Flows'!V61-'Cash Flows'!V62-'Cash Flows'!V64-'Cash Flows'!V65-$A16*'Cash Flows'!V66)*(1+'Inputs-Assumptions-Policy Specs'!U30)-'Cash Flows'!V57-'Cash Flows'!V58-'Cash Flows'!V59-'Stmt of Financial Performance'!W67</f>
        <v>6088.2931988298014</v>
      </c>
      <c r="X55" s="175">
        <f>(W55+'Cash Flows'!W52-'Cash Flows'!W61-'Cash Flows'!W62-'Cash Flows'!W64-'Cash Flows'!W65-$A16*'Cash Flows'!W66)*(1+'Inputs-Assumptions-Policy Specs'!V30)-'Cash Flows'!W57-'Cash Flows'!W58-'Cash Flows'!W59-'Stmt of Financial Performance'!X67</f>
        <v>5866.0075728517913</v>
      </c>
      <c r="Y55" s="175">
        <f>(X55+'Cash Flows'!X52-'Cash Flows'!X61-'Cash Flows'!X62-'Cash Flows'!X64-'Cash Flows'!X65-$A16*'Cash Flows'!X66)*(1+'Inputs-Assumptions-Policy Specs'!W30)-'Cash Flows'!X57-'Cash Flows'!X58-'Cash Flows'!X59-'Stmt of Financial Performance'!Y67</f>
        <v>5622.1475435277871</v>
      </c>
      <c r="Z55" s="175">
        <f>(Y55+'Cash Flows'!Y52-'Cash Flows'!Y61-'Cash Flows'!Y62-'Cash Flows'!Y64-'Cash Flows'!Y65-$A16*'Cash Flows'!Y66)*(1+'Inputs-Assumptions-Policy Specs'!X30)-'Cash Flows'!Y57-'Cash Flows'!Y58-'Cash Flows'!Y59-'Stmt of Financial Performance'!Z67</f>
        <v>5360.9165412500897</v>
      </c>
      <c r="AA55" s="175">
        <f>(Z55+'Cash Flows'!Z52-'Cash Flows'!Z61-'Cash Flows'!Z62-'Cash Flows'!Z64-'Cash Flows'!Z65-$A16*'Cash Flows'!Z66)*(1+'Inputs-Assumptions-Policy Specs'!Y30)-'Cash Flows'!Z57-'Cash Flows'!Z58-'Cash Flows'!Z59-'Stmt of Financial Performance'!AA67</f>
        <v>5085.9231330721695</v>
      </c>
      <c r="AB55" s="175">
        <f>(AA55+'Cash Flows'!AA52-'Cash Flows'!AA61-'Cash Flows'!AA62-'Cash Flows'!AA64-'Cash Flows'!AA65-$A16*'Cash Flows'!AA66)*(1+'Inputs-Assumptions-Policy Specs'!Z30)-'Cash Flows'!AA57-'Cash Flows'!AA58-'Cash Flows'!AA59-'Stmt of Financial Performance'!AB67</f>
        <v>4800.3188075857779</v>
      </c>
      <c r="AC55" s="175">
        <f>(AB55+'Cash Flows'!AB52-'Cash Flows'!AB61-'Cash Flows'!AB62-'Cash Flows'!AB64-'Cash Flows'!AB65-$A16*'Cash Flows'!AB66)*(1+'Inputs-Assumptions-Policy Specs'!AA30)-'Cash Flows'!AB57-'Cash Flows'!AB58-'Cash Flows'!AB59-'Stmt of Financial Performance'!AC67</f>
        <v>4507.1240376734377</v>
      </c>
      <c r="AD55" s="175">
        <f>(AC55+'Cash Flows'!AC52-'Cash Flows'!AC61-'Cash Flows'!AC62-'Cash Flows'!AC64-'Cash Flows'!AC65-$A16*'Cash Flows'!AC66)*(1+'Inputs-Assumptions-Policy Specs'!AB30)-'Cash Flows'!AC57-'Cash Flows'!AC58-'Cash Flows'!AC59-'Stmt of Financial Performance'!AD67</f>
        <v>4209.2550103347739</v>
      </c>
      <c r="AE55" s="175">
        <f>(AD55+'Cash Flows'!AD52-'Cash Flows'!AD61-'Cash Flows'!AD62-'Cash Flows'!AD64-'Cash Flows'!AD65-$A16*'Cash Flows'!AD66)*(1+'Inputs-Assumptions-Policy Specs'!AC30)-'Cash Flows'!AD57-'Cash Flows'!AD58-'Cash Flows'!AD59-'Stmt of Financial Performance'!AE67</f>
        <v>3909.6424573964591</v>
      </c>
      <c r="AF55" s="175">
        <f>(AE55+'Cash Flows'!AE52-'Cash Flows'!AE61-'Cash Flows'!AE62-'Cash Flows'!AE64-'Cash Flows'!AE65-$A16*'Cash Flows'!AE66)*(1+'Inputs-Assumptions-Policy Specs'!AD30)-'Cash Flows'!AE57-'Cash Flows'!AE58-'Cash Flows'!AE59-'Stmt of Financial Performance'!AF67</f>
        <v>3611.4147686119109</v>
      </c>
      <c r="AG55" s="175">
        <f>(AF55+'Cash Flows'!AF52-'Cash Flows'!AF61-'Cash Flows'!AF62-'Cash Flows'!AF64-'Cash Flows'!AF65-$A16*'Cash Flows'!AF66)*(1+'Inputs-Assumptions-Policy Specs'!AE30)-'Cash Flows'!AF57-'Cash Flows'!AF58-'Cash Flows'!AF59-'Stmt of Financial Performance'!AG67</f>
        <v>3317.2575669465723</v>
      </c>
      <c r="AH55" s="175">
        <f>(AG55+'Cash Flows'!AG52-'Cash Flows'!AG61-'Cash Flows'!AG62-'Cash Flows'!AG64-'Cash Flows'!AG65-$A16*'Cash Flows'!AG66)*(1+'Inputs-Assumptions-Policy Specs'!AF30)-'Cash Flows'!AG57-'Cash Flows'!AG58-'Cash Flows'!AG59-'Stmt of Financial Performance'!AH67</f>
        <v>3029.3802585675639</v>
      </c>
      <c r="AI55" s="175">
        <f>(AH55+'Cash Flows'!AH52-'Cash Flows'!AH61-'Cash Flows'!AH62-'Cash Flows'!AH64-'Cash Flows'!AH65-$A16*'Cash Flows'!AH66)*(1+'Inputs-Assumptions-Policy Specs'!AG30)-'Cash Flows'!AH57-'Cash Flows'!AH58-'Cash Flows'!AH59-'Stmt of Financial Performance'!AI67</f>
        <v>2749.5557335193112</v>
      </c>
      <c r="AJ55" s="175">
        <f>(AI55+'Cash Flows'!AI52-'Cash Flows'!AI61-'Cash Flows'!AI62-'Cash Flows'!AI64-'Cash Flows'!AI65-$A16*'Cash Flows'!AI66)*(1+'Inputs-Assumptions-Policy Specs'!AH30)-'Cash Flows'!AI57-'Cash Flows'!AI58-'Cash Flows'!AI59-'Stmt of Financial Performance'!AJ67</f>
        <v>2479.271552017753</v>
      </c>
      <c r="AK55" s="175">
        <f>(AJ55+'Cash Flows'!AJ52-'Cash Flows'!AJ61-'Cash Flows'!AJ62-'Cash Flows'!AJ64-'Cash Flows'!AJ65-$A16*'Cash Flows'!AJ66)*(1+'Inputs-Assumptions-Policy Specs'!AI30)-'Cash Flows'!AJ57-'Cash Flows'!AJ58-'Cash Flows'!AJ59-'Stmt of Financial Performance'!AK67</f>
        <v>2219.9142318282834</v>
      </c>
      <c r="AL55" s="175">
        <f>(AK55+'Cash Flows'!AK52-'Cash Flows'!AK61-'Cash Flows'!AK62-'Cash Flows'!AK64-'Cash Flows'!AK65-$A16*'Cash Flows'!AK66)*(1+'Inputs-Assumptions-Policy Specs'!AJ30)-'Cash Flows'!AK57-'Cash Flows'!AK58-'Cash Flows'!AK59-'Stmt of Financial Performance'!AL67</f>
        <v>1972.7142889584718</v>
      </c>
      <c r="AM55" s="175">
        <f>(AL55+'Cash Flows'!AL52-'Cash Flows'!AL61-'Cash Flows'!AL62-'Cash Flows'!AL64-'Cash Flows'!AL65-$A16*'Cash Flows'!AL66)*(1+'Inputs-Assumptions-Policy Specs'!AK30)-'Cash Flows'!AL57-'Cash Flows'!AL58-'Cash Flows'!AL59-'Stmt of Financial Performance'!AM67</f>
        <v>1738.8745203715916</v>
      </c>
      <c r="AN55" s="175">
        <f>(AM55+'Cash Flows'!AM52-'Cash Flows'!AM61-'Cash Flows'!AM62-'Cash Flows'!AM64-'Cash Flows'!AM65-$A16*'Cash Flows'!AM66)*(1+'Inputs-Assumptions-Policy Specs'!AL30)-'Cash Flows'!AM57-'Cash Flows'!AM58-'Cash Flows'!AM59-'Stmt of Financial Performance'!AN67</f>
        <v>1519.5379319804235</v>
      </c>
      <c r="AO55" s="175">
        <f>(AN55+'Cash Flows'!AN52-'Cash Flows'!AN61-'Cash Flows'!AN62-'Cash Flows'!AN64-'Cash Flows'!AN65-$A16*'Cash Flows'!AN66)*(1+'Inputs-Assumptions-Policy Specs'!AM30)-'Cash Flows'!AN57-'Cash Flows'!AN58-'Cash Flows'!AN59-'Stmt of Financial Performance'!AO67</f>
        <v>1315.6736112459539</v>
      </c>
      <c r="AP55" s="175">
        <f>(AO55+'Cash Flows'!AO52-'Cash Flows'!AO61-'Cash Flows'!AO62-'Cash Flows'!AO64-'Cash Flows'!AO65-$A16*'Cash Flows'!AO66)*(1+'Inputs-Assumptions-Policy Specs'!AN30)-'Cash Flows'!AO57-'Cash Flows'!AO58-'Cash Flows'!AO59-'Stmt of Financial Performance'!AP67</f>
        <v>1128.1526359781999</v>
      </c>
      <c r="AQ55" s="175">
        <f>(AP55+'Cash Flows'!AP52-'Cash Flows'!AP61-'Cash Flows'!AP62-'Cash Flows'!AP64-'Cash Flows'!AP65-$A16*'Cash Flows'!AP66)*(1+'Inputs-Assumptions-Policy Specs'!AO30)-'Cash Flows'!AP57-'Cash Flows'!AP58-'Cash Flows'!AP59-'Stmt of Financial Performance'!AQ67</f>
        <v>957.57241461553679</v>
      </c>
      <c r="AR55" s="175">
        <f>(AQ55+'Cash Flows'!AQ52-'Cash Flows'!AQ61-'Cash Flows'!AQ62-'Cash Flows'!AQ64-'Cash Flows'!AQ65-$A16*'Cash Flows'!AQ66)*(1+'Inputs-Assumptions-Policy Specs'!AP30)-'Cash Flows'!AQ57-'Cash Flows'!AQ58-'Cash Flows'!AQ59-'Stmt of Financial Performance'!AR67</f>
        <v>803.95849493277024</v>
      </c>
      <c r="AS55" s="175">
        <f>(AR55+'Cash Flows'!AR52-'Cash Flows'!AR61-'Cash Flows'!AR62-'Cash Flows'!AR64-'Cash Flows'!AR65-$A16*'Cash Flows'!AR66)*(1+'Inputs-Assumptions-Policy Specs'!AQ30)-'Cash Flows'!AR57-'Cash Flows'!AR58-'Cash Flows'!AR59-'Stmt of Financial Performance'!AS67</f>
        <v>666.9407933475826</v>
      </c>
      <c r="AT55" s="175">
        <f>(AS55+'Cash Flows'!AS52-'Cash Flows'!AS61-'Cash Flows'!AS62-'Cash Flows'!AS64-'Cash Flows'!AS65-$A16*'Cash Flows'!AS66)*(1+'Inputs-Assumptions-Policy Specs'!AR30)-'Cash Flows'!AS57-'Cash Flows'!AS58-'Cash Flows'!AS59-'Stmt of Financial Performance'!AT67</f>
        <v>546.07384194079191</v>
      </c>
      <c r="AU55" s="175">
        <f>(AT55+'Cash Flows'!AT52-'Cash Flows'!AT61-'Cash Flows'!AT62-'Cash Flows'!AT64-'Cash Flows'!AT65-$A16*'Cash Flows'!AT66)*(1+'Inputs-Assumptions-Policy Specs'!AS30)-'Cash Flows'!AT57-'Cash Flows'!AT58-'Cash Flows'!AT59-'Stmt of Financial Performance'!AU67</f>
        <v>440.77639321887119</v>
      </c>
      <c r="AV55" s="175">
        <f>(AU55+'Cash Flows'!AU52-'Cash Flows'!AU61-'Cash Flows'!AU62-'Cash Flows'!AU64-'Cash Flows'!AU65-$A16*'Cash Flows'!AU66)*(1+'Inputs-Assumptions-Policy Specs'!AT30)-'Cash Flows'!AU57-'Cash Flows'!AU58-'Cash Flows'!AU59-'Stmt of Financial Performance'!AV67</f>
        <v>350.30060913854055</v>
      </c>
      <c r="AW55" s="175">
        <f>(AV55+'Cash Flows'!AV52-'Cash Flows'!AV61-'Cash Flows'!AV62-'Cash Flows'!AV64-'Cash Flows'!AV65-$A16*'Cash Flows'!AV66)*(1+'Inputs-Assumptions-Policy Specs'!AU30)-'Cash Flows'!AV57-'Cash Flows'!AV58-'Cash Flows'!AV59-'Stmt of Financial Performance'!AW67</f>
        <v>273.76327035721988</v>
      </c>
      <c r="AX55" s="175">
        <f>(AW55+'Cash Flows'!AW52-'Cash Flows'!AW61-'Cash Flows'!AW62-'Cash Flows'!AW64-'Cash Flows'!AW65-$A16*'Cash Flows'!AW66)*(1+'Inputs-Assumptions-Policy Specs'!AV30)-'Cash Flows'!AW57-'Cash Flows'!AW58-'Cash Flows'!AW59-'Stmt of Financial Performance'!AX67</f>
        <v>210.15901194975498</v>
      </c>
      <c r="AY55" s="175">
        <f>(AX55+'Cash Flows'!AX52-'Cash Flows'!AX61-'Cash Flows'!AX62-'Cash Flows'!AX64-'Cash Flows'!AX65-$A16*'Cash Flows'!AX66)*(1+'Inputs-Assumptions-Policy Specs'!AW30)-'Cash Flows'!AX57-'Cash Flows'!AX58-'Cash Flows'!AX59-'Stmt of Financial Performance'!AY67</f>
        <v>158.2908265283634</v>
      </c>
      <c r="AZ55" s="175">
        <f>(AY55+'Cash Flows'!AY52-'Cash Flows'!AY61-'Cash Flows'!AY62-'Cash Flows'!AY64-'Cash Flows'!AY65-$A16*'Cash Flows'!AY66)*(1+'Inputs-Assumptions-Policy Specs'!AX30)-'Cash Flows'!AY57-'Cash Flows'!AY58-'Cash Flows'!AY59-'Stmt of Financial Performance'!AZ67</f>
        <v>116.79814986854488</v>
      </c>
      <c r="BA55" s="175">
        <f>(AZ55+'Cash Flows'!AZ52-'Cash Flows'!AZ61-'Cash Flows'!AZ62-'Cash Flows'!AZ64-'Cash Flows'!AZ65-$A16*'Cash Flows'!AZ66)*(1+'Inputs-Assumptions-Policy Specs'!AY30)-'Cash Flows'!AZ57-'Cash Flows'!AZ58-'Cash Flows'!AZ59-'Stmt of Financial Performance'!BA67</f>
        <v>84.249196455772534</v>
      </c>
      <c r="BB55" s="175">
        <f>(BA55+'Cash Flows'!BA52-'Cash Flows'!BA61-'Cash Flows'!BA62-'Cash Flows'!BA64-'Cash Flows'!BA65-$A16*'Cash Flows'!BA66)*(1+'Inputs-Assumptions-Policy Specs'!AZ30)-'Cash Flows'!BA57-'Cash Flows'!BA58-'Cash Flows'!BA59-'Stmt of Financial Performance'!BB67</f>
        <v>59.220537934961605</v>
      </c>
      <c r="BC55" s="175">
        <f>(BB55+'Cash Flows'!BB52-'Cash Flows'!BB61-'Cash Flows'!BB62-'Cash Flows'!BB64-'Cash Flows'!BB65-$A16*'Cash Flows'!BB66)*(1+'Inputs-Assumptions-Policy Specs'!BA30)-'Cash Flows'!BB57-'Cash Flows'!BB58-'Cash Flows'!BB59-'Stmt of Financial Performance'!BC67</f>
        <v>40.362405117353134</v>
      </c>
      <c r="BD55" s="175">
        <f>(BC55+'Cash Flows'!BC52-'Cash Flows'!BC61-'Cash Flows'!BC62-'Cash Flows'!BC64-'Cash Flows'!BC65-$A16*'Cash Flows'!BC66)*(1+'Inputs-Assumptions-Policy Specs'!BB30)-'Cash Flows'!BC57-'Cash Flows'!BC58-'Cash Flows'!BC59-'Stmt of Financial Performance'!BD67</f>
        <v>26.445077457019796</v>
      </c>
      <c r="BE55" s="175">
        <f>(BD55+'Cash Flows'!BD52-'Cash Flows'!BD61-'Cash Flows'!BD62-'Cash Flows'!BD64-'Cash Flows'!BD65-$A16*'Cash Flows'!BD66)*(1+'Inputs-Assumptions-Policy Specs'!BC30)-'Cash Flows'!BD57-'Cash Flows'!BD58-'Cash Flows'!BD59-'Stmt of Financial Performance'!BE67</f>
        <v>16.387706899223765</v>
      </c>
      <c r="BF55" s="175">
        <f>(BE55+'Cash Flows'!BE52-'Cash Flows'!BE61-'Cash Flows'!BE62-'Cash Flows'!BE64-'Cash Flows'!BE65-$A16*'Cash Flows'!BE66)*(1+'Inputs-Assumptions-Policy Specs'!BD30)-'Cash Flows'!BE57-'Cash Flows'!BE58-'Cash Flows'!BE59-'Stmt of Financial Performance'!BF67</f>
        <v>9.2711415153937686</v>
      </c>
      <c r="BG55" s="175">
        <f>(BF55+'Cash Flows'!BF52-'Cash Flows'!BF61-'Cash Flows'!BF62-'Cash Flows'!BF64-'Cash Flows'!BF65-$A16*'Cash Flows'!BF66)*(1+'Inputs-Assumptions-Policy Specs'!BE30)-'Cash Flows'!BF57-'Cash Flows'!BF58-'Cash Flows'!BF59-'Stmt of Financial Performance'!BG67</f>
        <v>4.3375641454444143</v>
      </c>
      <c r="BH55" s="175">
        <f>(BG55+'Cash Flows'!BG52-'Cash Flows'!BG61-'Cash Flows'!BG62-'Cash Flows'!BG64-'Cash Flows'!BG65-$A16*'Cash Flows'!BG66)*(1+'Inputs-Assumptions-Policy Specs'!BF30)-'Cash Flows'!BG57-'Cash Flows'!BG58-'Cash Flows'!BG59-'Stmt of Financial Performance'!BH67</f>
        <v>1.1103663726574298</v>
      </c>
    </row>
    <row r="56" spans="2:60" ht="13.35" customHeight="1">
      <c r="B56" s="62"/>
      <c r="C56" s="62"/>
      <c r="D56" s="95" t="s">
        <v>12</v>
      </c>
      <c r="E56" s="37">
        <v>0</v>
      </c>
      <c r="F56" s="37">
        <v>0</v>
      </c>
      <c r="G56" s="37">
        <v>0</v>
      </c>
      <c r="H56" s="37">
        <v>0</v>
      </c>
      <c r="I56" s="37">
        <v>0</v>
      </c>
      <c r="J56" s="37">
        <v>0</v>
      </c>
      <c r="K56" s="37">
        <v>0</v>
      </c>
      <c r="L56" s="37">
        <v>0</v>
      </c>
      <c r="M56" s="37">
        <v>0</v>
      </c>
      <c r="N56" s="37">
        <v>0</v>
      </c>
      <c r="O56" s="37">
        <v>0</v>
      </c>
      <c r="P56" s="175">
        <v>1</v>
      </c>
      <c r="Q56" s="175">
        <v>2</v>
      </c>
      <c r="R56" s="175">
        <v>3</v>
      </c>
      <c r="S56" s="175">
        <v>4</v>
      </c>
      <c r="T56" s="175">
        <v>5</v>
      </c>
      <c r="U56" s="175">
        <v>6</v>
      </c>
      <c r="V56" s="175">
        <v>7</v>
      </c>
      <c r="W56" s="175">
        <v>8</v>
      </c>
      <c r="X56" s="175">
        <v>9</v>
      </c>
      <c r="Y56" s="175">
        <v>10</v>
      </c>
      <c r="Z56" s="175">
        <v>11</v>
      </c>
      <c r="AA56" s="175">
        <v>12</v>
      </c>
      <c r="AB56" s="175">
        <v>13</v>
      </c>
      <c r="AC56" s="175">
        <v>14</v>
      </c>
      <c r="AD56" s="175">
        <v>15</v>
      </c>
      <c r="AE56" s="175">
        <v>16</v>
      </c>
      <c r="AF56" s="175">
        <v>17</v>
      </c>
      <c r="AG56" s="175">
        <v>18</v>
      </c>
      <c r="AH56" s="175">
        <v>19</v>
      </c>
      <c r="AI56" s="175">
        <v>20</v>
      </c>
      <c r="AJ56" s="175">
        <v>21</v>
      </c>
      <c r="AK56" s="175">
        <v>22</v>
      </c>
      <c r="AL56" s="175">
        <v>23</v>
      </c>
      <c r="AM56" s="175">
        <v>24</v>
      </c>
      <c r="AN56" s="175">
        <v>25</v>
      </c>
      <c r="AO56" s="175">
        <v>26</v>
      </c>
      <c r="AP56" s="175">
        <v>27</v>
      </c>
      <c r="AQ56" s="175">
        <v>28</v>
      </c>
      <c r="AR56" s="175">
        <v>29</v>
      </c>
      <c r="AS56" s="175">
        <v>30</v>
      </c>
      <c r="AT56" s="175">
        <v>31</v>
      </c>
      <c r="AU56" s="175">
        <v>32</v>
      </c>
      <c r="AV56" s="175">
        <v>33</v>
      </c>
      <c r="AW56" s="175">
        <v>34</v>
      </c>
      <c r="AX56" s="175">
        <v>35</v>
      </c>
      <c r="AY56" s="175">
        <v>36</v>
      </c>
      <c r="AZ56" s="175">
        <v>37</v>
      </c>
      <c r="BA56" s="175">
        <v>38</v>
      </c>
      <c r="BB56" s="175">
        <v>39</v>
      </c>
      <c r="BC56" s="175">
        <v>40</v>
      </c>
      <c r="BD56" s="175">
        <v>41</v>
      </c>
      <c r="BE56" s="175">
        <v>42</v>
      </c>
      <c r="BF56" s="175">
        <v>43</v>
      </c>
      <c r="BG56" s="175">
        <v>44</v>
      </c>
      <c r="BH56" s="175">
        <v>45</v>
      </c>
    </row>
    <row r="57" spans="2:60" ht="13.35" customHeight="1">
      <c r="B57" s="62"/>
      <c r="C57" s="62"/>
      <c r="D57" s="36" t="s">
        <v>82</v>
      </c>
      <c r="E57" s="37">
        <f>IF(SUM(E61:E63)&lt;0,-SUM(E61:E63),0)</f>
        <v>0.26731499844129303</v>
      </c>
      <c r="F57" s="37">
        <f t="shared" ref="F57:O57" si="17">IF(SUM(F61:F63)&lt;0,-SUM(F61:F63),0)</f>
        <v>33.25780648750515</v>
      </c>
      <c r="G57" s="37">
        <f t="shared" si="17"/>
        <v>0</v>
      </c>
      <c r="H57" s="37">
        <f t="shared" si="17"/>
        <v>0</v>
      </c>
      <c r="I57" s="37">
        <f t="shared" si="17"/>
        <v>0</v>
      </c>
      <c r="J57" s="37">
        <f t="shared" si="17"/>
        <v>0</v>
      </c>
      <c r="K57" s="37">
        <f t="shared" si="17"/>
        <v>0</v>
      </c>
      <c r="L57" s="37">
        <f t="shared" si="17"/>
        <v>0</v>
      </c>
      <c r="M57" s="37">
        <f t="shared" si="17"/>
        <v>0</v>
      </c>
      <c r="N57" s="37">
        <f t="shared" si="17"/>
        <v>0</v>
      </c>
      <c r="O57" s="37">
        <f t="shared" si="17"/>
        <v>0</v>
      </c>
      <c r="P57" s="175">
        <f t="shared" ref="P57:BH57" si="18">IF(SUM(P61:P63)&lt;0,-SUM(P61:P63),0)</f>
        <v>0</v>
      </c>
      <c r="Q57" s="175">
        <f t="shared" si="18"/>
        <v>0</v>
      </c>
      <c r="R57" s="175">
        <f t="shared" si="18"/>
        <v>0</v>
      </c>
      <c r="S57" s="175">
        <f t="shared" si="18"/>
        <v>0</v>
      </c>
      <c r="T57" s="175">
        <f t="shared" si="18"/>
        <v>0</v>
      </c>
      <c r="U57" s="175">
        <f t="shared" si="18"/>
        <v>0</v>
      </c>
      <c r="V57" s="175">
        <f t="shared" si="18"/>
        <v>0</v>
      </c>
      <c r="W57" s="175">
        <f t="shared" si="18"/>
        <v>0</v>
      </c>
      <c r="X57" s="175">
        <f t="shared" si="18"/>
        <v>0</v>
      </c>
      <c r="Y57" s="175">
        <f t="shared" si="18"/>
        <v>0</v>
      </c>
      <c r="Z57" s="175">
        <f t="shared" si="18"/>
        <v>0</v>
      </c>
      <c r="AA57" s="175">
        <f t="shared" si="18"/>
        <v>0</v>
      </c>
      <c r="AB57" s="175">
        <f t="shared" si="18"/>
        <v>0</v>
      </c>
      <c r="AC57" s="175">
        <f t="shared" si="18"/>
        <v>0</v>
      </c>
      <c r="AD57" s="175">
        <f t="shared" si="18"/>
        <v>0</v>
      </c>
      <c r="AE57" s="175">
        <f t="shared" si="18"/>
        <v>0</v>
      </c>
      <c r="AF57" s="175">
        <f t="shared" si="18"/>
        <v>0</v>
      </c>
      <c r="AG57" s="175">
        <f t="shared" si="18"/>
        <v>0</v>
      </c>
      <c r="AH57" s="175">
        <f t="shared" si="18"/>
        <v>0</v>
      </c>
      <c r="AI57" s="175">
        <f t="shared" si="18"/>
        <v>0</v>
      </c>
      <c r="AJ57" s="175">
        <f t="shared" si="18"/>
        <v>0</v>
      </c>
      <c r="AK57" s="175">
        <f t="shared" si="18"/>
        <v>0</v>
      </c>
      <c r="AL57" s="175">
        <f t="shared" si="18"/>
        <v>0</v>
      </c>
      <c r="AM57" s="175">
        <f t="shared" si="18"/>
        <v>0</v>
      </c>
      <c r="AN57" s="175">
        <f t="shared" si="18"/>
        <v>0</v>
      </c>
      <c r="AO57" s="175">
        <f t="shared" si="18"/>
        <v>0</v>
      </c>
      <c r="AP57" s="175">
        <f t="shared" si="18"/>
        <v>0</v>
      </c>
      <c r="AQ57" s="175">
        <f t="shared" si="18"/>
        <v>0</v>
      </c>
      <c r="AR57" s="175">
        <f t="shared" si="18"/>
        <v>0</v>
      </c>
      <c r="AS57" s="175">
        <f t="shared" si="18"/>
        <v>0</v>
      </c>
      <c r="AT57" s="175">
        <f t="shared" si="18"/>
        <v>0</v>
      </c>
      <c r="AU57" s="175">
        <f t="shared" si="18"/>
        <v>0</v>
      </c>
      <c r="AV57" s="175">
        <f t="shared" si="18"/>
        <v>0</v>
      </c>
      <c r="AW57" s="175">
        <f t="shared" si="18"/>
        <v>0</v>
      </c>
      <c r="AX57" s="175">
        <f t="shared" si="18"/>
        <v>0</v>
      </c>
      <c r="AY57" s="175">
        <f t="shared" si="18"/>
        <v>0</v>
      </c>
      <c r="AZ57" s="175">
        <f t="shared" si="18"/>
        <v>0</v>
      </c>
      <c r="BA57" s="175">
        <f t="shared" si="18"/>
        <v>0</v>
      </c>
      <c r="BB57" s="175">
        <f t="shared" si="18"/>
        <v>0</v>
      </c>
      <c r="BC57" s="175">
        <f t="shared" si="18"/>
        <v>0</v>
      </c>
      <c r="BD57" s="175">
        <f t="shared" si="18"/>
        <v>0</v>
      </c>
      <c r="BE57" s="175">
        <f t="shared" si="18"/>
        <v>0</v>
      </c>
      <c r="BF57" s="175">
        <f t="shared" si="18"/>
        <v>0</v>
      </c>
      <c r="BG57" s="175">
        <f t="shared" si="18"/>
        <v>0</v>
      </c>
      <c r="BH57" s="175">
        <f t="shared" si="18"/>
        <v>0</v>
      </c>
    </row>
    <row r="58" spans="2:60" ht="13.35" customHeight="1">
      <c r="B58" s="62"/>
      <c r="C58" s="97"/>
      <c r="D58" s="93" t="s">
        <v>13</v>
      </c>
      <c r="E58" s="37">
        <f t="shared" ref="E58:O58" si="19">SUM(E55:E57)</f>
        <v>0.26731499844129303</v>
      </c>
      <c r="F58" s="37">
        <f t="shared" si="19"/>
        <v>0.26731499844126461</v>
      </c>
      <c r="G58" s="37">
        <f t="shared" si="19"/>
        <v>1010.0472380244996</v>
      </c>
      <c r="H58" s="37">
        <f t="shared" si="19"/>
        <v>2164.9352216984344</v>
      </c>
      <c r="I58" s="37">
        <f t="shared" si="19"/>
        <v>3141.4841363891273</v>
      </c>
      <c r="J58" s="37">
        <f t="shared" si="19"/>
        <v>3937.3812912746771</v>
      </c>
      <c r="K58" s="37">
        <f t="shared" si="19"/>
        <v>4619.2006450460376</v>
      </c>
      <c r="L58" s="37">
        <f t="shared" si="19"/>
        <v>5183.2717503880876</v>
      </c>
      <c r="M58" s="37">
        <f t="shared" si="19"/>
        <v>5643.8950999603403</v>
      </c>
      <c r="N58" s="37">
        <f t="shared" si="19"/>
        <v>6010.3575194047789</v>
      </c>
      <c r="O58" s="37">
        <f t="shared" si="19"/>
        <v>6288.1520069899698</v>
      </c>
      <c r="P58" s="175">
        <f t="shared" ref="P58:BH58" si="20">SUM(P55:P57)</f>
        <v>6484.1108212672343</v>
      </c>
      <c r="Q58" s="175">
        <f t="shared" si="20"/>
        <v>6604.9452201970271</v>
      </c>
      <c r="R58" s="175">
        <f t="shared" si="20"/>
        <v>6655.4040867826661</v>
      </c>
      <c r="S58" s="175">
        <f t="shared" si="20"/>
        <v>6645.0311562746265</v>
      </c>
      <c r="T58" s="175">
        <f t="shared" si="20"/>
        <v>6582.3128024682028</v>
      </c>
      <c r="U58" s="175">
        <f t="shared" si="20"/>
        <v>6455.3921140372913</v>
      </c>
      <c r="V58" s="175">
        <f t="shared" si="20"/>
        <v>6291.5015984054835</v>
      </c>
      <c r="W58" s="175">
        <f t="shared" si="20"/>
        <v>6096.2931988298014</v>
      </c>
      <c r="X58" s="175">
        <f t="shared" si="20"/>
        <v>5875.0075728517913</v>
      </c>
      <c r="Y58" s="175">
        <f t="shared" si="20"/>
        <v>5632.1475435277871</v>
      </c>
      <c r="Z58" s="175">
        <f t="shared" si="20"/>
        <v>5371.9165412500897</v>
      </c>
      <c r="AA58" s="175">
        <f t="shared" si="20"/>
        <v>5097.9231330721695</v>
      </c>
      <c r="AB58" s="175">
        <f t="shared" si="20"/>
        <v>4813.3188075857779</v>
      </c>
      <c r="AC58" s="175">
        <f t="shared" si="20"/>
        <v>4521.1240376734377</v>
      </c>
      <c r="AD58" s="175">
        <f t="shared" si="20"/>
        <v>4224.2550103347739</v>
      </c>
      <c r="AE58" s="175">
        <f t="shared" si="20"/>
        <v>3925.6424573964591</v>
      </c>
      <c r="AF58" s="175">
        <f t="shared" si="20"/>
        <v>3628.4147686119109</v>
      </c>
      <c r="AG58" s="175">
        <f t="shared" si="20"/>
        <v>3335.2575669465723</v>
      </c>
      <c r="AH58" s="175">
        <f t="shared" si="20"/>
        <v>3048.3802585675639</v>
      </c>
      <c r="AI58" s="175">
        <f t="shared" si="20"/>
        <v>2769.5557335193112</v>
      </c>
      <c r="AJ58" s="175">
        <f t="shared" si="20"/>
        <v>2500.271552017753</v>
      </c>
      <c r="AK58" s="175">
        <f t="shared" si="20"/>
        <v>2241.9142318282834</v>
      </c>
      <c r="AL58" s="175">
        <f t="shared" si="20"/>
        <v>1995.7142889584718</v>
      </c>
      <c r="AM58" s="175">
        <f t="shared" si="20"/>
        <v>1762.8745203715916</v>
      </c>
      <c r="AN58" s="175">
        <f t="shared" si="20"/>
        <v>1544.5379319804235</v>
      </c>
      <c r="AO58" s="175">
        <f t="shared" si="20"/>
        <v>1341.6736112459539</v>
      </c>
      <c r="AP58" s="175">
        <f t="shared" si="20"/>
        <v>1155.1526359781999</v>
      </c>
      <c r="AQ58" s="175">
        <f t="shared" si="20"/>
        <v>985.57241461553679</v>
      </c>
      <c r="AR58" s="175">
        <f t="shared" si="20"/>
        <v>832.95849493277024</v>
      </c>
      <c r="AS58" s="175">
        <f t="shared" si="20"/>
        <v>696.9407933475826</v>
      </c>
      <c r="AT58" s="175">
        <f t="shared" si="20"/>
        <v>577.07384194079191</v>
      </c>
      <c r="AU58" s="175">
        <f t="shared" si="20"/>
        <v>472.77639321887119</v>
      </c>
      <c r="AV58" s="175">
        <f t="shared" si="20"/>
        <v>383.30060913854055</v>
      </c>
      <c r="AW58" s="175">
        <f t="shared" si="20"/>
        <v>307.76327035721988</v>
      </c>
      <c r="AX58" s="175">
        <f t="shared" si="20"/>
        <v>245.15901194975498</v>
      </c>
      <c r="AY58" s="175">
        <f t="shared" si="20"/>
        <v>194.2908265283634</v>
      </c>
      <c r="AZ58" s="175">
        <f t="shared" si="20"/>
        <v>153.7981498685449</v>
      </c>
      <c r="BA58" s="175">
        <f t="shared" si="20"/>
        <v>122.24919645577253</v>
      </c>
      <c r="BB58" s="175">
        <f t="shared" si="20"/>
        <v>98.220537934961612</v>
      </c>
      <c r="BC58" s="175">
        <f t="shared" si="20"/>
        <v>80.362405117353134</v>
      </c>
      <c r="BD58" s="175">
        <f t="shared" si="20"/>
        <v>67.445077457019792</v>
      </c>
      <c r="BE58" s="175">
        <f t="shared" si="20"/>
        <v>58.387706899223765</v>
      </c>
      <c r="BF58" s="175">
        <f t="shared" si="20"/>
        <v>52.271141515393765</v>
      </c>
      <c r="BG58" s="175">
        <f t="shared" si="20"/>
        <v>48.337564145444418</v>
      </c>
      <c r="BH58" s="175">
        <f t="shared" si="20"/>
        <v>46.110366372657431</v>
      </c>
    </row>
    <row r="59" spans="2:60" ht="13.35" customHeight="1">
      <c r="B59" s="62"/>
      <c r="C59" s="62"/>
      <c r="D59" s="98"/>
      <c r="E59" s="37"/>
      <c r="F59" s="99"/>
      <c r="G59" s="99"/>
      <c r="H59" s="99"/>
      <c r="I59" s="99"/>
      <c r="J59" s="99"/>
      <c r="K59" s="99"/>
      <c r="L59" s="99"/>
      <c r="M59" s="99"/>
      <c r="N59" s="99"/>
      <c r="O59" s="99"/>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row>
    <row r="60" spans="2:60" ht="13.35" customHeight="1">
      <c r="B60" s="62"/>
      <c r="C60" s="63" t="s">
        <v>14</v>
      </c>
      <c r="D60" s="95"/>
      <c r="E60" s="62"/>
      <c r="F60" s="94"/>
      <c r="G60" s="94"/>
      <c r="H60" s="94"/>
      <c r="I60" s="94"/>
      <c r="J60" s="94"/>
      <c r="K60" s="94"/>
      <c r="L60" s="94"/>
      <c r="M60" s="94"/>
      <c r="N60" s="94"/>
      <c r="O60" s="94"/>
      <c r="P60" s="172"/>
      <c r="Q60" s="172"/>
      <c r="R60" s="172"/>
      <c r="S60" s="172"/>
      <c r="T60" s="172"/>
      <c r="U60" s="172"/>
      <c r="V60" s="172"/>
      <c r="W60" s="172"/>
      <c r="X60" s="172"/>
      <c r="Y60" s="172"/>
      <c r="Z60" s="172"/>
      <c r="AA60" s="172"/>
      <c r="AB60" s="172"/>
      <c r="AC60" s="172"/>
      <c r="AD60" s="172"/>
      <c r="AE60" s="172"/>
      <c r="AF60" s="172"/>
      <c r="AG60" s="172"/>
      <c r="AH60" s="172"/>
      <c r="AI60" s="172"/>
      <c r="AJ60" s="172"/>
      <c r="AK60" s="172"/>
      <c r="AL60" s="172"/>
      <c r="AM60" s="172"/>
      <c r="AN60" s="172"/>
      <c r="AO60" s="172"/>
      <c r="AP60" s="172"/>
      <c r="AQ60" s="172"/>
      <c r="AR60" s="172"/>
      <c r="AS60" s="172"/>
      <c r="AT60" s="172"/>
      <c r="AU60" s="172"/>
      <c r="AV60" s="172"/>
      <c r="AW60" s="172"/>
      <c r="AX60" s="172"/>
      <c r="AY60" s="172"/>
      <c r="AZ60" s="172"/>
      <c r="BA60" s="172"/>
      <c r="BB60" s="172"/>
      <c r="BC60" s="172"/>
      <c r="BD60" s="172"/>
      <c r="BE60" s="172"/>
      <c r="BF60" s="172"/>
      <c r="BG60" s="172"/>
      <c r="BH60" s="172"/>
    </row>
    <row r="61" spans="2:60" ht="13.35" customHeight="1">
      <c r="B61" s="62"/>
      <c r="C61" s="62"/>
      <c r="D61" s="36" t="s">
        <v>78</v>
      </c>
      <c r="E61" s="113">
        <f>'Liability Development'!E38</f>
        <v>-955.85552817983535</v>
      </c>
      <c r="F61" s="101">
        <f>'Liability Development'!F38</f>
        <v>-914.28974930702873</v>
      </c>
      <c r="G61" s="101">
        <f>'Liability Development'!G38</f>
        <v>194.62637852157684</v>
      </c>
      <c r="H61" s="101">
        <f>'Liability Development'!H38</f>
        <v>1409.5577624845532</v>
      </c>
      <c r="I61" s="101">
        <f>'Liability Development'!I38</f>
        <v>2442.3457541330499</v>
      </c>
      <c r="J61" s="101">
        <f>'Liability Development'!J38</f>
        <v>3294.2993177229991</v>
      </c>
      <c r="K61" s="101">
        <f>'Liability Development'!K38</f>
        <v>4025.1240740756143</v>
      </c>
      <c r="L61" s="101">
        <f>'Liability Development'!L38</f>
        <v>4635.0981777051975</v>
      </c>
      <c r="M61" s="101">
        <f>'Liability Development'!M38</f>
        <v>5138.710429101905</v>
      </c>
      <c r="N61" s="101">
        <f>'Liability Development'!N38</f>
        <v>5545.4395884911792</v>
      </c>
      <c r="O61" s="101">
        <f>'Liability Development'!O38</f>
        <v>5860.9499480404993</v>
      </c>
      <c r="P61" s="173">
        <f>'Liability Development'!P38</f>
        <v>6091.2236229612781</v>
      </c>
      <c r="Q61" s="173">
        <f>'Liability Development'!Q38</f>
        <v>6244.0699014531128</v>
      </c>
      <c r="R61" s="173">
        <f>'Liability Development'!R38</f>
        <v>6324.3617591560578</v>
      </c>
      <c r="S61" s="173">
        <f>'Liability Development'!S38</f>
        <v>6341.7612165233177</v>
      </c>
      <c r="T61" s="173">
        <f>'Liability Development'!T38</f>
        <v>6304.8677771281036</v>
      </c>
      <c r="U61" s="173">
        <f>'Liability Development'!U38</f>
        <v>6201.911465440895</v>
      </c>
      <c r="V61" s="173">
        <f>'Liability Development'!V38</f>
        <v>6060.2216798100144</v>
      </c>
      <c r="W61" s="173">
        <f>'Liability Development'!W38</f>
        <v>5885.5480800873165</v>
      </c>
      <c r="X61" s="173">
        <f>'Liability Development'!X38</f>
        <v>5683.2223897279582</v>
      </c>
      <c r="Y61" s="173">
        <f>'Liability Development'!Y38</f>
        <v>5457.8320798530867</v>
      </c>
      <c r="Z61" s="173">
        <f>'Liability Development'!Z38</f>
        <v>5213.6599234015175</v>
      </c>
      <c r="AA61" s="173">
        <f>'Liability Development'!AA38</f>
        <v>4954.3892776460298</v>
      </c>
      <c r="AB61" s="173">
        <f>'Liability Development'!AB38</f>
        <v>4683.2427911536615</v>
      </c>
      <c r="AC61" s="173">
        <f>'Liability Development'!AC38</f>
        <v>4403.3088930500926</v>
      </c>
      <c r="AD61" s="173">
        <f>'Liability Development'!AD38</f>
        <v>4117.5691201676</v>
      </c>
      <c r="AE61" s="173">
        <f>'Liability Development'!AE38</f>
        <v>3829.0170971788821</v>
      </c>
      <c r="AF61" s="173">
        <f>'Liability Development'!AF38</f>
        <v>3540.8418768838264</v>
      </c>
      <c r="AG61" s="173">
        <f>'Liability Development'!AG38</f>
        <v>3255.7876320541923</v>
      </c>
      <c r="AH61" s="173">
        <f>'Liability Development'!AH38</f>
        <v>2976.1199271218952</v>
      </c>
      <c r="AI61" s="173">
        <f>'Liability Development'!AI38</f>
        <v>2703.665394968004</v>
      </c>
      <c r="AJ61" s="173">
        <f>'Liability Development'!AJ38</f>
        <v>2439.9635595257378</v>
      </c>
      <c r="AK61" s="173">
        <f>'Liability Development'!AK38</f>
        <v>2186.4518280662064</v>
      </c>
      <c r="AL61" s="173">
        <f>'Liability Development'!AL38</f>
        <v>1944.4110185336094</v>
      </c>
      <c r="AM61" s="173">
        <f>'Liability Development'!AM38</f>
        <v>1715.0939724132443</v>
      </c>
      <c r="AN61" s="173">
        <f>'Liability Development'!AN38</f>
        <v>1499.6936638951818</v>
      </c>
      <c r="AO61" s="173">
        <f>'Liability Development'!AO38</f>
        <v>1299.228733511984</v>
      </c>
      <c r="AP61" s="173">
        <f>'Liability Development'!AP38</f>
        <v>1114.6191017212286</v>
      </c>
      <c r="AQ61" s="173">
        <f>'Liability Development'!AQ38</f>
        <v>946.51008045676826</v>
      </c>
      <c r="AR61" s="173">
        <f>'Liability Development'!AR38</f>
        <v>794.97351166537305</v>
      </c>
      <c r="AS61" s="173">
        <f>'Liability Development'!AS38</f>
        <v>659.68341803346402</v>
      </c>
      <c r="AT61" s="173">
        <f>'Liability Development'!AT38</f>
        <v>540.23626063443771</v>
      </c>
      <c r="AU61" s="173">
        <f>'Liability Development'!AU38</f>
        <v>436.09060934943329</v>
      </c>
      <c r="AV61" s="173">
        <f>'Liability Development'!AV38</f>
        <v>346.53619662055928</v>
      </c>
      <c r="AW61" s="173">
        <f>'Liability Development'!AW38</f>
        <v>270.72489823246951</v>
      </c>
      <c r="AX61" s="173">
        <f>'Liability Development'!AX38</f>
        <v>207.68375638629962</v>
      </c>
      <c r="AY61" s="173">
        <f>'Liability Development'!AY38</f>
        <v>156.24519612770609</v>
      </c>
      <c r="AZ61" s="173">
        <f>'Liability Development'!AZ38</f>
        <v>115.07479112403345</v>
      </c>
      <c r="BA61" s="173">
        <f>'Liability Development'!BA38</f>
        <v>82.763416660482335</v>
      </c>
      <c r="BB61" s="173">
        <f>'Liability Development'!BB38</f>
        <v>57.906826734743859</v>
      </c>
      <c r="BC61" s="173">
        <f>'Liability Development'!BC38</f>
        <v>39.171107728656281</v>
      </c>
      <c r="BD61" s="173">
        <f>'Liability Development'!BD38</f>
        <v>25.339319612161969</v>
      </c>
      <c r="BE61" s="173">
        <f>'Liability Development'!BE38</f>
        <v>15.340667731478289</v>
      </c>
      <c r="BF61" s="173">
        <f>'Liability Development'!BF38</f>
        <v>8.2637193674961242</v>
      </c>
      <c r="BG61" s="173">
        <f>'Liability Development'!BG38</f>
        <v>0</v>
      </c>
      <c r="BH61" s="173">
        <f>'Liability Development'!BH38</f>
        <v>0</v>
      </c>
    </row>
    <row r="62" spans="2:60" ht="13.35" customHeight="1">
      <c r="B62" s="59"/>
      <c r="C62" s="59"/>
      <c r="D62" s="100" t="s">
        <v>15</v>
      </c>
      <c r="E62" s="101">
        <f>'Liability Development'!E39</f>
        <v>161.18839148720866</v>
      </c>
      <c r="F62" s="101">
        <f>'Liability Development'!F39</f>
        <v>157.435927146697</v>
      </c>
      <c r="G62" s="101">
        <f>'Liability Development'!G39</f>
        <v>154.76840471256492</v>
      </c>
      <c r="H62" s="101">
        <f>'Liability Development'!H39</f>
        <v>152.87774311229356</v>
      </c>
      <c r="I62" s="101">
        <f>'Liability Development'!I39</f>
        <v>150.12936964104986</v>
      </c>
      <c r="J62" s="101">
        <f>'Liability Development'!J39</f>
        <v>146.65237236148693</v>
      </c>
      <c r="K62" s="101">
        <f>'Liability Development'!K39</f>
        <v>142.58536095435292</v>
      </c>
      <c r="L62" s="101">
        <f>'Liability Development'!L39</f>
        <v>137.99256649859623</v>
      </c>
      <c r="M62" s="101">
        <f>'Liability Development'!M39</f>
        <v>132.97542785786177</v>
      </c>
      <c r="N62" s="101">
        <f>'Liability Development'!N39</f>
        <v>127.60661510356961</v>
      </c>
      <c r="O62" s="101">
        <f>'Liability Development'!O39</f>
        <v>121.95333628610013</v>
      </c>
      <c r="P62" s="173">
        <f>'Liability Development'!P39</f>
        <v>116.07856279612953</v>
      </c>
      <c r="Q62" s="173">
        <f>'Liability Development'!Q39</f>
        <v>110.0796858370493</v>
      </c>
      <c r="R62" s="173">
        <f>'Liability Development'!R39</f>
        <v>104.00923951647748</v>
      </c>
      <c r="S62" s="173">
        <f>'Liability Development'!S39</f>
        <v>97.914400811760913</v>
      </c>
      <c r="T62" s="173">
        <f>'Liability Development'!T39</f>
        <v>91.836740794766982</v>
      </c>
      <c r="U62" s="173">
        <f>'Liability Development'!U39</f>
        <v>85.812792593028774</v>
      </c>
      <c r="V62" s="173">
        <f>'Liability Development'!V39</f>
        <v>79.882864513251562</v>
      </c>
      <c r="W62" s="173">
        <f>'Liability Development'!W39</f>
        <v>74.076292299218409</v>
      </c>
      <c r="X62" s="173">
        <f>'Liability Development'!X39</f>
        <v>68.419742820108553</v>
      </c>
      <c r="Y62" s="173">
        <f>'Liability Development'!Y39</f>
        <v>62.937370206665314</v>
      </c>
      <c r="Z62" s="173">
        <f>'Liability Development'!Z39</f>
        <v>57.650529110281568</v>
      </c>
      <c r="AA62" s="173">
        <f>'Liability Development'!AA39</f>
        <v>52.577486668871771</v>
      </c>
      <c r="AB62" s="173">
        <f>'Liability Development'!AB39</f>
        <v>47.733032625011141</v>
      </c>
      <c r="AC62" s="173">
        <f>'Liability Development'!AC39</f>
        <v>43.128864435117997</v>
      </c>
      <c r="AD62" s="173">
        <f>'Liability Development'!AD39</f>
        <v>38.773700690422082</v>
      </c>
      <c r="AE62" s="173">
        <f>'Liability Development'!AE39</f>
        <v>34.673847318506176</v>
      </c>
      <c r="AF62" s="173">
        <f>'Liability Development'!AF39</f>
        <v>30.833803055512792</v>
      </c>
      <c r="AG62" s="173">
        <f>'Liability Development'!AG39</f>
        <v>27.256204817670255</v>
      </c>
      <c r="AH62" s="173">
        <f>'Liability Development'!AH39</f>
        <v>23.942122511250307</v>
      </c>
      <c r="AI62" s="173">
        <f>'Liability Development'!AI39</f>
        <v>20.891169052302608</v>
      </c>
      <c r="AJ62" s="173">
        <f>'Liability Development'!AJ39</f>
        <v>18.101116420324527</v>
      </c>
      <c r="AK62" s="173">
        <f>'Liability Development'!AK39</f>
        <v>15.56761994470804</v>
      </c>
      <c r="AL62" s="173">
        <f>'Liability Development'!AL39</f>
        <v>13.284056292224252</v>
      </c>
      <c r="AM62" s="173">
        <f>'Liability Development'!AM39</f>
        <v>11.241608150659886</v>
      </c>
      <c r="AN62" s="173">
        <f>'Liability Development'!AN39</f>
        <v>9.4293876611970937</v>
      </c>
      <c r="AO62" s="173">
        <f>'Liability Development'!AO39</f>
        <v>7.8348991458632042</v>
      </c>
      <c r="AP62" s="173">
        <f>'Liability Development'!AP39</f>
        <v>6.4445086328461239</v>
      </c>
      <c r="AQ62" s="173">
        <f>'Liability Development'!AQ39</f>
        <v>5.2436274310673001</v>
      </c>
      <c r="AR62" s="173">
        <f>'Liability Development'!AR39</f>
        <v>4.2170123072378134</v>
      </c>
      <c r="AS62" s="173">
        <f>'Liability Development'!AS39</f>
        <v>3.3491820428921306</v>
      </c>
      <c r="AT62" s="173">
        <f>'Liability Development'!AT39</f>
        <v>2.6245837544794814</v>
      </c>
      <c r="AU62" s="173">
        <f>'Liability Development'!AU39</f>
        <v>2.0276136038333021</v>
      </c>
      <c r="AV62" s="173">
        <f>'Liability Development'!AV39</f>
        <v>1.5427803521918813</v>
      </c>
      <c r="AW62" s="173">
        <f>'Liability Development'!AW39</f>
        <v>1.1549736177945162</v>
      </c>
      <c r="AX62" s="173">
        <f>'Liability Development'!AX39</f>
        <v>0.84970895782825551</v>
      </c>
      <c r="AY62" s="173">
        <f>'Liability Development'!AY39</f>
        <v>0.61335361184029402</v>
      </c>
      <c r="AZ62" s="173">
        <f>'Liability Development'!AZ39</f>
        <v>0.43340363380656138</v>
      </c>
      <c r="BA62" s="173">
        <f>'Liability Development'!BA39</f>
        <v>0.29871169773925133</v>
      </c>
      <c r="BB62" s="173">
        <f>'Liability Development'!BB39</f>
        <v>0.19960653570877604</v>
      </c>
      <c r="BC62" s="173">
        <f>'Liability Development'!BC39</f>
        <v>0.12791464308511244</v>
      </c>
      <c r="BD62" s="173">
        <f>'Liability Development'!BD39</f>
        <v>7.6918747398283235E-2</v>
      </c>
      <c r="BE62" s="173">
        <f>'Liability Development'!BE39</f>
        <v>4.1238666588391384E-2</v>
      </c>
      <c r="BF62" s="173">
        <f>'Liability Development'!BF39</f>
        <v>1.6669850145701964E-2</v>
      </c>
      <c r="BG62" s="173">
        <f>'Liability Development'!BG39</f>
        <v>0</v>
      </c>
      <c r="BH62" s="173">
        <f>'Liability Development'!BH39</f>
        <v>0</v>
      </c>
    </row>
    <row r="63" spans="2:60" ht="13.35" customHeight="1">
      <c r="B63" s="59"/>
      <c r="C63" s="102"/>
      <c r="D63" s="100" t="s">
        <v>16</v>
      </c>
      <c r="E63" s="101">
        <f>'Liability Development'!E40</f>
        <v>794.39982169418533</v>
      </c>
      <c r="F63" s="101">
        <f>'Liability Development'!F40</f>
        <v>723.59601567282652</v>
      </c>
      <c r="G63" s="101">
        <f>'Liability Development'!G40</f>
        <v>660.38513979191634</v>
      </c>
      <c r="H63" s="101">
        <f>'Liability Development'!H40</f>
        <v>602.22083598705308</v>
      </c>
      <c r="I63" s="101">
        <f>'Liability Development'!I40</f>
        <v>548.71810477975623</v>
      </c>
      <c r="J63" s="101">
        <f>'Liability Development'!J40</f>
        <v>496.12618452535293</v>
      </c>
      <c r="K63" s="101">
        <f>'Liability Development'!K40</f>
        <v>451.18917711528672</v>
      </c>
      <c r="L63" s="101">
        <f>'Liability Development'!L40</f>
        <v>409.87445976392729</v>
      </c>
      <c r="M63" s="101">
        <f>'Liability Development'!M40</f>
        <v>371.89315820268706</v>
      </c>
      <c r="N63" s="101">
        <f>'Liability Development'!N40</f>
        <v>336.98133184208149</v>
      </c>
      <c r="O63" s="101">
        <f>'Liability Development'!O40</f>
        <v>304.90109097648258</v>
      </c>
      <c r="P63" s="173">
        <f>'Liability Development'!P40</f>
        <v>275.44017562524238</v>
      </c>
      <c r="Q63" s="173">
        <f>'Liability Development'!Q40</f>
        <v>248.4039506592103</v>
      </c>
      <c r="R63" s="173">
        <f>'Liability Development'!R40</f>
        <v>223.6162609813434</v>
      </c>
      <c r="S63" s="173">
        <f>'Liability Development'!S40</f>
        <v>200.91206877365812</v>
      </c>
      <c r="T63" s="173">
        <f>'Liability Development'!T40</f>
        <v>180.13705294003765</v>
      </c>
      <c r="U63" s="173">
        <f>'Liability Development'!U40</f>
        <v>161.16808379092114</v>
      </c>
      <c r="V63" s="173">
        <f>'Liability Development'!V40</f>
        <v>143.86830844512124</v>
      </c>
      <c r="W63" s="173">
        <f>'Liability Development'!W40</f>
        <v>128.11095463252545</v>
      </c>
      <c r="X63" s="173">
        <f>'Liability Development'!X40</f>
        <v>113.77854556373171</v>
      </c>
      <c r="Y63" s="173">
        <f>'Liability Development'!Y40</f>
        <v>100.76251248572061</v>
      </c>
      <c r="Z63" s="173">
        <f>'Liability Development'!Z40</f>
        <v>88.962367377249365</v>
      </c>
      <c r="AA63" s="173">
        <f>'Liability Development'!AA40</f>
        <v>78.285236328792365</v>
      </c>
      <c r="AB63" s="173">
        <f>'Liability Development'!AB40</f>
        <v>68.645324973629812</v>
      </c>
      <c r="AC63" s="173">
        <f>'Liability Development'!AC40</f>
        <v>59.96310979540759</v>
      </c>
      <c r="AD63" s="173">
        <f>'Liability Development'!AD40</f>
        <v>52.164628634089674</v>
      </c>
      <c r="AE63" s="173">
        <f>'Liability Development'!AE40</f>
        <v>45.180769321027086</v>
      </c>
      <c r="AF63" s="173">
        <f>'Liability Development'!AF40</f>
        <v>38.946441547605758</v>
      </c>
      <c r="AG63" s="173">
        <f>'Liability Development'!AG40</f>
        <v>33.400515054678515</v>
      </c>
      <c r="AH63" s="173">
        <f>'Liability Development'!AH40</f>
        <v>28.48580515999663</v>
      </c>
      <c r="AI63" s="173">
        <f>'Liability Development'!AI40</f>
        <v>24.14898737984273</v>
      </c>
      <c r="AJ63" s="173">
        <f>'Liability Development'!AJ40</f>
        <v>20.340342513259873</v>
      </c>
      <c r="AK63" s="173">
        <f>'Liability Development'!AK40</f>
        <v>17.013325729012145</v>
      </c>
      <c r="AL63" s="173">
        <f>'Liability Development'!AL40</f>
        <v>14.124241092271733</v>
      </c>
      <c r="AM63" s="173">
        <f>'Liability Development'!AM40</f>
        <v>11.631827493730217</v>
      </c>
      <c r="AN63" s="173">
        <f>'Liability Development'!AN40</f>
        <v>9.4969551298893791</v>
      </c>
      <c r="AO63" s="173">
        <f>'Liability Development'!AO40</f>
        <v>7.6825050546956319</v>
      </c>
      <c r="AP63" s="173">
        <f>'Liability Development'!AP40</f>
        <v>6.1531981282258261</v>
      </c>
      <c r="AQ63" s="173">
        <f>'Liability Development'!AQ40</f>
        <v>4.8756415165636184</v>
      </c>
      <c r="AR63" s="173">
        <f>'Liability Development'!AR40</f>
        <v>3.8187006944070889</v>
      </c>
      <c r="AS63" s="173">
        <f>'Liability Development'!AS40</f>
        <v>2.9536640723353855</v>
      </c>
      <c r="AT63" s="173">
        <f>'Liability Development'!AT40</f>
        <v>2.2540670800559766</v>
      </c>
      <c r="AU63" s="173">
        <f>'Liability Development'!AU40</f>
        <v>1.6956060424126376</v>
      </c>
      <c r="AV63" s="173">
        <f>'Liability Development'!AV40</f>
        <v>1.2561110569961926</v>
      </c>
      <c r="AW63" s="173">
        <f>'Liability Development'!AW40</f>
        <v>0.91550804081751713</v>
      </c>
      <c r="AX63" s="173">
        <f>'Liability Development'!AX40</f>
        <v>0.65578797578594872</v>
      </c>
      <c r="AY63" s="173">
        <f>'Liability Development'!AY40</f>
        <v>0.46106940641820893</v>
      </c>
      <c r="AZ63" s="173">
        <f>'Liability Development'!AZ40</f>
        <v>0.31764299897324</v>
      </c>
      <c r="BA63" s="173">
        <f>'Liability Development'!BA40</f>
        <v>0.21392780492909177</v>
      </c>
      <c r="BB63" s="173">
        <f>'Liability Development'!BB40</f>
        <v>0.14035401374489137</v>
      </c>
      <c r="BC63" s="173">
        <f>'Liability Development'!BC40</f>
        <v>8.9189799545057277E-2</v>
      </c>
      <c r="BD63" s="173">
        <f>'Liability Development'!BD40</f>
        <v>5.4330945775155043E-2</v>
      </c>
      <c r="BE63" s="173">
        <f>'Liability Development'!BE40</f>
        <v>3.1071363814986191E-2</v>
      </c>
      <c r="BF63" s="173">
        <f>'Liability Development'!BF40</f>
        <v>1.5870669424113071E-2</v>
      </c>
      <c r="BG63" s="173">
        <f>'Liability Development'!BG40</f>
        <v>0</v>
      </c>
      <c r="BH63" s="173">
        <f>'Liability Development'!BH40</f>
        <v>0</v>
      </c>
    </row>
    <row r="64" spans="2:60" ht="13.35" customHeight="1">
      <c r="B64" s="104"/>
      <c r="C64" s="105"/>
      <c r="D64" s="106"/>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07"/>
      <c r="AW64" s="107"/>
      <c r="AX64" s="107"/>
      <c r="AY64" s="107"/>
      <c r="AZ64" s="107"/>
      <c r="BA64" s="107"/>
      <c r="BB64" s="107"/>
      <c r="BC64" s="107"/>
      <c r="BD64" s="107"/>
      <c r="BE64" s="107"/>
      <c r="BF64" s="107"/>
      <c r="BG64" s="107"/>
      <c r="BH64" s="107"/>
    </row>
    <row r="65" spans="2:60" ht="13.35" customHeight="1">
      <c r="B65" s="62"/>
      <c r="C65" s="62"/>
      <c r="D65" s="93" t="s">
        <v>17</v>
      </c>
      <c r="E65" s="101">
        <f>IF(SUM(E61:E64)&lt;0,0,SUM(E61:E63))</f>
        <v>0</v>
      </c>
      <c r="F65" s="101">
        <f t="shared" ref="F65:O65" si="21">IF(SUM(F61:F64)&lt;0,0,SUM(F61:F63))</f>
        <v>0</v>
      </c>
      <c r="G65" s="101">
        <f t="shared" si="21"/>
        <v>1009.7799230260581</v>
      </c>
      <c r="H65" s="101">
        <f t="shared" si="21"/>
        <v>2164.6563415839</v>
      </c>
      <c r="I65" s="101">
        <f t="shared" si="21"/>
        <v>3141.193228553856</v>
      </c>
      <c r="J65" s="101">
        <f t="shared" si="21"/>
        <v>3937.077874609839</v>
      </c>
      <c r="K65" s="101">
        <f t="shared" si="21"/>
        <v>4618.8986121452544</v>
      </c>
      <c r="L65" s="101">
        <f t="shared" si="21"/>
        <v>5182.9652039677203</v>
      </c>
      <c r="M65" s="101">
        <f t="shared" si="21"/>
        <v>5643.5790151624542</v>
      </c>
      <c r="N65" s="101">
        <f t="shared" si="21"/>
        <v>6010.0275354368296</v>
      </c>
      <c r="O65" s="101">
        <f t="shared" si="21"/>
        <v>6287.8043753030825</v>
      </c>
      <c r="P65" s="173">
        <f t="shared" ref="P65:BH65" si="22">IF(SUM(P61:P64)&lt;0,0,SUM(P61:P63))</f>
        <v>6482.7423613826504</v>
      </c>
      <c r="Q65" s="173">
        <f t="shared" si="22"/>
        <v>6602.5535379493722</v>
      </c>
      <c r="R65" s="173">
        <f t="shared" si="22"/>
        <v>6651.9872596538789</v>
      </c>
      <c r="S65" s="173">
        <f t="shared" si="22"/>
        <v>6640.5876861087363</v>
      </c>
      <c r="T65" s="173">
        <f t="shared" si="22"/>
        <v>6576.8415708629082</v>
      </c>
      <c r="U65" s="173">
        <f t="shared" si="22"/>
        <v>6448.8923418248442</v>
      </c>
      <c r="V65" s="173">
        <f t="shared" si="22"/>
        <v>6283.9728527683874</v>
      </c>
      <c r="W65" s="173">
        <f t="shared" si="22"/>
        <v>6087.7353270190597</v>
      </c>
      <c r="X65" s="173">
        <f t="shared" si="22"/>
        <v>5865.4206781117982</v>
      </c>
      <c r="Y65" s="173">
        <f t="shared" si="22"/>
        <v>5621.5319625454722</v>
      </c>
      <c r="Z65" s="173">
        <f t="shared" si="22"/>
        <v>5360.2728198890482</v>
      </c>
      <c r="AA65" s="173">
        <f t="shared" si="22"/>
        <v>5085.2520006436935</v>
      </c>
      <c r="AB65" s="173">
        <f t="shared" si="22"/>
        <v>4799.6211487523024</v>
      </c>
      <c r="AC65" s="173">
        <f t="shared" si="22"/>
        <v>4506.4008672806185</v>
      </c>
      <c r="AD65" s="173">
        <f t="shared" si="22"/>
        <v>4208.5074494921109</v>
      </c>
      <c r="AE65" s="173">
        <f t="shared" si="22"/>
        <v>3908.8717138184152</v>
      </c>
      <c r="AF65" s="173">
        <f t="shared" si="22"/>
        <v>3610.6221214869452</v>
      </c>
      <c r="AG65" s="173">
        <f t="shared" si="22"/>
        <v>3316.444351926541</v>
      </c>
      <c r="AH65" s="173">
        <f t="shared" si="22"/>
        <v>3028.5478547931421</v>
      </c>
      <c r="AI65" s="173">
        <f t="shared" si="22"/>
        <v>2748.7055514001495</v>
      </c>
      <c r="AJ65" s="173">
        <f t="shared" si="22"/>
        <v>2478.405018459322</v>
      </c>
      <c r="AK65" s="173">
        <f t="shared" si="22"/>
        <v>2219.0327737399266</v>
      </c>
      <c r="AL65" s="173">
        <f t="shared" si="22"/>
        <v>1971.8193159181053</v>
      </c>
      <c r="AM65" s="173">
        <f t="shared" si="22"/>
        <v>1737.9674080576344</v>
      </c>
      <c r="AN65" s="173">
        <f t="shared" si="22"/>
        <v>1518.6200066862682</v>
      </c>
      <c r="AO65" s="173">
        <f t="shared" si="22"/>
        <v>1314.7461377125428</v>
      </c>
      <c r="AP65" s="173">
        <f t="shared" si="22"/>
        <v>1127.2168084823006</v>
      </c>
      <c r="AQ65" s="173">
        <f t="shared" si="22"/>
        <v>956.62934940439925</v>
      </c>
      <c r="AR65" s="173">
        <f t="shared" si="22"/>
        <v>803.00922466701797</v>
      </c>
      <c r="AS65" s="173">
        <f t="shared" si="22"/>
        <v>665.98626414869159</v>
      </c>
      <c r="AT65" s="173">
        <f t="shared" si="22"/>
        <v>545.11491146897311</v>
      </c>
      <c r="AU65" s="173">
        <f t="shared" si="22"/>
        <v>439.81382899567922</v>
      </c>
      <c r="AV65" s="173">
        <f t="shared" si="22"/>
        <v>349.33508802974734</v>
      </c>
      <c r="AW65" s="173">
        <f t="shared" si="22"/>
        <v>272.79537989108155</v>
      </c>
      <c r="AX65" s="173">
        <f t="shared" si="22"/>
        <v>209.18925331991383</v>
      </c>
      <c r="AY65" s="173">
        <f t="shared" si="22"/>
        <v>157.31961914596459</v>
      </c>
      <c r="AZ65" s="173">
        <f t="shared" si="22"/>
        <v>115.82583775681326</v>
      </c>
      <c r="BA65" s="173">
        <f t="shared" si="22"/>
        <v>83.27605616315067</v>
      </c>
      <c r="BB65" s="173">
        <f t="shared" si="22"/>
        <v>58.246787284197524</v>
      </c>
      <c r="BC65" s="173">
        <f t="shared" si="22"/>
        <v>39.388212171286455</v>
      </c>
      <c r="BD65" s="173">
        <f t="shared" si="22"/>
        <v>25.47056930533541</v>
      </c>
      <c r="BE65" s="173">
        <f t="shared" si="22"/>
        <v>15.412977761881667</v>
      </c>
      <c r="BF65" s="173">
        <f t="shared" si="22"/>
        <v>8.2962598870659381</v>
      </c>
      <c r="BG65" s="173">
        <f t="shared" si="22"/>
        <v>0</v>
      </c>
      <c r="BH65" s="173">
        <f t="shared" si="22"/>
        <v>0</v>
      </c>
    </row>
    <row r="66" spans="2:60" ht="13.35" customHeight="1">
      <c r="B66" s="62"/>
      <c r="C66" s="62"/>
      <c r="D66" s="95"/>
      <c r="E66" s="37"/>
      <c r="F66" s="37"/>
      <c r="G66" s="62"/>
      <c r="H66" s="62"/>
      <c r="I66" s="62"/>
      <c r="J66" s="62"/>
      <c r="K66" s="62"/>
      <c r="L66" s="62"/>
      <c r="M66" s="62"/>
      <c r="N66" s="62"/>
      <c r="O66" s="62"/>
      <c r="P66" s="164"/>
      <c r="Q66" s="164"/>
      <c r="R66" s="164"/>
      <c r="S66" s="164"/>
      <c r="T66" s="164"/>
      <c r="U66" s="164"/>
      <c r="V66" s="164"/>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c r="BG66" s="164"/>
      <c r="BH66" s="164"/>
    </row>
    <row r="67" spans="2:60" ht="13.35" customHeight="1">
      <c r="B67" s="63"/>
      <c r="C67" s="63" t="s">
        <v>18</v>
      </c>
      <c r="D67" s="93"/>
      <c r="E67" s="67">
        <f>E58-E65</f>
        <v>0.26731499844129303</v>
      </c>
      <c r="F67" s="110">
        <f t="shared" ref="F67:O67" si="23">F58-F65</f>
        <v>0.26731499844126461</v>
      </c>
      <c r="G67" s="110">
        <f t="shared" si="23"/>
        <v>0.2673149984415204</v>
      </c>
      <c r="H67" s="110">
        <f t="shared" si="23"/>
        <v>0.27888011453433137</v>
      </c>
      <c r="I67" s="110">
        <f t="shared" si="23"/>
        <v>0.290907835271355</v>
      </c>
      <c r="J67" s="110">
        <f t="shared" si="23"/>
        <v>0.30341666483809604</v>
      </c>
      <c r="K67" s="110">
        <f t="shared" si="23"/>
        <v>0.30203290078316058</v>
      </c>
      <c r="L67" s="110">
        <f t="shared" si="23"/>
        <v>0.30654642036734003</v>
      </c>
      <c r="M67" s="110">
        <f t="shared" si="23"/>
        <v>0.31608479788610566</v>
      </c>
      <c r="N67" s="110">
        <f t="shared" si="23"/>
        <v>0.32998396794937435</v>
      </c>
      <c r="O67" s="110">
        <f t="shared" si="23"/>
        <v>0.34763168688732549</v>
      </c>
      <c r="P67" s="178">
        <f t="shared" ref="P67:BH67" si="24">P58-P65</f>
        <v>1.3684598845838991</v>
      </c>
      <c r="Q67" s="178">
        <f t="shared" si="24"/>
        <v>2.3916822476548987</v>
      </c>
      <c r="R67" s="178">
        <f t="shared" si="24"/>
        <v>3.4168271287871903</v>
      </c>
      <c r="S67" s="178">
        <f t="shared" si="24"/>
        <v>4.4434701658901758</v>
      </c>
      <c r="T67" s="178">
        <f t="shared" si="24"/>
        <v>5.4712316052946335</v>
      </c>
      <c r="U67" s="178">
        <f t="shared" si="24"/>
        <v>6.4997722124471693</v>
      </c>
      <c r="V67" s="178">
        <f t="shared" si="24"/>
        <v>7.5287456370961081</v>
      </c>
      <c r="W67" s="178">
        <f t="shared" si="24"/>
        <v>8.5578718107417444</v>
      </c>
      <c r="X67" s="178">
        <f t="shared" si="24"/>
        <v>9.586894739993113</v>
      </c>
      <c r="Y67" s="178">
        <f t="shared" si="24"/>
        <v>10.615580982314896</v>
      </c>
      <c r="Z67" s="178">
        <f t="shared" si="24"/>
        <v>11.643721361041571</v>
      </c>
      <c r="AA67" s="178">
        <f t="shared" si="24"/>
        <v>12.671132428476085</v>
      </c>
      <c r="AB67" s="178">
        <f t="shared" si="24"/>
        <v>13.697658833475543</v>
      </c>
      <c r="AC67" s="178">
        <f t="shared" si="24"/>
        <v>14.723170392819156</v>
      </c>
      <c r="AD67" s="178">
        <f t="shared" si="24"/>
        <v>15.747560842663006</v>
      </c>
      <c r="AE67" s="178">
        <f t="shared" si="24"/>
        <v>16.770743578043948</v>
      </c>
      <c r="AF67" s="178">
        <f t="shared" si="24"/>
        <v>17.792647124965697</v>
      </c>
      <c r="AG67" s="178">
        <f t="shared" si="24"/>
        <v>18.813215020031294</v>
      </c>
      <c r="AH67" s="178">
        <f t="shared" si="24"/>
        <v>19.832403774421891</v>
      </c>
      <c r="AI67" s="178">
        <f t="shared" si="24"/>
        <v>20.850182119161673</v>
      </c>
      <c r="AJ67" s="178">
        <f t="shared" si="24"/>
        <v>21.866533558431001</v>
      </c>
      <c r="AK67" s="178">
        <f t="shared" si="24"/>
        <v>22.881458088356794</v>
      </c>
      <c r="AL67" s="178">
        <f t="shared" si="24"/>
        <v>23.894973040366494</v>
      </c>
      <c r="AM67" s="178">
        <f t="shared" si="24"/>
        <v>24.907112313957214</v>
      </c>
      <c r="AN67" s="178">
        <f t="shared" si="24"/>
        <v>25.917925294155339</v>
      </c>
      <c r="AO67" s="178">
        <f t="shared" si="24"/>
        <v>26.927473533411103</v>
      </c>
      <c r="AP67" s="178">
        <f t="shared" si="24"/>
        <v>27.935827495899275</v>
      </c>
      <c r="AQ67" s="178">
        <f t="shared" si="24"/>
        <v>28.943065211137537</v>
      </c>
      <c r="AR67" s="178">
        <f t="shared" si="24"/>
        <v>29.949270265752261</v>
      </c>
      <c r="AS67" s="178">
        <f t="shared" si="24"/>
        <v>30.954529198891009</v>
      </c>
      <c r="AT67" s="178">
        <f t="shared" si="24"/>
        <v>31.958930471818803</v>
      </c>
      <c r="AU67" s="178">
        <f t="shared" si="24"/>
        <v>32.962564223191976</v>
      </c>
      <c r="AV67" s="178">
        <f t="shared" si="24"/>
        <v>33.965521108793212</v>
      </c>
      <c r="AW67" s="178">
        <f t="shared" si="24"/>
        <v>34.967890466138329</v>
      </c>
      <c r="AX67" s="178">
        <f t="shared" si="24"/>
        <v>35.969758629841152</v>
      </c>
      <c r="AY67" s="178">
        <f t="shared" si="24"/>
        <v>36.971207382398802</v>
      </c>
      <c r="AZ67" s="178">
        <f t="shared" si="24"/>
        <v>37.97231211173164</v>
      </c>
      <c r="BA67" s="178">
        <f t="shared" si="24"/>
        <v>38.973140292621864</v>
      </c>
      <c r="BB67" s="178">
        <f t="shared" si="24"/>
        <v>39.973750650764089</v>
      </c>
      <c r="BC67" s="178">
        <f t="shared" si="24"/>
        <v>40.97419294606668</v>
      </c>
      <c r="BD67" s="178">
        <f t="shared" si="24"/>
        <v>41.974508151684383</v>
      </c>
      <c r="BE67" s="178">
        <f t="shared" si="24"/>
        <v>42.974729137342095</v>
      </c>
      <c r="BF67" s="178">
        <f t="shared" si="24"/>
        <v>43.974881628327829</v>
      </c>
      <c r="BG67" s="178">
        <f t="shared" si="24"/>
        <v>48.337564145444418</v>
      </c>
      <c r="BH67" s="178">
        <f t="shared" si="24"/>
        <v>46.110366372657431</v>
      </c>
    </row>
    <row r="68" spans="2:60" ht="13.35" customHeight="1">
      <c r="B68" s="63"/>
      <c r="C68" s="63" t="s">
        <v>19</v>
      </c>
      <c r="D68" s="93"/>
      <c r="E68" s="67"/>
      <c r="F68" s="110">
        <f t="shared" ref="F68:O68" si="25">F67-E67</f>
        <v>-2.8421709430404007E-14</v>
      </c>
      <c r="G68" s="110">
        <f t="shared" si="25"/>
        <v>2.5579538487363607E-13</v>
      </c>
      <c r="H68" s="110">
        <f t="shared" si="25"/>
        <v>1.1565116092810968E-2</v>
      </c>
      <c r="I68" s="110">
        <f t="shared" si="25"/>
        <v>1.2027720737023628E-2</v>
      </c>
      <c r="J68" s="110">
        <f t="shared" si="25"/>
        <v>1.2508829566741042E-2</v>
      </c>
      <c r="K68" s="110">
        <f t="shared" si="25"/>
        <v>-1.3837640549354546E-3</v>
      </c>
      <c r="L68" s="110">
        <f t="shared" si="25"/>
        <v>4.5135195841794484E-3</v>
      </c>
      <c r="M68" s="110">
        <f t="shared" si="25"/>
        <v>9.5383775187656283E-3</v>
      </c>
      <c r="N68" s="110">
        <f t="shared" si="25"/>
        <v>1.3899170063268684E-2</v>
      </c>
      <c r="O68" s="110">
        <f t="shared" si="25"/>
        <v>1.764771893795114E-2</v>
      </c>
      <c r="P68" s="178">
        <f t="shared" ref="P68" si="26">P67-O67</f>
        <v>1.0208281976965736</v>
      </c>
      <c r="Q68" s="178">
        <f t="shared" ref="Q68" si="27">Q67-P67</f>
        <v>1.0232223630709996</v>
      </c>
      <c r="R68" s="178">
        <f t="shared" ref="R68" si="28">R67-Q67</f>
        <v>1.0251448811322916</v>
      </c>
      <c r="S68" s="178">
        <f t="shared" ref="S68" si="29">S67-R67</f>
        <v>1.0266430371029855</v>
      </c>
      <c r="T68" s="178">
        <f t="shared" ref="T68" si="30">T67-S67</f>
        <v>1.0277614394044576</v>
      </c>
      <c r="U68" s="178">
        <f t="shared" ref="U68" si="31">U67-T67</f>
        <v>1.0285406071525358</v>
      </c>
      <c r="V68" s="178">
        <f t="shared" ref="V68" si="32">V67-U67</f>
        <v>1.0289734246489388</v>
      </c>
      <c r="W68" s="178">
        <f t="shared" ref="W68" si="33">W67-V67</f>
        <v>1.0291261736456363</v>
      </c>
      <c r="X68" s="178">
        <f t="shared" ref="X68" si="34">X67-W67</f>
        <v>1.0290229292513686</v>
      </c>
      <c r="Y68" s="178">
        <f t="shared" ref="Y68" si="35">Y67-X67</f>
        <v>1.0286862423217826</v>
      </c>
      <c r="Z68" s="178">
        <f t="shared" ref="Z68" si="36">Z67-Y67</f>
        <v>1.0281403787266754</v>
      </c>
      <c r="AA68" s="178">
        <f t="shared" ref="AA68" si="37">AA67-Z67</f>
        <v>1.0274110674345138</v>
      </c>
      <c r="AB68" s="178">
        <f t="shared" ref="AB68" si="38">AB67-AA67</f>
        <v>1.0265264049994585</v>
      </c>
      <c r="AC68" s="178">
        <f t="shared" ref="AC68" si="39">AC67-AB67</f>
        <v>1.025511559343613</v>
      </c>
      <c r="AD68" s="178">
        <f t="shared" ref="AD68" si="40">AD67-AC67</f>
        <v>1.0243904498438496</v>
      </c>
      <c r="AE68" s="178">
        <f t="shared" ref="AE68" si="41">AE67-AD67</f>
        <v>1.0231827353809422</v>
      </c>
      <c r="AF68" s="178">
        <f t="shared" ref="AF68" si="42">AF67-AE67</f>
        <v>1.0219035469217488</v>
      </c>
      <c r="AG68" s="178">
        <f t="shared" ref="AG68" si="43">AG67-AF67</f>
        <v>1.0205678950655965</v>
      </c>
      <c r="AH68" s="178">
        <f t="shared" ref="AH68" si="44">AH67-AG67</f>
        <v>1.0191887543905978</v>
      </c>
      <c r="AI68" s="178">
        <f t="shared" ref="AI68" si="45">AI67-AH67</f>
        <v>1.0177783447397815</v>
      </c>
      <c r="AJ68" s="178">
        <f t="shared" ref="AJ68" si="46">AJ67-AI67</f>
        <v>1.0163514392693287</v>
      </c>
      <c r="AK68" s="178">
        <f t="shared" ref="AK68" si="47">AK67-AJ67</f>
        <v>1.0149245299257927</v>
      </c>
      <c r="AL68" s="178">
        <f t="shared" ref="AL68" si="48">AL67-AK67</f>
        <v>1.0135149520097002</v>
      </c>
      <c r="AM68" s="178">
        <f t="shared" ref="AM68" si="49">AM67-AL67</f>
        <v>1.0121392735907193</v>
      </c>
      <c r="AN68" s="178">
        <f t="shared" ref="AN68" si="50">AN67-AM67</f>
        <v>1.0108129801981249</v>
      </c>
      <c r="AO68" s="178">
        <f t="shared" ref="AO68" si="51">AO67-AN67</f>
        <v>1.0095482392557642</v>
      </c>
      <c r="AP68" s="178">
        <f t="shared" ref="AP68" si="52">AP67-AO67</f>
        <v>1.0083539624881723</v>
      </c>
      <c r="AQ68" s="178">
        <f t="shared" ref="AQ68" si="53">AQ67-AP67</f>
        <v>1.0072377152382614</v>
      </c>
      <c r="AR68" s="178">
        <f t="shared" ref="AR68" si="54">AR67-AQ67</f>
        <v>1.0062050546147248</v>
      </c>
      <c r="AS68" s="178">
        <f t="shared" ref="AS68" si="55">AS67-AR67</f>
        <v>1.005258933138748</v>
      </c>
      <c r="AT68" s="178">
        <f t="shared" ref="AT68" si="56">AT67-AS67</f>
        <v>1.0044012729277938</v>
      </c>
      <c r="AU68" s="178">
        <f t="shared" ref="AU68" si="57">AU67-AT67</f>
        <v>1.0036337513731723</v>
      </c>
      <c r="AV68" s="178">
        <f t="shared" ref="AV68" si="58">AV67-AU67</f>
        <v>1.0029568856012361</v>
      </c>
      <c r="AW68" s="178">
        <f t="shared" ref="AW68" si="59">AW67-AV67</f>
        <v>1.0023693573451169</v>
      </c>
      <c r="AX68" s="178">
        <f t="shared" ref="AX68" si="60">AX67-AW67</f>
        <v>1.0018681637028237</v>
      </c>
      <c r="AY68" s="178">
        <f t="shared" ref="AY68" si="61">AY67-AX67</f>
        <v>1.0014487525576499</v>
      </c>
      <c r="AZ68" s="178">
        <f t="shared" ref="AZ68" si="62">AZ67-AY67</f>
        <v>1.0011047293328375</v>
      </c>
      <c r="BA68" s="178">
        <f t="shared" ref="BA68" si="63">BA67-AZ67</f>
        <v>1.000828180890224</v>
      </c>
      <c r="BB68" s="178">
        <f t="shared" ref="BB68" si="64">BB67-BA67</f>
        <v>1.0006103581422252</v>
      </c>
      <c r="BC68" s="178">
        <f t="shared" ref="BC68" si="65">BC67-BB67</f>
        <v>1.0004422953025909</v>
      </c>
      <c r="BD68" s="178">
        <f t="shared" ref="BD68" si="66">BD67-BC67</f>
        <v>1.0003152056177029</v>
      </c>
      <c r="BE68" s="178">
        <f t="shared" ref="BE68" si="67">BE67-BD67</f>
        <v>1.0002209856577124</v>
      </c>
      <c r="BF68" s="178">
        <f t="shared" ref="BF68" si="68">BF67-BE67</f>
        <v>1.0001524909857338</v>
      </c>
      <c r="BG68" s="178">
        <f t="shared" ref="BG68" si="69">BG67-BF67</f>
        <v>4.3626825171165891</v>
      </c>
      <c r="BH68" s="178">
        <f t="shared" ref="BH68" si="70">BH67-BG67</f>
        <v>-2.2271977727869867</v>
      </c>
    </row>
    <row r="69" spans="2:60" ht="13.35" customHeight="1">
      <c r="B69" s="62"/>
      <c r="C69" s="62"/>
      <c r="D69" s="95"/>
      <c r="E69" s="62"/>
      <c r="F69" s="62"/>
      <c r="G69" s="62"/>
      <c r="H69" s="62"/>
      <c r="I69" s="62"/>
      <c r="J69" s="62"/>
      <c r="K69" s="111"/>
      <c r="L69" s="62"/>
      <c r="M69" s="62"/>
      <c r="N69" s="62"/>
      <c r="O69" s="62"/>
      <c r="P69" s="164"/>
      <c r="Q69" s="164"/>
      <c r="R69" s="164"/>
      <c r="S69" s="164"/>
      <c r="T69" s="164"/>
      <c r="U69" s="164"/>
      <c r="V69" s="164"/>
      <c r="W69" s="164"/>
      <c r="X69" s="164"/>
      <c r="Y69" s="164"/>
      <c r="Z69" s="164"/>
      <c r="AA69" s="164"/>
      <c r="AB69" s="164"/>
      <c r="AC69" s="164"/>
      <c r="AD69" s="164"/>
      <c r="AE69" s="164"/>
      <c r="AF69" s="164"/>
      <c r="AG69" s="164"/>
      <c r="AH69" s="164"/>
      <c r="AI69" s="164"/>
      <c r="AJ69" s="164"/>
      <c r="AK69" s="164"/>
      <c r="AL69" s="164"/>
      <c r="AM69" s="164"/>
      <c r="AN69" s="164"/>
      <c r="AO69" s="164"/>
      <c r="AP69" s="164"/>
      <c r="AQ69" s="164"/>
      <c r="AR69" s="164"/>
      <c r="AS69" s="164"/>
      <c r="AT69" s="164"/>
      <c r="AU69" s="164"/>
      <c r="AV69" s="164"/>
      <c r="AW69" s="164"/>
      <c r="AX69" s="164"/>
      <c r="AY69" s="164"/>
      <c r="AZ69" s="164"/>
      <c r="BA69" s="164"/>
      <c r="BB69" s="164"/>
      <c r="BC69" s="164"/>
      <c r="BD69" s="164"/>
      <c r="BE69" s="164"/>
      <c r="BF69" s="164"/>
      <c r="BG69" s="164"/>
      <c r="BH69" s="164"/>
    </row>
    <row r="70" spans="2:60" ht="13.35" customHeight="1">
      <c r="B70" s="62"/>
      <c r="C70" s="62"/>
      <c r="D70" s="95"/>
      <c r="E70" s="62"/>
      <c r="F70" s="47"/>
      <c r="G70" s="62"/>
      <c r="H70" s="94"/>
      <c r="I70" s="94"/>
      <c r="J70" s="114"/>
      <c r="K70" s="62"/>
      <c r="L70" s="62"/>
      <c r="M70" s="62"/>
      <c r="N70" s="62"/>
      <c r="O70" s="62"/>
      <c r="P70" s="164"/>
      <c r="Q70" s="164"/>
      <c r="R70" s="164"/>
      <c r="S70" s="164"/>
      <c r="T70" s="164"/>
      <c r="U70" s="164"/>
      <c r="V70" s="164"/>
      <c r="W70" s="164"/>
      <c r="X70" s="164"/>
      <c r="Y70" s="164"/>
      <c r="Z70" s="164"/>
      <c r="AA70" s="164"/>
      <c r="AB70" s="164"/>
      <c r="AC70" s="164"/>
      <c r="AD70" s="164"/>
      <c r="AE70" s="164"/>
      <c r="AF70" s="164"/>
      <c r="AG70" s="164"/>
      <c r="AH70" s="164"/>
      <c r="AI70" s="164"/>
      <c r="AJ70" s="164"/>
      <c r="AK70" s="164"/>
      <c r="AL70" s="164"/>
      <c r="AM70" s="164"/>
      <c r="AN70" s="164"/>
      <c r="AO70" s="164"/>
      <c r="AP70" s="164"/>
      <c r="AQ70" s="164"/>
      <c r="AR70" s="164"/>
      <c r="AS70" s="164"/>
      <c r="AT70" s="164"/>
      <c r="AU70" s="164"/>
      <c r="AV70" s="164"/>
      <c r="AW70" s="164"/>
      <c r="AX70" s="164"/>
      <c r="AY70" s="164"/>
      <c r="AZ70" s="164"/>
      <c r="BA70" s="164"/>
      <c r="BB70" s="164"/>
      <c r="BC70" s="164"/>
      <c r="BD70" s="164"/>
      <c r="BE70" s="164"/>
      <c r="BF70" s="164"/>
      <c r="BG70" s="164"/>
      <c r="BH70" s="164"/>
    </row>
    <row r="71" spans="2:60" ht="13.35" customHeight="1">
      <c r="F71" s="12"/>
      <c r="G71" s="12"/>
      <c r="H71" s="12"/>
      <c r="I71" s="12"/>
      <c r="J71" s="12"/>
      <c r="K71" s="12"/>
      <c r="L71" s="12"/>
      <c r="M71" s="12"/>
      <c r="N71" s="12"/>
      <c r="O71" s="12"/>
    </row>
    <row r="72" spans="2:60" ht="13.35" customHeight="1">
      <c r="F72" s="12"/>
      <c r="G72" s="12"/>
      <c r="H72" s="12"/>
      <c r="I72" s="12"/>
      <c r="J72" s="12"/>
      <c r="K72" s="12"/>
      <c r="L72" s="12"/>
      <c r="M72" s="12"/>
      <c r="N72" s="12"/>
      <c r="O72" s="12"/>
    </row>
    <row r="73" spans="2:60" ht="13.35" customHeight="1">
      <c r="F73" s="12"/>
      <c r="G73" s="12"/>
      <c r="H73" s="12"/>
      <c r="I73" s="12"/>
      <c r="J73" s="12"/>
      <c r="K73" s="12"/>
      <c r="L73" s="12"/>
      <c r="M73" s="12"/>
      <c r="N73" s="12"/>
      <c r="O73" s="12"/>
    </row>
    <row r="74" spans="2:60" ht="13.35" customHeight="1">
      <c r="F74" s="24"/>
      <c r="G74" s="24"/>
      <c r="H74" s="24"/>
      <c r="I74" s="24"/>
      <c r="J74" s="24"/>
      <c r="K74" s="24"/>
      <c r="L74" s="24"/>
      <c r="M74" s="24"/>
      <c r="N74" s="24"/>
      <c r="O74" s="24"/>
    </row>
    <row r="75" spans="2:60" s="41" customFormat="1" ht="13.35" customHeight="1">
      <c r="D75" s="221"/>
      <c r="F75" s="222"/>
      <c r="G75" s="222"/>
      <c r="H75" s="222"/>
      <c r="I75" s="222"/>
      <c r="J75" s="222"/>
      <c r="K75" s="222"/>
      <c r="L75" s="222"/>
      <c r="M75" s="222"/>
      <c r="N75" s="222"/>
      <c r="O75" s="222"/>
    </row>
    <row r="76" spans="2:60" ht="13.35" customHeight="1">
      <c r="F76" s="24"/>
      <c r="G76" s="24"/>
      <c r="H76" s="24"/>
      <c r="I76" s="24"/>
      <c r="J76" s="24"/>
      <c r="K76" s="24"/>
      <c r="L76" s="24"/>
      <c r="M76" s="24"/>
      <c r="N76" s="24"/>
      <c r="O76" s="24"/>
    </row>
    <row r="77" spans="2:60" ht="13.35" customHeight="1">
      <c r="B77" s="1" t="s">
        <v>179</v>
      </c>
      <c r="F77" s="24"/>
      <c r="G77" s="24"/>
      <c r="H77" s="24"/>
      <c r="I77" s="24"/>
      <c r="J77" s="24"/>
      <c r="K77" s="24"/>
      <c r="L77" s="24"/>
      <c r="M77" s="24"/>
      <c r="N77" s="24"/>
      <c r="O77" s="24"/>
    </row>
    <row r="79" spans="2:60" ht="13.35" customHeight="1">
      <c r="F79" s="20"/>
      <c r="G79" s="20"/>
      <c r="H79" s="20"/>
      <c r="I79" s="20"/>
      <c r="J79" s="20"/>
      <c r="K79" s="20"/>
      <c r="L79" s="20"/>
      <c r="M79" s="20"/>
      <c r="N79" s="20"/>
      <c r="O79" s="20"/>
    </row>
    <row r="80" spans="2:60" ht="13.35" customHeight="1">
      <c r="B80" s="1" t="s">
        <v>84</v>
      </c>
      <c r="F80" s="21"/>
      <c r="G80" s="10"/>
      <c r="H80" s="10"/>
      <c r="I80" s="10"/>
      <c r="J80" s="10"/>
      <c r="K80" s="10"/>
      <c r="L80" s="10"/>
      <c r="M80" s="10"/>
      <c r="N80" s="10"/>
      <c r="O80" s="10"/>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row>
    <row r="81" spans="1:60" ht="13.35" customHeight="1">
      <c r="B81" s="92"/>
      <c r="C81" s="93" t="s">
        <v>9</v>
      </c>
      <c r="D81" s="92"/>
      <c r="E81" s="92"/>
      <c r="F81" s="92"/>
      <c r="G81" s="92"/>
      <c r="H81" s="92"/>
      <c r="I81" s="92"/>
      <c r="J81" s="92"/>
      <c r="K81" s="92"/>
      <c r="L81" s="92"/>
      <c r="M81" s="92"/>
      <c r="N81" s="92"/>
      <c r="O81" s="92"/>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row>
    <row r="82" spans="1:60" ht="13.35" customHeight="1">
      <c r="B82" s="62"/>
      <c r="C82" s="63"/>
      <c r="D82" s="93" t="s">
        <v>10</v>
      </c>
      <c r="E82" s="62"/>
      <c r="F82" s="63"/>
      <c r="G82" s="94"/>
      <c r="H82" s="62"/>
      <c r="I82" s="62"/>
      <c r="J82" s="62"/>
      <c r="K82" s="62"/>
      <c r="L82" s="62"/>
      <c r="M82" s="62"/>
      <c r="N82" s="62"/>
      <c r="O82" s="62"/>
      <c r="P82" s="164"/>
      <c r="Q82" s="164"/>
      <c r="R82" s="164"/>
      <c r="S82" s="164"/>
      <c r="T82" s="164"/>
      <c r="U82" s="164"/>
      <c r="V82" s="164"/>
      <c r="W82" s="164"/>
      <c r="X82" s="164"/>
      <c r="Y82" s="164"/>
      <c r="Z82" s="164"/>
      <c r="AA82" s="164"/>
      <c r="AB82" s="164"/>
      <c r="AC82" s="164"/>
      <c r="AD82" s="164"/>
      <c r="AE82" s="164"/>
      <c r="AF82" s="164"/>
      <c r="AG82" s="164"/>
      <c r="AH82" s="164"/>
      <c r="AI82" s="164"/>
      <c r="AJ82" s="164"/>
      <c r="AK82" s="164"/>
      <c r="AL82" s="164"/>
      <c r="AM82" s="164"/>
      <c r="AN82" s="164"/>
      <c r="AO82" s="164"/>
      <c r="AP82" s="164"/>
      <c r="AQ82" s="164"/>
      <c r="AR82" s="164"/>
      <c r="AS82" s="164"/>
      <c r="AT82" s="164"/>
      <c r="AU82" s="164"/>
      <c r="AV82" s="164"/>
      <c r="AW82" s="164"/>
      <c r="AX82" s="164"/>
      <c r="AY82" s="164"/>
      <c r="AZ82" s="164"/>
      <c r="BA82" s="164"/>
      <c r="BB82" s="164"/>
      <c r="BC82" s="164"/>
      <c r="BD82" s="164"/>
      <c r="BE82" s="164"/>
      <c r="BF82" s="164"/>
      <c r="BG82" s="164"/>
      <c r="BH82" s="164"/>
    </row>
    <row r="83" spans="1:60" ht="13.35" customHeight="1">
      <c r="A83" s="194">
        <v>1</v>
      </c>
      <c r="B83" s="62"/>
      <c r="C83" s="237">
        <f>0.25*F16-F83</f>
        <v>0</v>
      </c>
      <c r="D83" s="95" t="s">
        <v>11</v>
      </c>
      <c r="E83" s="92">
        <v>0</v>
      </c>
      <c r="F83" s="47">
        <f>(E83+'Cash Flows'!E90-'Cash Flows'!E97-'Cash Flows'!E98)*(1+'Inputs-Assumptions-Policy Specs'!D30)-('Cash Flows'!E95+'Cash Flows'!E96)-'Stmt of Financial Performance'!F96</f>
        <v>-8.2449497222815182</v>
      </c>
      <c r="G83" s="47">
        <f>(F83+'Cash Flows'!F90-'Cash Flows'!F97-'Cash Flows'!F98)*(1+'Inputs-Assumptions-Policy Specs'!E30)-('Cash Flows'!F95+'Cash Flows'!F96)-'Stmt of Financial Performance'!G96</f>
        <v>252.51726273209309</v>
      </c>
      <c r="H83" s="47">
        <f>(G83+'Cash Flows'!G90-'Cash Flows'!G97-'Cash Flows'!G98)*(1+'Inputs-Assumptions-Policy Specs'!F30)-('Cash Flows'!G95+'Cash Flows'!G96)-'Stmt of Financial Performance'!H96</f>
        <v>541.23925865057663</v>
      </c>
      <c r="I83" s="47">
        <f>(H83+'Cash Flows'!H90-'Cash Flows'!H97-'Cash Flows'!H98)*(1+'Inputs-Assumptions-Policy Specs'!G30)-('Cash Flows'!H95+'Cash Flows'!H96)-'Stmt of Financial Performance'!I96</f>
        <v>785.37648732324999</v>
      </c>
      <c r="J83" s="47">
        <f>(I83+'Cash Flows'!I90-'Cash Flows'!I97-'Cash Flows'!I98)*(1+'Inputs-Assumptions-Policy Specs'!H30)-('Cash Flows'!I95+'Cash Flows'!I96)-'Stmt of Financial Performance'!J96</f>
        <v>990.82130038685921</v>
      </c>
      <c r="K83" s="47">
        <f>(J83+'Cash Flows'!J90-'Cash Flows'!J97-'Cash Flows'!J98)*(1+'Inputs-Assumptions-Policy Specs'!I30)-('Cash Flows'!J95+'Cash Flows'!J96)-'Stmt of Financial Performance'!K96</f>
        <v>1162.4400526760364</v>
      </c>
      <c r="L83" s="47">
        <f>(K83+'Cash Flows'!K90-'Cash Flows'!K97-'Cash Flows'!K98)*(1+'Inputs-Assumptions-Policy Specs'!J30)-('Cash Flows'!K95+'Cash Flows'!K96)-'Stmt of Financial Performance'!L96</f>
        <v>1304.4207382721834</v>
      </c>
      <c r="M83" s="47">
        <f>(L83+'Cash Flows'!L90-'Cash Flows'!L97-'Cash Flows'!L98)*(1+'Inputs-Assumptions-Policy Specs'!K30)-('Cash Flows'!L95+'Cash Flows'!L96)-'Stmt of Financial Performance'!M96</f>
        <v>1420.3628922922942</v>
      </c>
      <c r="N83" s="47">
        <f>(M83+'Cash Flows'!M90-'Cash Flows'!M97-'Cash Flows'!M98)*(1+'Inputs-Assumptions-Policy Specs'!L30)-('Cash Flows'!M95+'Cash Flows'!M96)-'Stmt of Financial Performance'!N96</f>
        <v>1512.6040744148795</v>
      </c>
      <c r="O83" s="47">
        <f>(N83+'Cash Flows'!N90-'Cash Flows'!N97-'Cash Flows'!N98)*(1+'Inputs-Assumptions-Policy Specs'!M30)-('Cash Flows'!N95+'Cash Flows'!N96)-'Stmt of Financial Performance'!O96</f>
        <v>1582.52691114352</v>
      </c>
      <c r="P83" s="171">
        <f>(O83+'Cash Flows'!O90-'Cash Flows'!O97-'Cash Flows'!O98)*(1+'Inputs-Assumptions-Policy Specs'!N30)-('Cash Flows'!O95+'Cash Flows'!O96)-'Stmt of Financial Performance'!P96</f>
        <v>1631.5994231937739</v>
      </c>
      <c r="Q83" s="171">
        <f>(P83+'Cash Flows'!P90-'Cash Flows'!P97-'Cash Flows'!P98)*(1+'Inputs-Assumptions-Policy Specs'!O30)-('Cash Flows'!P95+'Cash Flows'!P96)-'Stmt of Financial Performance'!Q96</f>
        <v>1661.7625887183347</v>
      </c>
      <c r="R83" s="171">
        <f>(Q83+'Cash Flows'!Q90-'Cash Flows'!Q97-'Cash Flows'!Q98)*(1+'Inputs-Assumptions-Policy Specs'!P30)-('Cash Flows'!Q95+'Cash Flows'!Q96)-'Stmt of Financial Performance'!R96</f>
        <v>1674.2117351470979</v>
      </c>
      <c r="S83" s="171">
        <f>(R83+'Cash Flows'!R90-'Cash Flows'!R97-'Cash Flows'!R98)*(1+'Inputs-Assumptions-Policy Specs'!Q30)-('Cash Flows'!R95+'Cash Flows'!R96)-'Stmt of Financial Performance'!S96</f>
        <v>1671.3490881235641</v>
      </c>
      <c r="T83" s="171">
        <f>(S83+'Cash Flows'!S90-'Cash Flows'!S97-'Cash Flows'!S98)*(1+'Inputs-Assumptions-Policy Specs'!R30)-('Cash Flows'!S95+'Cash Flows'!S96)-'Stmt of Financial Performance'!T96</f>
        <v>1655.3107279366723</v>
      </c>
      <c r="U83" s="171">
        <f>(T83+'Cash Flows'!T90-'Cash Flows'!T97-'Cash Flows'!T98)*(1+'Inputs-Assumptions-Policy Specs'!S30)-('Cash Flows'!T95+'Cash Flows'!T96)-'Stmt of Financial Performance'!U96</f>
        <v>1623.1121861688955</v>
      </c>
      <c r="V83" s="171">
        <f>(U83+'Cash Flows'!U90-'Cash Flows'!U97-'Cash Flows'!U98)*(1+'Inputs-Assumptions-Policy Specs'!T30)-('Cash Flows'!U95+'Cash Flows'!U96)-'Stmt of Financial Performance'!V96</f>
        <v>1581.6080774918346</v>
      </c>
      <c r="W83" s="171">
        <f>(V83+'Cash Flows'!V90-'Cash Flows'!V97-'Cash Flows'!V98)*(1+'Inputs-Assumptions-Policy Specs'!U30)-('Cash Flows'!V95+'Cash Flows'!V96)-'Stmt of Financial Performance'!W96</f>
        <v>1532.2210359865173</v>
      </c>
      <c r="X83" s="171">
        <f>(W83+'Cash Flows'!W90-'Cash Flows'!W97-'Cash Flows'!W98)*(1+'Inputs-Assumptions-Policy Specs'!V30)-('Cash Flows'!W95+'Cash Flows'!W96)-'Stmt of Financial Performance'!X96</f>
        <v>1476.270172211305</v>
      </c>
      <c r="Y83" s="171">
        <f>(X83+'Cash Flows'!X90-'Cash Flows'!X97-'Cash Flows'!X98)*(1+'Inputs-Assumptions-Policy Specs'!W30)-('Cash Flows'!X95+'Cash Flows'!X96)-'Stmt of Financial Performance'!Y96</f>
        <v>1414.8888785676195</v>
      </c>
      <c r="Z83" s="171">
        <f>(Y83+'Cash Flows'!Y90-'Cash Flows'!Y97-'Cash Flows'!Y98)*(1+'Inputs-Assumptions-Policy Specs'!X30)-('Cash Flows'!Y95+'Cash Flows'!Y96)-'Stmt of Financial Performance'!Z96</f>
        <v>1349.135188206428</v>
      </c>
      <c r="AA83" s="171">
        <f>(Z83+'Cash Flows'!Z90-'Cash Flows'!Z97-'Cash Flows'!Z98)*(1+'Inputs-Assumptions-Policy Specs'!Y30)-('Cash Flows'!Z95+'Cash Flows'!Z96)-'Stmt of Financial Performance'!AA96</f>
        <v>1279.9174029702097</v>
      </c>
      <c r="AB83" s="171">
        <f>(AA83+'Cash Flows'!AA90-'Cash Flows'!AA97-'Cash Flows'!AA98)*(1+'Inputs-Assumptions-Policy Specs'!Z30)-('Cash Flows'!AA95+'Cash Flows'!AA96)-'Stmt of Financial Performance'!AB96</f>
        <v>1208.0287748207611</v>
      </c>
      <c r="AC83" s="171">
        <f>(AB83+'Cash Flows'!AB90-'Cash Flows'!AB97-'Cash Flows'!AB98)*(1+'Inputs-Assumptions-Policy Specs'!AA30)-('Cash Flows'!AB95+'Cash Flows'!AB96)-'Stmt of Financial Performance'!AC96</f>
        <v>1134.2295781394923</v>
      </c>
      <c r="AD83" s="171">
        <f>(AC83+'Cash Flows'!AC90-'Cash Flows'!AC97-'Cash Flows'!AC98)*(1+'Inputs-Assumptions-Policy Specs'!AB30)-('Cash Flows'!AC95+'Cash Flows'!AC96)-'Stmt of Financial Performance'!AD96</f>
        <v>1059.2538378137126</v>
      </c>
      <c r="AE83" s="171">
        <f>(AD83+'Cash Flows'!AD90-'Cash Flows'!AD97-'Cash Flows'!AD98)*(1+'Inputs-Assumptions-Policy Specs'!AC30)-('Cash Flows'!AD95+'Cash Flows'!AD96)-'Stmt of Financial Performance'!AE96</f>
        <v>983.83923976654228</v>
      </c>
      <c r="AF83" s="171">
        <f>(AE83+'Cash Flows'!AE90-'Cash Flows'!AE97-'Cash Flows'!AE98)*(1+'Inputs-Assumptions-Policy Specs'!AD30)-('Cash Flows'!AE95+'Cash Flows'!AE96)-'Stmt of Financial Performance'!AF96</f>
        <v>908.77322181884335</v>
      </c>
      <c r="AG83" s="171">
        <f>(AF83+'Cash Flows'!AF90-'Cash Flows'!AF97-'Cash Flows'!AF98)*(1+'Inputs-Assumptions-Policy Specs'!AE30)-('Cash Flows'!AF95+'Cash Flows'!AF96)-'Stmt of Financial Performance'!AG96</f>
        <v>834.73177426027189</v>
      </c>
      <c r="AH83" s="171">
        <f>(AG83+'Cash Flows'!AG90-'Cash Flows'!AG97-'Cash Flows'!AG98)*(1+'Inputs-Assumptions-Policy Specs'!AF30)-('Cash Flows'!AG95+'Cash Flows'!AG96)-'Stmt of Financial Performance'!AH96</f>
        <v>762.27102024515523</v>
      </c>
      <c r="AI83" s="171">
        <f>(AH83+'Cash Flows'!AH90-'Cash Flows'!AH97-'Cash Flows'!AH98)*(1+'Inputs-Assumptions-Policy Specs'!AG30)-('Cash Flows'!AH95+'Cash Flows'!AH96)-'Stmt of Financial Performance'!AI96</f>
        <v>691.83720873326195</v>
      </c>
      <c r="AJ83" s="171">
        <f>(AI83+'Cash Flows'!AI90-'Cash Flows'!AI97-'Cash Flows'!AI98)*(1+'Inputs-Assumptions-Policy Specs'!AH30)-('Cash Flows'!AI95+'Cash Flows'!AI96)-'Stmt of Financial Performance'!AJ96</f>
        <v>623.80476914904659</v>
      </c>
      <c r="AK83" s="171">
        <f>(AJ83+'Cash Flows'!AJ90-'Cash Flows'!AJ97-'Cash Flows'!AJ98)*(1+'Inputs-Assumptions-Policy Specs'!AI30)-('Cash Flows'!AJ95+'Cash Flows'!AJ96)-'Stmt of Financial Performance'!AK96</f>
        <v>558.52269781771906</v>
      </c>
      <c r="AL83" s="171">
        <f>(AK83+'Cash Flows'!AK90-'Cash Flows'!AK97-'Cash Flows'!AK98)*(1+'Inputs-Assumptions-Policy Specs'!AJ30)-('Cash Flows'!AK95+'Cash Flows'!AK96)-'Stmt of Financial Performance'!AL96</f>
        <v>496.30072431900345</v>
      </c>
      <c r="AM83" s="171">
        <f>(AL83+'Cash Flows'!AL90-'Cash Flows'!AL97-'Cash Flows'!AL98)*(1+'Inputs-Assumptions-Policy Specs'!AK30)-('Cash Flows'!AL95+'Cash Flows'!AL96)-'Stmt of Financial Performance'!AM96</f>
        <v>437.44160115318039</v>
      </c>
      <c r="AN83" s="171">
        <f>(AM83+'Cash Flows'!AM90-'Cash Flows'!AM97-'Cash Flows'!AM98)*(1+'Inputs-Assumptions-Policy Specs'!AL30)-('Cash Flows'!AM95+'Cash Flows'!AM96)-'Stmt of Financial Performance'!AN96</f>
        <v>382.23303099035678</v>
      </c>
      <c r="AO83" s="171">
        <f>(AN83+'Cash Flows'!AN90-'Cash Flows'!AN97-'Cash Flows'!AN98)*(1+'Inputs-Assumptions-Policy Specs'!AM30)-('Cash Flows'!AN95+'Cash Flows'!AN96)-'Stmt of Financial Performance'!AO96</f>
        <v>330.91893999659663</v>
      </c>
      <c r="AP83" s="171">
        <f>(AO83+'Cash Flows'!AO90-'Cash Flows'!AO97-'Cash Flows'!AO98)*(1+'Inputs-Assumptions-Policy Specs'!AN30)-('Cash Flows'!AO95+'Cash Flows'!AO96)-'Stmt of Financial Performance'!AP96</f>
        <v>283.71858461581712</v>
      </c>
      <c r="AQ83" s="171">
        <f>(AP83+'Cash Flows'!AP90-'Cash Flows'!AP97-'Cash Flows'!AP98)*(1+'Inputs-Assumptions-Policy Specs'!AO30)-('Cash Flows'!AP95+'Cash Flows'!AP96)-'Stmt of Financial Performance'!AQ96</f>
        <v>240.78233677605729</v>
      </c>
      <c r="AR83" s="171">
        <f>(AQ83+'Cash Flows'!AQ90-'Cash Flows'!AQ97-'Cash Flows'!AQ98)*(1+'Inputs-Assumptions-Policy Specs'!AP30)-('Cash Flows'!AQ95+'Cash Flows'!AQ96)-'Stmt of Financial Performance'!AR96</f>
        <v>202.11662703287672</v>
      </c>
      <c r="AS83" s="171">
        <f>(AR83+'Cash Flows'!AR90-'Cash Flows'!AR97-'Cash Flows'!AR98)*(1+'Inputs-Assumptions-Policy Specs'!AQ30)-('Cash Flows'!AR95+'Cash Flows'!AR96)-'Stmt of Financial Performance'!AS96</f>
        <v>167.62830273185335</v>
      </c>
      <c r="AT83" s="171">
        <f>(AS83+'Cash Flows'!AS90-'Cash Flows'!AS97-'Cash Flows'!AS98)*(1+'Inputs-Assumptions-Policy Specs'!AR30)-('Cash Flows'!AS95+'Cash Flows'!AS96)-'Stmt of Financial Performance'!AT96</f>
        <v>137.20523644795603</v>
      </c>
      <c r="AU83" s="171">
        <f>(AT83+'Cash Flows'!AT90-'Cash Flows'!AT97-'Cash Flows'!AT98)*(1+'Inputs-Assumptions-Policy Specs'!AS30)-('Cash Flows'!AT95+'Cash Flows'!AT96)-'Stmt of Financial Performance'!AU96</f>
        <v>110.70112407723319</v>
      </c>
      <c r="AV83" s="171">
        <f>(AU83+'Cash Flows'!AU90-'Cash Flows'!AU97-'Cash Flows'!AU98)*(1+'Inputs-Assumptions-Policy Specs'!AT30)-('Cash Flows'!AU95+'Cash Flows'!AU96)-'Stmt of Financial Performance'!AV96</f>
        <v>87.927729496447554</v>
      </c>
      <c r="AW83" s="171">
        <f>(AV83+'Cash Flows'!AV90-'Cash Flows'!AV97-'Cash Flows'!AV98)*(1+'Inputs-Assumptions-Policy Specs'!AU30)-('Cash Flows'!AV95+'Cash Flows'!AV96)-'Stmt of Financial Performance'!AW96</f>
        <v>68.6627401520864</v>
      </c>
      <c r="AX83" s="171">
        <f>(AW83+'Cash Flows'!AW90-'Cash Flows'!AW97-'Cash Flows'!AW98)*(1+'Inputs-Assumptions-Policy Specs'!AV30)-('Cash Flows'!AW95+'Cash Flows'!AW96)-'Stmt of Financial Performance'!AX96</f>
        <v>52.653098583847608</v>
      </c>
      <c r="AY83" s="171">
        <f>(AX83+'Cash Flows'!AX90-'Cash Flows'!AX97-'Cash Flows'!AX98)*(1+'Inputs-Assumptions-Policy Specs'!AW30)-('Cash Flows'!AX95+'Cash Flows'!AX96)-'Stmt of Financial Performance'!AY96</f>
        <v>39.597509568537696</v>
      </c>
      <c r="AZ83" s="171">
        <f>(AY83+'Cash Flows'!AY90-'Cash Flows'!AY97-'Cash Flows'!AY98)*(1+'Inputs-Assumptions-Policy Specs'!AX30)-('Cash Flows'!AY95+'Cash Flows'!AY96)-'Stmt of Financial Performance'!AZ96</f>
        <v>29.153509470698896</v>
      </c>
      <c r="BA83" s="171">
        <f>(AZ83+'Cash Flows'!AZ90-'Cash Flows'!AZ97-'Cash Flows'!AZ98)*(1+'Inputs-Assumptions-Policy Specs'!AY30)-('Cash Flows'!AZ95+'Cash Flows'!AZ96)-'Stmt of Financial Performance'!BA96</f>
        <v>20.960707752588807</v>
      </c>
      <c r="BB83" s="171">
        <f>(BA83+'Cash Flows'!BA90-'Cash Flows'!BA97-'Cash Flows'!BA98)*(1+'Inputs-Assumptions-Policy Specs'!AZ30)-('Cash Flows'!BA95+'Cash Flows'!BA96)-'Stmt of Financial Performance'!BB96</f>
        <v>14.660817432587667</v>
      </c>
      <c r="BC83" s="171">
        <f>(BB83+'Cash Flows'!BB90-'Cash Flows'!BB97-'Cash Flows'!BB98)*(1+'Inputs-Assumptions-Policy Specs'!BA30)-('Cash Flows'!BB95+'Cash Flows'!BB96)-'Stmt of Financial Performance'!BC96</f>
        <v>9.914092062062295</v>
      </c>
      <c r="BD83" s="171">
        <f>(BC83+'Cash Flows'!BC90-'Cash Flows'!BC97-'Cash Flows'!BC98)*(1+'Inputs-Assumptions-Policy Specs'!BB30)-('Cash Flows'!BC95+'Cash Flows'!BC96)-'Stmt of Financial Performance'!BD96</f>
        <v>6.4110022846090242</v>
      </c>
      <c r="BE83" s="171">
        <f>(BD83+'Cash Flows'!BD90-'Cash Flows'!BD97-'Cash Flows'!BD98)*(1+'Inputs-Assumptions-Policy Specs'!BC30)-('Cash Flows'!BD95+'Cash Flows'!BD96)-'Stmt of Financial Performance'!BE96</f>
        <v>3.8794910024903611</v>
      </c>
      <c r="BF83" s="171">
        <f>(BE83+'Cash Flows'!BE90-'Cash Flows'!BE97-'Cash Flows'!BE98)*(1+'Inputs-Assumptions-Policy Specs'!BD30)-('Cash Flows'!BE95+'Cash Flows'!BE96)-'Stmt of Financial Performance'!BF96</f>
        <v>2.0882011762308745</v>
      </c>
      <c r="BG83" s="171">
        <f>(BF83+'Cash Flows'!BF90-'Cash Flows'!BF97-'Cash Flows'!BF98)*(1+'Inputs-Assumptions-Policy Specs'!BE30)-('Cash Flows'!BF95+'Cash Flows'!BF96)-'Stmt of Financial Performance'!BG96</f>
        <v>0.84638486833391902</v>
      </c>
      <c r="BH83" s="171">
        <f>(BG83+'Cash Flows'!BG90-'Cash Flows'!BG97-'Cash Flows'!BG98)*(1+'Inputs-Assumptions-Policy Specs'!BF30)-('Cash Flows'!BG95+'Cash Flows'!BG96)-'Stmt of Financial Performance'!BH96</f>
        <v>1.935172855012901E-2</v>
      </c>
    </row>
    <row r="84" spans="1:60" ht="13.35" customHeight="1">
      <c r="B84" s="62"/>
      <c r="C84" s="62"/>
      <c r="D84" s="95" t="s">
        <v>12</v>
      </c>
      <c r="E84" s="37">
        <v>0</v>
      </c>
      <c r="F84" s="37">
        <v>0</v>
      </c>
      <c r="G84" s="37">
        <v>0</v>
      </c>
      <c r="H84" s="37">
        <v>0</v>
      </c>
      <c r="I84" s="37">
        <v>0</v>
      </c>
      <c r="J84" s="37">
        <v>0</v>
      </c>
      <c r="K84" s="37">
        <v>0</v>
      </c>
      <c r="L84" s="37">
        <v>0</v>
      </c>
      <c r="M84" s="37">
        <v>0</v>
      </c>
      <c r="N84" s="37">
        <v>0</v>
      </c>
      <c r="O84" s="37">
        <v>0</v>
      </c>
      <c r="P84" s="175">
        <v>0</v>
      </c>
      <c r="Q84" s="175">
        <v>0</v>
      </c>
      <c r="R84" s="175">
        <v>0</v>
      </c>
      <c r="S84" s="175">
        <v>0</v>
      </c>
      <c r="T84" s="175">
        <v>0</v>
      </c>
      <c r="U84" s="175">
        <v>0</v>
      </c>
      <c r="V84" s="175">
        <v>0</v>
      </c>
      <c r="W84" s="175">
        <v>0</v>
      </c>
      <c r="X84" s="175">
        <v>0</v>
      </c>
      <c r="Y84" s="175">
        <v>0</v>
      </c>
      <c r="Z84" s="175">
        <v>0</v>
      </c>
      <c r="AA84" s="175">
        <v>0</v>
      </c>
      <c r="AB84" s="175">
        <v>0</v>
      </c>
      <c r="AC84" s="175">
        <v>0</v>
      </c>
      <c r="AD84" s="175">
        <v>0</v>
      </c>
      <c r="AE84" s="175">
        <v>0</v>
      </c>
      <c r="AF84" s="175">
        <v>0</v>
      </c>
      <c r="AG84" s="175">
        <v>0</v>
      </c>
      <c r="AH84" s="175">
        <v>0</v>
      </c>
      <c r="AI84" s="175">
        <v>0</v>
      </c>
      <c r="AJ84" s="175">
        <v>0</v>
      </c>
      <c r="AK84" s="175">
        <v>0</v>
      </c>
      <c r="AL84" s="175">
        <v>0</v>
      </c>
      <c r="AM84" s="175">
        <v>0</v>
      </c>
      <c r="AN84" s="175">
        <v>0</v>
      </c>
      <c r="AO84" s="175">
        <v>0</v>
      </c>
      <c r="AP84" s="175">
        <v>0</v>
      </c>
      <c r="AQ84" s="175">
        <v>0</v>
      </c>
      <c r="AR84" s="175">
        <v>0</v>
      </c>
      <c r="AS84" s="175">
        <v>0</v>
      </c>
      <c r="AT84" s="175">
        <v>0</v>
      </c>
      <c r="AU84" s="175">
        <v>0</v>
      </c>
      <c r="AV84" s="175">
        <v>0</v>
      </c>
      <c r="AW84" s="175">
        <v>0</v>
      </c>
      <c r="AX84" s="175">
        <v>0</v>
      </c>
      <c r="AY84" s="175">
        <v>0</v>
      </c>
      <c r="AZ84" s="175">
        <v>0</v>
      </c>
      <c r="BA84" s="175">
        <v>0</v>
      </c>
      <c r="BB84" s="175">
        <v>0</v>
      </c>
      <c r="BC84" s="175">
        <v>0</v>
      </c>
      <c r="BD84" s="175">
        <v>0</v>
      </c>
      <c r="BE84" s="175">
        <v>0</v>
      </c>
      <c r="BF84" s="175">
        <v>0</v>
      </c>
      <c r="BG84" s="175">
        <v>0</v>
      </c>
      <c r="BH84" s="175">
        <v>0</v>
      </c>
    </row>
    <row r="85" spans="1:60" ht="13.35" customHeight="1">
      <c r="B85" s="62"/>
      <c r="C85" s="237">
        <f>0.25*F18-F85</f>
        <v>0</v>
      </c>
      <c r="D85" s="130" t="s">
        <v>88</v>
      </c>
      <c r="E85" s="37"/>
      <c r="F85" s="37">
        <f>IF(SUM(F92:F94)&lt;0,-F92,0)</f>
        <v>228.57243732675647</v>
      </c>
      <c r="G85" s="37">
        <f t="shared" ref="G85:BH85" si="71">IF(SUM(G92:G94)&lt;0,-G92,0)</f>
        <v>0</v>
      </c>
      <c r="H85" s="37">
        <f t="shared" si="71"/>
        <v>0</v>
      </c>
      <c r="I85" s="37">
        <f t="shared" si="71"/>
        <v>0</v>
      </c>
      <c r="J85" s="37">
        <f t="shared" si="71"/>
        <v>0</v>
      </c>
      <c r="K85" s="37">
        <f t="shared" si="71"/>
        <v>0</v>
      </c>
      <c r="L85" s="37">
        <f t="shared" si="71"/>
        <v>0</v>
      </c>
      <c r="M85" s="37">
        <f t="shared" si="71"/>
        <v>0</v>
      </c>
      <c r="N85" s="37">
        <f t="shared" si="71"/>
        <v>0</v>
      </c>
      <c r="O85" s="37">
        <f t="shared" si="71"/>
        <v>0</v>
      </c>
      <c r="P85" s="175">
        <f t="shared" si="71"/>
        <v>0</v>
      </c>
      <c r="Q85" s="175">
        <f t="shared" si="71"/>
        <v>0</v>
      </c>
      <c r="R85" s="175">
        <f t="shared" si="71"/>
        <v>0</v>
      </c>
      <c r="S85" s="175">
        <f t="shared" si="71"/>
        <v>0</v>
      </c>
      <c r="T85" s="175">
        <f t="shared" si="71"/>
        <v>0</v>
      </c>
      <c r="U85" s="175">
        <f t="shared" si="71"/>
        <v>0</v>
      </c>
      <c r="V85" s="175">
        <f t="shared" si="71"/>
        <v>0</v>
      </c>
      <c r="W85" s="175">
        <f t="shared" si="71"/>
        <v>0</v>
      </c>
      <c r="X85" s="175">
        <f t="shared" si="71"/>
        <v>0</v>
      </c>
      <c r="Y85" s="175">
        <f t="shared" si="71"/>
        <v>0</v>
      </c>
      <c r="Z85" s="175">
        <f t="shared" si="71"/>
        <v>0</v>
      </c>
      <c r="AA85" s="175">
        <f t="shared" si="71"/>
        <v>0</v>
      </c>
      <c r="AB85" s="175">
        <f t="shared" si="71"/>
        <v>0</v>
      </c>
      <c r="AC85" s="175">
        <f t="shared" si="71"/>
        <v>0</v>
      </c>
      <c r="AD85" s="175">
        <f t="shared" si="71"/>
        <v>0</v>
      </c>
      <c r="AE85" s="175">
        <f t="shared" si="71"/>
        <v>0</v>
      </c>
      <c r="AF85" s="175">
        <f t="shared" si="71"/>
        <v>0</v>
      </c>
      <c r="AG85" s="175">
        <f t="shared" si="71"/>
        <v>0</v>
      </c>
      <c r="AH85" s="175">
        <f t="shared" si="71"/>
        <v>0</v>
      </c>
      <c r="AI85" s="175">
        <f t="shared" si="71"/>
        <v>0</v>
      </c>
      <c r="AJ85" s="175">
        <f t="shared" si="71"/>
        <v>0</v>
      </c>
      <c r="AK85" s="175">
        <f t="shared" si="71"/>
        <v>0</v>
      </c>
      <c r="AL85" s="175">
        <f t="shared" si="71"/>
        <v>0</v>
      </c>
      <c r="AM85" s="175">
        <f t="shared" si="71"/>
        <v>0</v>
      </c>
      <c r="AN85" s="175">
        <f t="shared" si="71"/>
        <v>0</v>
      </c>
      <c r="AO85" s="175">
        <f t="shared" si="71"/>
        <v>0</v>
      </c>
      <c r="AP85" s="175">
        <f t="shared" si="71"/>
        <v>0</v>
      </c>
      <c r="AQ85" s="175">
        <f t="shared" si="71"/>
        <v>0</v>
      </c>
      <c r="AR85" s="175">
        <f t="shared" si="71"/>
        <v>0</v>
      </c>
      <c r="AS85" s="175">
        <f t="shared" si="71"/>
        <v>0</v>
      </c>
      <c r="AT85" s="175">
        <f t="shared" si="71"/>
        <v>0</v>
      </c>
      <c r="AU85" s="175">
        <f t="shared" si="71"/>
        <v>0</v>
      </c>
      <c r="AV85" s="175">
        <f t="shared" si="71"/>
        <v>0</v>
      </c>
      <c r="AW85" s="175">
        <f t="shared" si="71"/>
        <v>0</v>
      </c>
      <c r="AX85" s="175">
        <f t="shared" si="71"/>
        <v>0</v>
      </c>
      <c r="AY85" s="175">
        <f t="shared" si="71"/>
        <v>0</v>
      </c>
      <c r="AZ85" s="175">
        <f t="shared" si="71"/>
        <v>0</v>
      </c>
      <c r="BA85" s="175">
        <f t="shared" si="71"/>
        <v>0</v>
      </c>
      <c r="BB85" s="175">
        <f t="shared" si="71"/>
        <v>0</v>
      </c>
      <c r="BC85" s="175">
        <f t="shared" si="71"/>
        <v>0</v>
      </c>
      <c r="BD85" s="175">
        <f t="shared" si="71"/>
        <v>0</v>
      </c>
      <c r="BE85" s="175">
        <f t="shared" si="71"/>
        <v>0</v>
      </c>
      <c r="BF85" s="175">
        <f t="shared" si="71"/>
        <v>0</v>
      </c>
      <c r="BG85" s="175">
        <f t="shared" si="71"/>
        <v>0</v>
      </c>
      <c r="BH85" s="175">
        <f t="shared" si="71"/>
        <v>0</v>
      </c>
    </row>
    <row r="86" spans="1:60" ht="13.35" customHeight="1">
      <c r="B86" s="62"/>
      <c r="C86" s="237">
        <f t="shared" ref="C86:C87" si="72">0.25*F19-F86</f>
        <v>0</v>
      </c>
      <c r="D86" s="131" t="s">
        <v>15</v>
      </c>
      <c r="E86" s="37"/>
      <c r="F86" s="37">
        <f>IF(SUM(F92:F94)&lt;0,-F93,0)</f>
        <v>-39.428483686269018</v>
      </c>
      <c r="G86" s="37">
        <f t="shared" ref="G86:BH86" si="73">IF(SUM(G92:G94)&lt;0,-G93,0)</f>
        <v>0</v>
      </c>
      <c r="H86" s="37">
        <f t="shared" si="73"/>
        <v>0</v>
      </c>
      <c r="I86" s="37">
        <f t="shared" si="73"/>
        <v>0</v>
      </c>
      <c r="J86" s="37">
        <f t="shared" si="73"/>
        <v>0</v>
      </c>
      <c r="K86" s="37">
        <f t="shared" si="73"/>
        <v>0</v>
      </c>
      <c r="L86" s="37">
        <f t="shared" si="73"/>
        <v>0</v>
      </c>
      <c r="M86" s="37">
        <f t="shared" si="73"/>
        <v>0</v>
      </c>
      <c r="N86" s="37">
        <f t="shared" si="73"/>
        <v>0</v>
      </c>
      <c r="O86" s="37">
        <f t="shared" si="73"/>
        <v>0</v>
      </c>
      <c r="P86" s="175">
        <f t="shared" si="73"/>
        <v>0</v>
      </c>
      <c r="Q86" s="175">
        <f t="shared" si="73"/>
        <v>0</v>
      </c>
      <c r="R86" s="175">
        <f t="shared" si="73"/>
        <v>0</v>
      </c>
      <c r="S86" s="175">
        <f t="shared" si="73"/>
        <v>0</v>
      </c>
      <c r="T86" s="175">
        <f t="shared" si="73"/>
        <v>0</v>
      </c>
      <c r="U86" s="175">
        <f t="shared" si="73"/>
        <v>0</v>
      </c>
      <c r="V86" s="175">
        <f t="shared" si="73"/>
        <v>0</v>
      </c>
      <c r="W86" s="175">
        <f t="shared" si="73"/>
        <v>0</v>
      </c>
      <c r="X86" s="175">
        <f t="shared" si="73"/>
        <v>0</v>
      </c>
      <c r="Y86" s="175">
        <f t="shared" si="73"/>
        <v>0</v>
      </c>
      <c r="Z86" s="175">
        <f t="shared" si="73"/>
        <v>0</v>
      </c>
      <c r="AA86" s="175">
        <f t="shared" si="73"/>
        <v>0</v>
      </c>
      <c r="AB86" s="175">
        <f t="shared" si="73"/>
        <v>0</v>
      </c>
      <c r="AC86" s="175">
        <f t="shared" si="73"/>
        <v>0</v>
      </c>
      <c r="AD86" s="175">
        <f t="shared" si="73"/>
        <v>0</v>
      </c>
      <c r="AE86" s="175">
        <f t="shared" si="73"/>
        <v>0</v>
      </c>
      <c r="AF86" s="175">
        <f t="shared" si="73"/>
        <v>0</v>
      </c>
      <c r="AG86" s="175">
        <f t="shared" si="73"/>
        <v>0</v>
      </c>
      <c r="AH86" s="175">
        <f t="shared" si="73"/>
        <v>0</v>
      </c>
      <c r="AI86" s="175">
        <f t="shared" si="73"/>
        <v>0</v>
      </c>
      <c r="AJ86" s="175">
        <f t="shared" si="73"/>
        <v>0</v>
      </c>
      <c r="AK86" s="175">
        <f t="shared" si="73"/>
        <v>0</v>
      </c>
      <c r="AL86" s="175">
        <f t="shared" si="73"/>
        <v>0</v>
      </c>
      <c r="AM86" s="175">
        <f t="shared" si="73"/>
        <v>0</v>
      </c>
      <c r="AN86" s="175">
        <f t="shared" si="73"/>
        <v>0</v>
      </c>
      <c r="AO86" s="175">
        <f t="shared" si="73"/>
        <v>0</v>
      </c>
      <c r="AP86" s="175">
        <f t="shared" si="73"/>
        <v>0</v>
      </c>
      <c r="AQ86" s="175">
        <f t="shared" si="73"/>
        <v>0</v>
      </c>
      <c r="AR86" s="175">
        <f t="shared" si="73"/>
        <v>0</v>
      </c>
      <c r="AS86" s="175">
        <f t="shared" si="73"/>
        <v>0</v>
      </c>
      <c r="AT86" s="175">
        <f t="shared" si="73"/>
        <v>0</v>
      </c>
      <c r="AU86" s="175">
        <f t="shared" si="73"/>
        <v>0</v>
      </c>
      <c r="AV86" s="175">
        <f t="shared" si="73"/>
        <v>0</v>
      </c>
      <c r="AW86" s="175">
        <f t="shared" si="73"/>
        <v>0</v>
      </c>
      <c r="AX86" s="175">
        <f t="shared" si="73"/>
        <v>0</v>
      </c>
      <c r="AY86" s="175">
        <f t="shared" si="73"/>
        <v>0</v>
      </c>
      <c r="AZ86" s="175">
        <f t="shared" si="73"/>
        <v>0</v>
      </c>
      <c r="BA86" s="175">
        <f t="shared" si="73"/>
        <v>0</v>
      </c>
      <c r="BB86" s="175">
        <f t="shared" si="73"/>
        <v>0</v>
      </c>
      <c r="BC86" s="175">
        <f t="shared" si="73"/>
        <v>0</v>
      </c>
      <c r="BD86" s="175">
        <f t="shared" si="73"/>
        <v>0</v>
      </c>
      <c r="BE86" s="175">
        <f t="shared" si="73"/>
        <v>0</v>
      </c>
      <c r="BF86" s="175">
        <f t="shared" si="73"/>
        <v>0</v>
      </c>
      <c r="BG86" s="175">
        <f t="shared" si="73"/>
        <v>0</v>
      </c>
      <c r="BH86" s="175">
        <f t="shared" si="73"/>
        <v>0</v>
      </c>
    </row>
    <row r="87" spans="1:60" ht="13.35" customHeight="1">
      <c r="B87" s="62"/>
      <c r="C87" s="237">
        <f t="shared" si="72"/>
        <v>0</v>
      </c>
      <c r="D87" s="131" t="s">
        <v>16</v>
      </c>
      <c r="E87" s="37"/>
      <c r="F87" s="37">
        <f>IF(SUM(F92:F94)&lt;0,-F94,0)</f>
        <v>-180.89900391820655</v>
      </c>
      <c r="G87" s="37">
        <f t="shared" ref="G87:BH87" si="74">IF(SUM(G92:G94)&lt;0,-G94,0)</f>
        <v>0</v>
      </c>
      <c r="H87" s="37">
        <f t="shared" si="74"/>
        <v>0</v>
      </c>
      <c r="I87" s="37">
        <f t="shared" si="74"/>
        <v>0</v>
      </c>
      <c r="J87" s="37">
        <f t="shared" si="74"/>
        <v>0</v>
      </c>
      <c r="K87" s="37">
        <f t="shared" si="74"/>
        <v>0</v>
      </c>
      <c r="L87" s="37">
        <f t="shared" si="74"/>
        <v>0</v>
      </c>
      <c r="M87" s="37">
        <f t="shared" si="74"/>
        <v>0</v>
      </c>
      <c r="N87" s="37">
        <f t="shared" si="74"/>
        <v>0</v>
      </c>
      <c r="O87" s="37">
        <f t="shared" si="74"/>
        <v>0</v>
      </c>
      <c r="P87" s="175">
        <f t="shared" si="74"/>
        <v>0</v>
      </c>
      <c r="Q87" s="175">
        <f t="shared" si="74"/>
        <v>0</v>
      </c>
      <c r="R87" s="175">
        <f t="shared" si="74"/>
        <v>0</v>
      </c>
      <c r="S87" s="175">
        <f t="shared" si="74"/>
        <v>0</v>
      </c>
      <c r="T87" s="175">
        <f t="shared" si="74"/>
        <v>0</v>
      </c>
      <c r="U87" s="175">
        <f t="shared" si="74"/>
        <v>0</v>
      </c>
      <c r="V87" s="175">
        <f t="shared" si="74"/>
        <v>0</v>
      </c>
      <c r="W87" s="175">
        <f t="shared" si="74"/>
        <v>0</v>
      </c>
      <c r="X87" s="175">
        <f t="shared" si="74"/>
        <v>0</v>
      </c>
      <c r="Y87" s="175">
        <f t="shared" si="74"/>
        <v>0</v>
      </c>
      <c r="Z87" s="175">
        <f t="shared" si="74"/>
        <v>0</v>
      </c>
      <c r="AA87" s="175">
        <f t="shared" si="74"/>
        <v>0</v>
      </c>
      <c r="AB87" s="175">
        <f t="shared" si="74"/>
        <v>0</v>
      </c>
      <c r="AC87" s="175">
        <f t="shared" si="74"/>
        <v>0</v>
      </c>
      <c r="AD87" s="175">
        <f t="shared" si="74"/>
        <v>0</v>
      </c>
      <c r="AE87" s="175">
        <f t="shared" si="74"/>
        <v>0</v>
      </c>
      <c r="AF87" s="175">
        <f t="shared" si="74"/>
        <v>0</v>
      </c>
      <c r="AG87" s="175">
        <f t="shared" si="74"/>
        <v>0</v>
      </c>
      <c r="AH87" s="175">
        <f t="shared" si="74"/>
        <v>0</v>
      </c>
      <c r="AI87" s="175">
        <f t="shared" si="74"/>
        <v>0</v>
      </c>
      <c r="AJ87" s="175">
        <f t="shared" si="74"/>
        <v>0</v>
      </c>
      <c r="AK87" s="175">
        <f t="shared" si="74"/>
        <v>0</v>
      </c>
      <c r="AL87" s="175">
        <f t="shared" si="74"/>
        <v>0</v>
      </c>
      <c r="AM87" s="175">
        <f t="shared" si="74"/>
        <v>0</v>
      </c>
      <c r="AN87" s="175">
        <f t="shared" si="74"/>
        <v>0</v>
      </c>
      <c r="AO87" s="175">
        <f t="shared" si="74"/>
        <v>0</v>
      </c>
      <c r="AP87" s="175">
        <f t="shared" si="74"/>
        <v>0</v>
      </c>
      <c r="AQ87" s="175">
        <f t="shared" si="74"/>
        <v>0</v>
      </c>
      <c r="AR87" s="175">
        <f t="shared" si="74"/>
        <v>0</v>
      </c>
      <c r="AS87" s="175">
        <f t="shared" si="74"/>
        <v>0</v>
      </c>
      <c r="AT87" s="175">
        <f t="shared" si="74"/>
        <v>0</v>
      </c>
      <c r="AU87" s="175">
        <f t="shared" si="74"/>
        <v>0</v>
      </c>
      <c r="AV87" s="175">
        <f t="shared" si="74"/>
        <v>0</v>
      </c>
      <c r="AW87" s="175">
        <f t="shared" si="74"/>
        <v>0</v>
      </c>
      <c r="AX87" s="175">
        <f t="shared" si="74"/>
        <v>0</v>
      </c>
      <c r="AY87" s="175">
        <f t="shared" si="74"/>
        <v>0</v>
      </c>
      <c r="AZ87" s="175">
        <f t="shared" si="74"/>
        <v>0</v>
      </c>
      <c r="BA87" s="175">
        <f t="shared" si="74"/>
        <v>0</v>
      </c>
      <c r="BB87" s="175">
        <f t="shared" si="74"/>
        <v>0</v>
      </c>
      <c r="BC87" s="175">
        <f t="shared" si="74"/>
        <v>0</v>
      </c>
      <c r="BD87" s="175">
        <f t="shared" si="74"/>
        <v>0</v>
      </c>
      <c r="BE87" s="175">
        <f t="shared" si="74"/>
        <v>0</v>
      </c>
      <c r="BF87" s="175">
        <f t="shared" si="74"/>
        <v>0</v>
      </c>
      <c r="BG87" s="175">
        <f t="shared" si="74"/>
        <v>0</v>
      </c>
      <c r="BH87" s="175">
        <f t="shared" si="74"/>
        <v>0</v>
      </c>
    </row>
    <row r="88" spans="1:60" ht="36.6" customHeight="1">
      <c r="B88" s="62"/>
      <c r="C88" s="62"/>
      <c r="D88" s="96" t="s">
        <v>82</v>
      </c>
      <c r="E88" s="65">
        <f t="shared" ref="E88:F88" si="75">IF(SUM(E92:E94)&lt;0,-SUM(E92:E94),0)</f>
        <v>0</v>
      </c>
      <c r="F88" s="65">
        <f t="shared" si="75"/>
        <v>8.244949722280893</v>
      </c>
      <c r="G88" s="65">
        <f t="shared" ref="G88:BH88" si="76">IF(SUM(G92:G94)&lt;0,-SUM(G92:G94),0)</f>
        <v>0</v>
      </c>
      <c r="H88" s="65">
        <f t="shared" si="76"/>
        <v>0</v>
      </c>
      <c r="I88" s="65">
        <f t="shared" si="76"/>
        <v>0</v>
      </c>
      <c r="J88" s="65">
        <f t="shared" si="76"/>
        <v>0</v>
      </c>
      <c r="K88" s="65">
        <f t="shared" si="76"/>
        <v>0</v>
      </c>
      <c r="L88" s="65">
        <f t="shared" si="76"/>
        <v>0</v>
      </c>
      <c r="M88" s="65">
        <f t="shared" si="76"/>
        <v>0</v>
      </c>
      <c r="N88" s="65">
        <f t="shared" si="76"/>
        <v>0</v>
      </c>
      <c r="O88" s="65">
        <f t="shared" si="76"/>
        <v>0</v>
      </c>
      <c r="P88" s="65">
        <f t="shared" si="76"/>
        <v>0</v>
      </c>
      <c r="Q88" s="65">
        <f t="shared" si="76"/>
        <v>0</v>
      </c>
      <c r="R88" s="65">
        <f t="shared" si="76"/>
        <v>0</v>
      </c>
      <c r="S88" s="65">
        <f t="shared" si="76"/>
        <v>0</v>
      </c>
      <c r="T88" s="65">
        <f t="shared" si="76"/>
        <v>0</v>
      </c>
      <c r="U88" s="65">
        <f t="shared" si="76"/>
        <v>0</v>
      </c>
      <c r="V88" s="65">
        <f t="shared" si="76"/>
        <v>0</v>
      </c>
      <c r="W88" s="65">
        <f t="shared" si="76"/>
        <v>0</v>
      </c>
      <c r="X88" s="65">
        <f t="shared" si="76"/>
        <v>0</v>
      </c>
      <c r="Y88" s="65">
        <f t="shared" si="76"/>
        <v>0</v>
      </c>
      <c r="Z88" s="65">
        <f t="shared" si="76"/>
        <v>0</v>
      </c>
      <c r="AA88" s="65">
        <f t="shared" si="76"/>
        <v>0</v>
      </c>
      <c r="AB88" s="65">
        <f t="shared" si="76"/>
        <v>0</v>
      </c>
      <c r="AC88" s="65">
        <f t="shared" si="76"/>
        <v>0</v>
      </c>
      <c r="AD88" s="65">
        <f t="shared" si="76"/>
        <v>0</v>
      </c>
      <c r="AE88" s="65">
        <f t="shared" si="76"/>
        <v>0</v>
      </c>
      <c r="AF88" s="65">
        <f t="shared" si="76"/>
        <v>0</v>
      </c>
      <c r="AG88" s="65">
        <f t="shared" si="76"/>
        <v>0</v>
      </c>
      <c r="AH88" s="65">
        <f t="shared" si="76"/>
        <v>0</v>
      </c>
      <c r="AI88" s="65">
        <f t="shared" si="76"/>
        <v>0</v>
      </c>
      <c r="AJ88" s="65">
        <f t="shared" si="76"/>
        <v>0</v>
      </c>
      <c r="AK88" s="65">
        <f t="shared" si="76"/>
        <v>0</v>
      </c>
      <c r="AL88" s="65">
        <f t="shared" si="76"/>
        <v>0</v>
      </c>
      <c r="AM88" s="65">
        <f t="shared" si="76"/>
        <v>0</v>
      </c>
      <c r="AN88" s="65">
        <f t="shared" si="76"/>
        <v>0</v>
      </c>
      <c r="AO88" s="65">
        <f t="shared" si="76"/>
        <v>0</v>
      </c>
      <c r="AP88" s="65">
        <f t="shared" si="76"/>
        <v>0</v>
      </c>
      <c r="AQ88" s="65">
        <f t="shared" si="76"/>
        <v>0</v>
      </c>
      <c r="AR88" s="65">
        <f t="shared" si="76"/>
        <v>0</v>
      </c>
      <c r="AS88" s="65">
        <f t="shared" si="76"/>
        <v>0</v>
      </c>
      <c r="AT88" s="65">
        <f t="shared" si="76"/>
        <v>0</v>
      </c>
      <c r="AU88" s="65">
        <f t="shared" si="76"/>
        <v>0</v>
      </c>
      <c r="AV88" s="65">
        <f t="shared" si="76"/>
        <v>0</v>
      </c>
      <c r="AW88" s="65">
        <f t="shared" si="76"/>
        <v>0</v>
      </c>
      <c r="AX88" s="65">
        <f t="shared" si="76"/>
        <v>0</v>
      </c>
      <c r="AY88" s="65">
        <f t="shared" si="76"/>
        <v>0</v>
      </c>
      <c r="AZ88" s="65">
        <f t="shared" si="76"/>
        <v>0</v>
      </c>
      <c r="BA88" s="65">
        <f t="shared" si="76"/>
        <v>0</v>
      </c>
      <c r="BB88" s="65">
        <f t="shared" si="76"/>
        <v>0</v>
      </c>
      <c r="BC88" s="65">
        <f t="shared" si="76"/>
        <v>0</v>
      </c>
      <c r="BD88" s="65">
        <f t="shared" si="76"/>
        <v>0</v>
      </c>
      <c r="BE88" s="65">
        <f t="shared" si="76"/>
        <v>0</v>
      </c>
      <c r="BF88" s="65">
        <f t="shared" si="76"/>
        <v>0</v>
      </c>
      <c r="BG88" s="65">
        <f t="shared" si="76"/>
        <v>0</v>
      </c>
      <c r="BH88" s="65">
        <f t="shared" si="76"/>
        <v>0</v>
      </c>
    </row>
    <row r="89" spans="1:60" ht="13.35" customHeight="1">
      <c r="B89" s="62"/>
      <c r="C89" s="97"/>
      <c r="D89" s="93" t="s">
        <v>13</v>
      </c>
      <c r="E89" s="37">
        <f>SUM(E83:E88)</f>
        <v>0</v>
      </c>
      <c r="F89" s="37">
        <f>F83+F88</f>
        <v>-6.2527760746888816E-13</v>
      </c>
      <c r="G89" s="37">
        <f t="shared" ref="G89:BH89" si="77">G83+G88</f>
        <v>252.51726273209309</v>
      </c>
      <c r="H89" s="37">
        <f t="shared" si="77"/>
        <v>541.23925865057663</v>
      </c>
      <c r="I89" s="37">
        <f t="shared" si="77"/>
        <v>785.37648732324999</v>
      </c>
      <c r="J89" s="37">
        <f t="shared" si="77"/>
        <v>990.82130038685921</v>
      </c>
      <c r="K89" s="37">
        <f t="shared" si="77"/>
        <v>1162.4400526760364</v>
      </c>
      <c r="L89" s="37">
        <f t="shared" si="77"/>
        <v>1304.4207382721834</v>
      </c>
      <c r="M89" s="37">
        <f t="shared" si="77"/>
        <v>1420.3628922922942</v>
      </c>
      <c r="N89" s="37">
        <f t="shared" si="77"/>
        <v>1512.6040744148795</v>
      </c>
      <c r="O89" s="37">
        <f t="shared" si="77"/>
        <v>1582.52691114352</v>
      </c>
      <c r="P89" s="175">
        <f t="shared" si="77"/>
        <v>1631.5994231937739</v>
      </c>
      <c r="Q89" s="175">
        <f t="shared" si="77"/>
        <v>1661.7625887183347</v>
      </c>
      <c r="R89" s="175">
        <f t="shared" si="77"/>
        <v>1674.2117351470979</v>
      </c>
      <c r="S89" s="175">
        <f t="shared" si="77"/>
        <v>1671.3490881235641</v>
      </c>
      <c r="T89" s="175">
        <f t="shared" si="77"/>
        <v>1655.3107279366723</v>
      </c>
      <c r="U89" s="175">
        <f t="shared" si="77"/>
        <v>1623.1121861688955</v>
      </c>
      <c r="V89" s="175">
        <f t="shared" si="77"/>
        <v>1581.6080774918346</v>
      </c>
      <c r="W89" s="175">
        <f t="shared" si="77"/>
        <v>1532.2210359865173</v>
      </c>
      <c r="X89" s="175">
        <f t="shared" si="77"/>
        <v>1476.270172211305</v>
      </c>
      <c r="Y89" s="175">
        <f t="shared" si="77"/>
        <v>1414.8888785676195</v>
      </c>
      <c r="Z89" s="175">
        <f t="shared" si="77"/>
        <v>1349.135188206428</v>
      </c>
      <c r="AA89" s="175">
        <f t="shared" si="77"/>
        <v>1279.9174029702097</v>
      </c>
      <c r="AB89" s="175">
        <f t="shared" si="77"/>
        <v>1208.0287748207611</v>
      </c>
      <c r="AC89" s="175">
        <f t="shared" si="77"/>
        <v>1134.2295781394923</v>
      </c>
      <c r="AD89" s="175">
        <f t="shared" si="77"/>
        <v>1059.2538378137126</v>
      </c>
      <c r="AE89" s="175">
        <f t="shared" si="77"/>
        <v>983.83923976654228</v>
      </c>
      <c r="AF89" s="175">
        <f t="shared" si="77"/>
        <v>908.77322181884335</v>
      </c>
      <c r="AG89" s="175">
        <f t="shared" si="77"/>
        <v>834.73177426027189</v>
      </c>
      <c r="AH89" s="175">
        <f t="shared" si="77"/>
        <v>762.27102024515523</v>
      </c>
      <c r="AI89" s="175">
        <f t="shared" si="77"/>
        <v>691.83720873326195</v>
      </c>
      <c r="AJ89" s="175">
        <f t="shared" si="77"/>
        <v>623.80476914904659</v>
      </c>
      <c r="AK89" s="175">
        <f t="shared" si="77"/>
        <v>558.52269781771906</v>
      </c>
      <c r="AL89" s="175">
        <f t="shared" si="77"/>
        <v>496.30072431900345</v>
      </c>
      <c r="AM89" s="175">
        <f t="shared" si="77"/>
        <v>437.44160115318039</v>
      </c>
      <c r="AN89" s="175">
        <f t="shared" si="77"/>
        <v>382.23303099035678</v>
      </c>
      <c r="AO89" s="175">
        <f t="shared" si="77"/>
        <v>330.91893999659663</v>
      </c>
      <c r="AP89" s="175">
        <f t="shared" si="77"/>
        <v>283.71858461581712</v>
      </c>
      <c r="AQ89" s="175">
        <f t="shared" si="77"/>
        <v>240.78233677605729</v>
      </c>
      <c r="AR89" s="175">
        <f t="shared" si="77"/>
        <v>202.11662703287672</v>
      </c>
      <c r="AS89" s="175">
        <f t="shared" si="77"/>
        <v>167.62830273185335</v>
      </c>
      <c r="AT89" s="175">
        <f t="shared" si="77"/>
        <v>137.20523644795603</v>
      </c>
      <c r="AU89" s="175">
        <f t="shared" si="77"/>
        <v>110.70112407723319</v>
      </c>
      <c r="AV89" s="175">
        <f t="shared" si="77"/>
        <v>87.927729496447554</v>
      </c>
      <c r="AW89" s="175">
        <f t="shared" si="77"/>
        <v>68.6627401520864</v>
      </c>
      <c r="AX89" s="175">
        <f t="shared" si="77"/>
        <v>52.653098583847608</v>
      </c>
      <c r="AY89" s="175">
        <f t="shared" si="77"/>
        <v>39.597509568537696</v>
      </c>
      <c r="AZ89" s="175">
        <f t="shared" si="77"/>
        <v>29.153509470698896</v>
      </c>
      <c r="BA89" s="175">
        <f t="shared" si="77"/>
        <v>20.960707752588807</v>
      </c>
      <c r="BB89" s="175">
        <f t="shared" si="77"/>
        <v>14.660817432587667</v>
      </c>
      <c r="BC89" s="175">
        <f t="shared" si="77"/>
        <v>9.914092062062295</v>
      </c>
      <c r="BD89" s="175">
        <f t="shared" si="77"/>
        <v>6.4110022846090242</v>
      </c>
      <c r="BE89" s="175">
        <f t="shared" si="77"/>
        <v>3.8794910024903611</v>
      </c>
      <c r="BF89" s="175">
        <f t="shared" si="77"/>
        <v>2.0882011762308745</v>
      </c>
      <c r="BG89" s="175">
        <f t="shared" si="77"/>
        <v>0.84638486833391902</v>
      </c>
      <c r="BH89" s="175">
        <f t="shared" si="77"/>
        <v>1.935172855012901E-2</v>
      </c>
    </row>
    <row r="90" spans="1:60" ht="13.35" customHeight="1">
      <c r="B90" s="62"/>
      <c r="C90" s="62"/>
      <c r="D90" s="98"/>
      <c r="E90" s="37"/>
      <c r="F90" s="99"/>
      <c r="G90" s="99"/>
      <c r="H90" s="99"/>
      <c r="I90" s="99"/>
      <c r="J90" s="99"/>
      <c r="K90" s="99"/>
      <c r="L90" s="99"/>
      <c r="M90" s="99"/>
      <c r="N90" s="99"/>
      <c r="O90" s="99"/>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row>
    <row r="91" spans="1:60" ht="13.35" customHeight="1">
      <c r="B91" s="62"/>
      <c r="C91" s="63" t="s">
        <v>14</v>
      </c>
      <c r="D91" s="95"/>
      <c r="E91" s="62"/>
      <c r="F91" s="94"/>
      <c r="G91" s="94"/>
      <c r="H91" s="94"/>
      <c r="I91" s="94"/>
      <c r="J91" s="94"/>
      <c r="K91" s="94"/>
      <c r="L91" s="94"/>
      <c r="M91" s="94"/>
      <c r="N91" s="94"/>
      <c r="O91" s="94"/>
      <c r="P91" s="172"/>
      <c r="Q91" s="172"/>
      <c r="R91" s="172"/>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c r="AW91" s="172"/>
      <c r="AX91" s="172"/>
      <c r="AY91" s="172"/>
      <c r="AZ91" s="172"/>
      <c r="BA91" s="172"/>
      <c r="BB91" s="172"/>
      <c r="BC91" s="172"/>
      <c r="BD91" s="172"/>
      <c r="BE91" s="172"/>
      <c r="BF91" s="172"/>
      <c r="BG91" s="172"/>
      <c r="BH91" s="172"/>
    </row>
    <row r="92" spans="1:60" ht="13.35" customHeight="1">
      <c r="B92" s="62"/>
      <c r="C92" s="237">
        <f>0.25*F25-F92</f>
        <v>0</v>
      </c>
      <c r="D92" s="36" t="s">
        <v>88</v>
      </c>
      <c r="E92" s="47">
        <f>'Liability Development'!E57</f>
        <v>-238.96388204495872</v>
      </c>
      <c r="F92" s="47">
        <f>'Liability Development'!F57</f>
        <v>-228.57243732675647</v>
      </c>
      <c r="G92" s="47">
        <f>'Liability Development'!G57</f>
        <v>48.656594630395034</v>
      </c>
      <c r="H92" s="47">
        <f>'Liability Development'!H57</f>
        <v>352.38944062114064</v>
      </c>
      <c r="I92" s="47">
        <f>'Liability Development'!I57</f>
        <v>610.58643853326487</v>
      </c>
      <c r="J92" s="47">
        <f>'Liability Development'!J57</f>
        <v>829.1984312963591</v>
      </c>
      <c r="K92" s="47">
        <f>'Liability Development'!K57</f>
        <v>1013.1521899180859</v>
      </c>
      <c r="L92" s="47">
        <f>'Liability Development'!L57</f>
        <v>1166.6869847498594</v>
      </c>
      <c r="M92" s="47">
        <f>'Liability Development'!M57</f>
        <v>1293.4497493211172</v>
      </c>
      <c r="N92" s="47">
        <f>'Liability Development'!N57</f>
        <v>1395.8263546021401</v>
      </c>
      <c r="O92" s="47">
        <f>'Liability Development'!O57</f>
        <v>1475.2425429820344</v>
      </c>
      <c r="P92" s="171">
        <f>'Liability Development'!P57</f>
        <v>1533.2040551572954</v>
      </c>
      <c r="Q92" s="171">
        <f>'Liability Development'!Q57</f>
        <v>1571.6765441849529</v>
      </c>
      <c r="R92" s="171">
        <f>'Liability Development'!R57</f>
        <v>1591.8865724889895</v>
      </c>
      <c r="S92" s="171">
        <f>'Liability Development'!S57</f>
        <v>1596.2661389347954</v>
      </c>
      <c r="T92" s="171">
        <f>'Liability Development'!T57</f>
        <v>1586.9797993763189</v>
      </c>
      <c r="U92" s="171">
        <f>'Liability Development'!U57</f>
        <v>1561.0649677507258</v>
      </c>
      <c r="V92" s="171">
        <f>'Liability Development'!V57</f>
        <v>1525.4006468604646</v>
      </c>
      <c r="W92" s="171">
        <f>'Liability Development'!W57</f>
        <v>1481.4340667444048</v>
      </c>
      <c r="X92" s="171">
        <f>'Liability Development'!X57</f>
        <v>1430.507259895265</v>
      </c>
      <c r="Y92" s="171">
        <f>'Liability Development'!Y57</f>
        <v>1373.7749252309027</v>
      </c>
      <c r="Z92" s="171">
        <f>'Liability Development'!Z57</f>
        <v>1312.3150669822498</v>
      </c>
      <c r="AA92" s="171">
        <f>'Liability Development'!AA57</f>
        <v>1247.0548122188054</v>
      </c>
      <c r="AB92" s="171">
        <f>'Liability Development'!AB57</f>
        <v>1178.8053243712973</v>
      </c>
      <c r="AC92" s="171">
        <f>'Liability Development'!AC57</f>
        <v>1108.3439828880362</v>
      </c>
      <c r="AD92" s="171">
        <f>'Liability Development'!AD57</f>
        <v>1036.4212616712805</v>
      </c>
      <c r="AE92" s="171">
        <f>'Liability Development'!AE57</f>
        <v>963.79067721819104</v>
      </c>
      <c r="AF92" s="171">
        <f>'Liability Development'!AF57</f>
        <v>891.25493666735861</v>
      </c>
      <c r="AG92" s="171">
        <f>'Liability Development'!AG57</f>
        <v>819.50476770867488</v>
      </c>
      <c r="AH92" s="171">
        <f>'Liability Development'!AH57</f>
        <v>749.11042892879721</v>
      </c>
      <c r="AI92" s="171">
        <f>'Liability Development'!AI57</f>
        <v>680.53169673947582</v>
      </c>
      <c r="AJ92" s="171">
        <f>'Liability Development'!AJ57</f>
        <v>614.15608020022523</v>
      </c>
      <c r="AK92" s="171">
        <f>'Liability Development'!AK57</f>
        <v>550.34538488466922</v>
      </c>
      <c r="AL92" s="171">
        <f>'Liability Development'!AL57</f>
        <v>489.42200172565157</v>
      </c>
      <c r="AM92" s="171">
        <f>'Liability Development'!AM57</f>
        <v>431.70127978349632</v>
      </c>
      <c r="AN92" s="171">
        <f>'Liability Development'!AN57</f>
        <v>377.48349909701579</v>
      </c>
      <c r="AO92" s="171">
        <f>'Liability Development'!AO57</f>
        <v>327.02505869076441</v>
      </c>
      <c r="AP92" s="171">
        <f>'Liability Development'!AP57</f>
        <v>280.55750904840261</v>
      </c>
      <c r="AQ92" s="171">
        <f>'Liability Development'!AQ57</f>
        <v>238.24327974649285</v>
      </c>
      <c r="AR92" s="171">
        <f>'Liability Development'!AR57</f>
        <v>200.10045391101042</v>
      </c>
      <c r="AS92" s="171">
        <f>'Liability Development'!AS57</f>
        <v>166.04698074723751</v>
      </c>
      <c r="AT92" s="171">
        <f>'Liability Development'!AT57</f>
        <v>135.98128665404249</v>
      </c>
      <c r="AU92" s="171">
        <f>'Liability Development'!AU57</f>
        <v>109.76708984221419</v>
      </c>
      <c r="AV92" s="171">
        <f>'Liability Development'!AV57</f>
        <v>87.225610945337579</v>
      </c>
      <c r="AW92" s="171">
        <f>'Liability Development'!AW57</f>
        <v>68.143371101572086</v>
      </c>
      <c r="AX92" s="171">
        <f>'Liability Development'!AX57</f>
        <v>52.275469953444009</v>
      </c>
      <c r="AY92" s="171">
        <f>'Liability Development'!AY57</f>
        <v>39.328020629364588</v>
      </c>
      <c r="AZ92" s="171">
        <f>'Liability Development'!AZ57</f>
        <v>28.965138586066743</v>
      </c>
      <c r="BA92" s="171">
        <f>'Liability Development'!BA57</f>
        <v>20.832137169327368</v>
      </c>
      <c r="BB92" s="171">
        <f>'Liability Development'!BB57</f>
        <v>14.575557731353195</v>
      </c>
      <c r="BC92" s="171">
        <f>'Liability Development'!BC57</f>
        <v>9.8596447827404567</v>
      </c>
      <c r="BD92" s="171">
        <f>'Liability Development'!BD57</f>
        <v>6.3780859132971734</v>
      </c>
      <c r="BE92" s="171">
        <f>'Liability Development'!BE57</f>
        <v>3.8613545373909268</v>
      </c>
      <c r="BF92" s="171">
        <f>'Liability Development'!BF57</f>
        <v>2.0800365951481807</v>
      </c>
      <c r="BG92" s="171">
        <f>'Liability Development'!BG57</f>
        <v>0.84484139285596938</v>
      </c>
      <c r="BH92" s="171">
        <f>'Liability Development'!BH57</f>
        <v>0</v>
      </c>
    </row>
    <row r="93" spans="1:60" ht="13.35" customHeight="1">
      <c r="B93" s="59"/>
      <c r="C93" s="237">
        <f t="shared" ref="C93:C94" si="78">0.25*F26-F93</f>
        <v>0</v>
      </c>
      <c r="D93" s="100" t="s">
        <v>15</v>
      </c>
      <c r="E93" s="47">
        <f>'Liability Development'!E58</f>
        <v>40.36392662141251</v>
      </c>
      <c r="F93" s="47">
        <f>'Liability Development'!F58</f>
        <v>39.428483686269018</v>
      </c>
      <c r="G93" s="47">
        <f>'Liability Development'!G58</f>
        <v>38.764383153719763</v>
      </c>
      <c r="H93" s="47">
        <f>'Liability Development'!H58</f>
        <v>38.294609032675069</v>
      </c>
      <c r="I93" s="47">
        <f>'Liability Development'!I58</f>
        <v>37.610522595048216</v>
      </c>
      <c r="J93" s="47">
        <f>'Liability Development'!J58</f>
        <v>36.744400482548905</v>
      </c>
      <c r="K93" s="47">
        <f>'Liability Development'!K58</f>
        <v>35.720356651530125</v>
      </c>
      <c r="L93" s="47">
        <f>'Liability Development'!L58</f>
        <v>34.565453897504746</v>
      </c>
      <c r="M93" s="47">
        <f>'Liability Development'!M58</f>
        <v>33.30500550397899</v>
      </c>
      <c r="N93" s="47">
        <f>'Liability Development'!N58</f>
        <v>31.957135891802864</v>
      </c>
      <c r="O93" s="47">
        <f>'Liability Development'!O58</f>
        <v>30.538607696406345</v>
      </c>
      <c r="P93" s="171">
        <f>'Liability Development'!P58</f>
        <v>29.065128274808455</v>
      </c>
      <c r="Q93" s="171">
        <f>'Liability Development'!Q58</f>
        <v>27.561013760889615</v>
      </c>
      <c r="R93" s="171">
        <f>'Liability Development'!R58</f>
        <v>26.039368644027039</v>
      </c>
      <c r="S93" s="171">
        <f>'Liability Development'!S58</f>
        <v>24.511960888054222</v>
      </c>
      <c r="T93" s="171">
        <f>'Liability Development'!T58</f>
        <v>22.989158639013898</v>
      </c>
      <c r="U93" s="171">
        <f>'Liability Development'!U58</f>
        <v>21.48007215568558</v>
      </c>
      <c r="V93" s="171">
        <f>'Liability Development'!V58</f>
        <v>19.994760145068177</v>
      </c>
      <c r="W93" s="171">
        <f>'Liability Development'!W58</f>
        <v>18.540536126073818</v>
      </c>
      <c r="X93" s="171">
        <f>'Liability Development'!X58</f>
        <v>17.124047902882882</v>
      </c>
      <c r="Y93" s="171">
        <f>'Liability Development'!Y58</f>
        <v>15.751316481852671</v>
      </c>
      <c r="Z93" s="171">
        <f>'Liability Development'!Z58</f>
        <v>14.427664328486149</v>
      </c>
      <c r="AA93" s="171">
        <f>'Liability Development'!AA58</f>
        <v>13.157643235474803</v>
      </c>
      <c r="AB93" s="171">
        <f>'Liability Development'!AB58</f>
        <v>11.944936782618653</v>
      </c>
      <c r="AC93" s="171">
        <f>'Liability Development'!AC58</f>
        <v>10.792456534369689</v>
      </c>
      <c r="AD93" s="171">
        <f>'Liability Development'!AD58</f>
        <v>9.7023702744255704</v>
      </c>
      <c r="AE93" s="171">
        <f>'Liability Development'!AE58</f>
        <v>8.6762434502659751</v>
      </c>
      <c r="AF93" s="171">
        <f>'Liability Development'!AF58</f>
        <v>7.7151904350760736</v>
      </c>
      <c r="AG93" s="171">
        <f>'Liability Development'!AG58</f>
        <v>6.8198607470795345</v>
      </c>
      <c r="AH93" s="171">
        <f>'Liability Development'!AH58</f>
        <v>5.9905127428064144</v>
      </c>
      <c r="AI93" s="171">
        <f>'Liability Development'!AI58</f>
        <v>5.2270411198674909</v>
      </c>
      <c r="AJ93" s="171">
        <f>'Liability Development'!AJ58</f>
        <v>4.5288809176341331</v>
      </c>
      <c r="AK93" s="171">
        <f>'Liability Development'!AK58</f>
        <v>3.8949385508191789</v>
      </c>
      <c r="AL93" s="171">
        <f>'Liability Development'!AL58</f>
        <v>3.3235512420603266</v>
      </c>
      <c r="AM93" s="171">
        <f>'Liability Development'!AM58</f>
        <v>2.8125081442719897</v>
      </c>
      <c r="AN93" s="171">
        <f>'Liability Development'!AN58</f>
        <v>2.3590811369651683</v>
      </c>
      <c r="AO93" s="171">
        <f>'Liability Development'!AO58</f>
        <v>1.9601404628278534</v>
      </c>
      <c r="AP93" s="171">
        <f>'Liability Development'!AP58</f>
        <v>1.6122720910841613</v>
      </c>
      <c r="AQ93" s="171">
        <f>'Liability Development'!AQ58</f>
        <v>1.3118235856184202</v>
      </c>
      <c r="AR93" s="171">
        <f>'Liability Development'!AR58</f>
        <v>1.0549791561763717</v>
      </c>
      <c r="AS93" s="171">
        <f>'Liability Development'!AS58</f>
        <v>0.83786385312234335</v>
      </c>
      <c r="AT93" s="171">
        <f>'Liability Development'!AT58</f>
        <v>0.65658517202261968</v>
      </c>
      <c r="AU93" s="171">
        <f>'Liability Development'!AU58</f>
        <v>0.50723820501776073</v>
      </c>
      <c r="AV93" s="171">
        <f>'Liability Development'!AV58</f>
        <v>0.38594651647884665</v>
      </c>
      <c r="AW93" s="171">
        <f>'Liability Development'!AW58</f>
        <v>0.28892920336000943</v>
      </c>
      <c r="AX93" s="171">
        <f>'Liability Development'!AX58</f>
        <v>0.21256216002274353</v>
      </c>
      <c r="AY93" s="171">
        <f>'Liability Development'!AY58</f>
        <v>0.15343450950060977</v>
      </c>
      <c r="AZ93" s="171">
        <f>'Liability Development'!AZ58</f>
        <v>0.10841789584022805</v>
      </c>
      <c r="BA93" s="171">
        <f>'Liability Development'!BA58</f>
        <v>7.4723442150752911E-2</v>
      </c>
      <c r="BB93" s="171">
        <f>'Liability Development'!BB58</f>
        <v>4.9931603584172257E-2</v>
      </c>
      <c r="BC93" s="171">
        <f>'Liability Development'!BC58</f>
        <v>3.1997576153427208E-2</v>
      </c>
      <c r="BD93" s="171">
        <f>'Liability Development'!BD58</f>
        <v>1.9240888114713951E-2</v>
      </c>
      <c r="BE93" s="171">
        <f>'Liability Development'!BE58</f>
        <v>1.0315583144034485E-2</v>
      </c>
      <c r="BF93" s="171">
        <f>'Liability Development'!BF58</f>
        <v>4.1698213858324274E-3</v>
      </c>
      <c r="BG93" s="171">
        <f>'Liability Development'!BG58</f>
        <v>0</v>
      </c>
      <c r="BH93" s="171">
        <f>'Liability Development'!BH58</f>
        <v>0</v>
      </c>
    </row>
    <row r="94" spans="1:60" ht="13.35" customHeight="1">
      <c r="B94" s="59"/>
      <c r="C94" s="237">
        <f t="shared" si="78"/>
        <v>0</v>
      </c>
      <c r="D94" s="100" t="s">
        <v>16</v>
      </c>
      <c r="E94" s="47">
        <f>'Liability Development'!E59</f>
        <v>198.59995542354622</v>
      </c>
      <c r="F94" s="47">
        <f>'Liability Development'!F59</f>
        <v>180.89900391820655</v>
      </c>
      <c r="G94" s="47">
        <f>'Liability Development'!G59</f>
        <v>165.09628494797903</v>
      </c>
      <c r="H94" s="47">
        <f>'Liability Development'!H59</f>
        <v>150.55520899676321</v>
      </c>
      <c r="I94" s="47">
        <f>'Liability Development'!I59</f>
        <v>137.179526194939</v>
      </c>
      <c r="J94" s="47">
        <f>'Liability Development'!J59</f>
        <v>124.87846860795217</v>
      </c>
      <c r="K94" s="47">
        <f>'Liability Development'!K59</f>
        <v>113.56750610642248</v>
      </c>
      <c r="L94" s="47">
        <f>'Liability Development'!L59</f>
        <v>103.16829962482123</v>
      </c>
      <c r="M94" s="47">
        <f>'Liability Development'!M59</f>
        <v>93.608137467199583</v>
      </c>
      <c r="N94" s="47">
        <f>'Liability Development'!N59</f>
        <v>84.820583920937679</v>
      </c>
      <c r="O94" s="47">
        <f>'Liability Development'!O59</f>
        <v>76.745760465080537</v>
      </c>
      <c r="P94" s="171">
        <f>'Liability Development'!P59</f>
        <v>69.330239761670896</v>
      </c>
      <c r="Q94" s="171">
        <f>'Liability Development'!Q59</f>
        <v>62.525030772493594</v>
      </c>
      <c r="R94" s="171">
        <f>'Liability Development'!R59</f>
        <v>56.285794014081844</v>
      </c>
      <c r="S94" s="171">
        <f>'Liability Development'!S59</f>
        <v>50.570988300715086</v>
      </c>
      <c r="T94" s="171">
        <f>'Liability Development'!T59</f>
        <v>45.341769921341466</v>
      </c>
      <c r="U94" s="171">
        <f>'Liability Development'!U59</f>
        <v>40.567146262484556</v>
      </c>
      <c r="V94" s="171">
        <f>'Liability Development'!V59</f>
        <v>36.212670486302862</v>
      </c>
      <c r="W94" s="171">
        <f>'Liability Development'!W59</f>
        <v>32.246433116039483</v>
      </c>
      <c r="X94" s="171">
        <f>'Liability Development'!X59</f>
        <v>28.638864413157961</v>
      </c>
      <c r="Y94" s="171">
        <f>'Liability Development'!Y59</f>
        <v>25.362636854865453</v>
      </c>
      <c r="Z94" s="171">
        <f>'Liability Development'!Z59</f>
        <v>22.392456895693794</v>
      </c>
      <c r="AA94" s="171">
        <f>'Liability Development'!AA59</f>
        <v>19.704947515931174</v>
      </c>
      <c r="AB94" s="171">
        <f>'Liability Development'!AB59</f>
        <v>17.278513666847385</v>
      </c>
      <c r="AC94" s="171">
        <f>'Liability Development'!AC59</f>
        <v>15.093138717088603</v>
      </c>
      <c r="AD94" s="171">
        <f>'Liability Development'!AD59</f>
        <v>13.130205868009</v>
      </c>
      <c r="AE94" s="171">
        <f>'Liability Development'!AE59</f>
        <v>11.372319098087726</v>
      </c>
      <c r="AF94" s="171">
        <f>'Liability Development'!AF59</f>
        <v>9.8030947164121134</v>
      </c>
      <c r="AG94" s="171">
        <f>'Liability Development'!AG59</f>
        <v>8.4071458045206633</v>
      </c>
      <c r="AH94" s="171">
        <f>'Liability Development'!AH59</f>
        <v>7.1700785735552337</v>
      </c>
      <c r="AI94" s="171">
        <f>'Liability Development'!AI59</f>
        <v>6.0784708739223596</v>
      </c>
      <c r="AJ94" s="171">
        <f>'Liability Development'!AJ59</f>
        <v>5.1198080311912726</v>
      </c>
      <c r="AK94" s="171">
        <f>'Liability Development'!AK59</f>
        <v>4.2823743822350231</v>
      </c>
      <c r="AL94" s="171">
        <f>'Liability Development'!AL59</f>
        <v>3.5551713512962984</v>
      </c>
      <c r="AM94" s="171">
        <f>'Liability Development'!AM59</f>
        <v>2.9278132254169504</v>
      </c>
      <c r="AN94" s="171">
        <f>'Liability Development'!AN59</f>
        <v>2.3904507563810995</v>
      </c>
      <c r="AO94" s="171">
        <f>'Liability Development'!AO59</f>
        <v>1.9337408430098635</v>
      </c>
      <c r="AP94" s="171">
        <f>'Liability Development'!AP59</f>
        <v>1.5488034763361218</v>
      </c>
      <c r="AQ94" s="171">
        <f>'Liability Development'!AQ59</f>
        <v>1.2272334439521835</v>
      </c>
      <c r="AR94" s="171">
        <f>'Liability Development'!AR59</f>
        <v>0.96119396569644766</v>
      </c>
      <c r="AS94" s="171">
        <f>'Liability Development'!AS59</f>
        <v>0.74345813150044715</v>
      </c>
      <c r="AT94" s="171">
        <f>'Liability Development'!AT59</f>
        <v>0.56736462189832748</v>
      </c>
      <c r="AU94" s="171">
        <f>'Liability Development'!AU59</f>
        <v>0.42679603000909938</v>
      </c>
      <c r="AV94" s="171">
        <f>'Liability Development'!AV59</f>
        <v>0.31617203463948745</v>
      </c>
      <c r="AW94" s="171">
        <f>'Liability Development'!AW59</f>
        <v>0.23043984716316854</v>
      </c>
      <c r="AX94" s="171">
        <f>'Liability Development'!AX59</f>
        <v>0.16506647039023142</v>
      </c>
      <c r="AY94" s="171">
        <f>'Liability Development'!AY59</f>
        <v>0.11605442968241533</v>
      </c>
      <c r="AZ94" s="171">
        <f>'Liability Development'!AZ59</f>
        <v>7.9952988802413028E-2</v>
      </c>
      <c r="BA94" s="171">
        <f>'Liability Development'!BA59</f>
        <v>5.3847141121755038E-2</v>
      </c>
      <c r="BB94" s="171">
        <f>'Liability Development'!BB59</f>
        <v>3.5328097661976636E-2</v>
      </c>
      <c r="BC94" s="171">
        <f>'Liability Development'!BC59</f>
        <v>2.2449703180718091E-2</v>
      </c>
      <c r="BD94" s="171">
        <f>'Liability Development'!BD59</f>
        <v>1.3675483210101109E-2</v>
      </c>
      <c r="BE94" s="171">
        <f>'Liability Development'!BE59</f>
        <v>7.8208819690476668E-3</v>
      </c>
      <c r="BF94" s="171">
        <f>'Liability Development'!BF59</f>
        <v>3.9947597112197477E-3</v>
      </c>
      <c r="BG94" s="171">
        <f>'Liability Development'!BG59</f>
        <v>1.5434754930467275E-3</v>
      </c>
      <c r="BH94" s="171">
        <f>'Liability Development'!BH59</f>
        <v>0</v>
      </c>
    </row>
    <row r="95" spans="1:60" ht="13.35" customHeight="1">
      <c r="B95" s="104"/>
      <c r="C95" s="105"/>
      <c r="D95" s="106"/>
      <c r="E95" s="107"/>
      <c r="F95" s="107"/>
      <c r="G95" s="107"/>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c r="AE95" s="107"/>
      <c r="AF95" s="107"/>
      <c r="AG95" s="107"/>
      <c r="AH95" s="107"/>
      <c r="AI95" s="107"/>
      <c r="AJ95" s="107"/>
      <c r="AK95" s="107"/>
      <c r="AL95" s="107"/>
      <c r="AM95" s="107"/>
      <c r="AN95" s="107"/>
      <c r="AO95" s="107"/>
      <c r="AP95" s="107"/>
      <c r="AQ95" s="107"/>
      <c r="AR95" s="107"/>
      <c r="AS95" s="107"/>
      <c r="AT95" s="107"/>
      <c r="AU95" s="107"/>
      <c r="AV95" s="107"/>
      <c r="AW95" s="107"/>
      <c r="AX95" s="107"/>
      <c r="AY95" s="107"/>
      <c r="AZ95" s="107"/>
      <c r="BA95" s="107"/>
      <c r="BB95" s="107"/>
      <c r="BC95" s="107"/>
      <c r="BD95" s="107"/>
      <c r="BE95" s="107"/>
      <c r="BF95" s="107"/>
      <c r="BG95" s="107"/>
      <c r="BH95" s="107"/>
    </row>
    <row r="96" spans="1:60" ht="13.35" customHeight="1">
      <c r="B96" s="62"/>
      <c r="C96" s="62"/>
      <c r="D96" s="108" t="s">
        <v>17</v>
      </c>
      <c r="E96" s="109">
        <f>IF(SUM(E92:E95)&lt;0,0,SUM(E92:E94))</f>
        <v>0</v>
      </c>
      <c r="F96" s="109">
        <f>IF(SUM(F92:F95)&lt;0,0,SUM(F92:F94))</f>
        <v>0</v>
      </c>
      <c r="G96" s="109">
        <f t="shared" ref="G96:BH96" si="79">IF(SUM(G92:G95)&lt;0,0,SUM(G92:G94))</f>
        <v>252.51726273209383</v>
      </c>
      <c r="H96" s="109">
        <f t="shared" si="79"/>
        <v>541.2392586505789</v>
      </c>
      <c r="I96" s="109">
        <f t="shared" si="79"/>
        <v>785.37648732325215</v>
      </c>
      <c r="J96" s="109">
        <f t="shared" si="79"/>
        <v>990.82130038686023</v>
      </c>
      <c r="K96" s="109">
        <f t="shared" si="79"/>
        <v>1162.4400526760387</v>
      </c>
      <c r="L96" s="109">
        <f t="shared" si="79"/>
        <v>1304.4207382721854</v>
      </c>
      <c r="M96" s="109">
        <f t="shared" si="79"/>
        <v>1420.3628922922958</v>
      </c>
      <c r="N96" s="109">
        <f t="shared" si="79"/>
        <v>1512.6040744148806</v>
      </c>
      <c r="O96" s="109">
        <f t="shared" si="79"/>
        <v>1582.5269111435214</v>
      </c>
      <c r="P96" s="109">
        <f t="shared" si="79"/>
        <v>1631.5994231937748</v>
      </c>
      <c r="Q96" s="109">
        <f t="shared" si="79"/>
        <v>1661.7625887183362</v>
      </c>
      <c r="R96" s="109">
        <f t="shared" si="79"/>
        <v>1674.2117351470984</v>
      </c>
      <c r="S96" s="109">
        <f t="shared" si="79"/>
        <v>1671.3490881235648</v>
      </c>
      <c r="T96" s="109">
        <f t="shared" si="79"/>
        <v>1655.3107279366741</v>
      </c>
      <c r="U96" s="109">
        <f t="shared" si="79"/>
        <v>1623.112186168896</v>
      </c>
      <c r="V96" s="109">
        <f t="shared" si="79"/>
        <v>1581.6080774918355</v>
      </c>
      <c r="W96" s="109">
        <f t="shared" si="79"/>
        <v>1532.2210359865182</v>
      </c>
      <c r="X96" s="109">
        <f t="shared" si="79"/>
        <v>1476.2701722113059</v>
      </c>
      <c r="Y96" s="109">
        <f t="shared" si="79"/>
        <v>1414.8888785676208</v>
      </c>
      <c r="Z96" s="109">
        <f t="shared" si="79"/>
        <v>1349.1351882064298</v>
      </c>
      <c r="AA96" s="109">
        <f t="shared" si="79"/>
        <v>1279.9174029702115</v>
      </c>
      <c r="AB96" s="109">
        <f t="shared" si="79"/>
        <v>1208.0287748207634</v>
      </c>
      <c r="AC96" s="109">
        <f t="shared" si="79"/>
        <v>1134.2295781394944</v>
      </c>
      <c r="AD96" s="109">
        <f t="shared" si="79"/>
        <v>1059.2538378137151</v>
      </c>
      <c r="AE96" s="109">
        <f t="shared" si="79"/>
        <v>983.83923976654467</v>
      </c>
      <c r="AF96" s="109">
        <f t="shared" si="79"/>
        <v>908.77322181884688</v>
      </c>
      <c r="AG96" s="109">
        <f t="shared" si="79"/>
        <v>834.73177426027507</v>
      </c>
      <c r="AH96" s="109">
        <f t="shared" si="79"/>
        <v>762.27102024515887</v>
      </c>
      <c r="AI96" s="109">
        <f t="shared" si="79"/>
        <v>691.8372087332657</v>
      </c>
      <c r="AJ96" s="109">
        <f t="shared" si="79"/>
        <v>623.80476914905068</v>
      </c>
      <c r="AK96" s="109">
        <f t="shared" si="79"/>
        <v>558.5226978177235</v>
      </c>
      <c r="AL96" s="109">
        <f t="shared" si="79"/>
        <v>496.30072431900817</v>
      </c>
      <c r="AM96" s="109">
        <f t="shared" si="79"/>
        <v>437.44160115318527</v>
      </c>
      <c r="AN96" s="109">
        <f t="shared" si="79"/>
        <v>382.23303099036207</v>
      </c>
      <c r="AO96" s="109">
        <f t="shared" si="79"/>
        <v>330.91893999660209</v>
      </c>
      <c r="AP96" s="109">
        <f t="shared" si="79"/>
        <v>283.71858461582286</v>
      </c>
      <c r="AQ96" s="109">
        <f t="shared" si="79"/>
        <v>240.78233677606343</v>
      </c>
      <c r="AR96" s="109">
        <f t="shared" si="79"/>
        <v>202.11662703288323</v>
      </c>
      <c r="AS96" s="109">
        <f t="shared" si="79"/>
        <v>167.62830273186032</v>
      </c>
      <c r="AT96" s="109">
        <f t="shared" si="79"/>
        <v>137.20523644796344</v>
      </c>
      <c r="AU96" s="109">
        <f t="shared" si="79"/>
        <v>110.70112407724105</v>
      </c>
      <c r="AV96" s="109">
        <f t="shared" si="79"/>
        <v>87.927729496455925</v>
      </c>
      <c r="AW96" s="109">
        <f t="shared" si="79"/>
        <v>68.662740152095267</v>
      </c>
      <c r="AX96" s="109">
        <f t="shared" si="79"/>
        <v>52.65309858385698</v>
      </c>
      <c r="AY96" s="109">
        <f t="shared" si="79"/>
        <v>39.597509568547615</v>
      </c>
      <c r="AZ96" s="109">
        <f t="shared" si="79"/>
        <v>29.153509470709388</v>
      </c>
      <c r="BA96" s="109">
        <f t="shared" si="79"/>
        <v>20.960707752599873</v>
      </c>
      <c r="BB96" s="109">
        <f t="shared" si="79"/>
        <v>14.660817432599343</v>
      </c>
      <c r="BC96" s="109">
        <f t="shared" si="79"/>
        <v>9.9140920620746034</v>
      </c>
      <c r="BD96" s="109">
        <f t="shared" si="79"/>
        <v>6.411002284621989</v>
      </c>
      <c r="BE96" s="109">
        <f t="shared" si="79"/>
        <v>3.8794910025040092</v>
      </c>
      <c r="BF96" s="109">
        <f t="shared" si="79"/>
        <v>2.0882011762452328</v>
      </c>
      <c r="BG96" s="109">
        <f t="shared" si="79"/>
        <v>0.84638486834901605</v>
      </c>
      <c r="BH96" s="109">
        <f t="shared" si="79"/>
        <v>0</v>
      </c>
    </row>
    <row r="97" spans="2:60" ht="13.35" customHeight="1">
      <c r="B97" s="62"/>
      <c r="C97" s="62"/>
      <c r="D97" s="95"/>
      <c r="E97" s="37"/>
      <c r="F97" s="37"/>
      <c r="G97" s="37"/>
      <c r="H97" s="37"/>
      <c r="I97" s="37"/>
      <c r="J97" s="37"/>
      <c r="K97" s="37"/>
      <c r="L97" s="37"/>
      <c r="M97" s="37"/>
      <c r="N97" s="37"/>
      <c r="O97" s="37"/>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row>
    <row r="98" spans="2:60" ht="13.35" customHeight="1">
      <c r="B98" s="63"/>
      <c r="C98" s="63" t="s">
        <v>124</v>
      </c>
      <c r="D98" s="93"/>
      <c r="E98" s="110">
        <f>E89-E96</f>
        <v>0</v>
      </c>
      <c r="F98" s="110">
        <f>F89-F96</f>
        <v>-6.2527760746888816E-13</v>
      </c>
      <c r="G98" s="110">
        <f t="shared" ref="G98:BH98" si="80">G89-G96</f>
        <v>-7.3896444519050419E-13</v>
      </c>
      <c r="H98" s="110">
        <f t="shared" si="80"/>
        <v>-2.2737367544323206E-12</v>
      </c>
      <c r="I98" s="110">
        <f t="shared" si="80"/>
        <v>-2.1600499167107046E-12</v>
      </c>
      <c r="J98" s="110">
        <f t="shared" si="80"/>
        <v>-1.0231815394945443E-12</v>
      </c>
      <c r="K98" s="110">
        <f t="shared" si="80"/>
        <v>-2.2737367544323206E-12</v>
      </c>
      <c r="L98" s="110">
        <f t="shared" si="80"/>
        <v>-2.0463630789890885E-12</v>
      </c>
      <c r="M98" s="110">
        <f t="shared" si="80"/>
        <v>0</v>
      </c>
      <c r="N98" s="110">
        <f t="shared" si="80"/>
        <v>0</v>
      </c>
      <c r="O98" s="110">
        <f t="shared" si="80"/>
        <v>0</v>
      </c>
      <c r="P98" s="178">
        <f t="shared" si="80"/>
        <v>0</v>
      </c>
      <c r="Q98" s="178">
        <f t="shared" si="80"/>
        <v>0</v>
      </c>
      <c r="R98" s="178">
        <f t="shared" si="80"/>
        <v>0</v>
      </c>
      <c r="S98" s="178">
        <f t="shared" si="80"/>
        <v>0</v>
      </c>
      <c r="T98" s="178">
        <f t="shared" si="80"/>
        <v>-1.8189894035458565E-12</v>
      </c>
      <c r="U98" s="178">
        <f t="shared" si="80"/>
        <v>0</v>
      </c>
      <c r="V98" s="178">
        <f t="shared" si="80"/>
        <v>0</v>
      </c>
      <c r="W98" s="178">
        <f t="shared" si="80"/>
        <v>0</v>
      </c>
      <c r="X98" s="178">
        <f t="shared" si="80"/>
        <v>0</v>
      </c>
      <c r="Y98" s="178">
        <f t="shared" si="80"/>
        <v>0</v>
      </c>
      <c r="Z98" s="178">
        <f t="shared" si="80"/>
        <v>-1.8189894035458565E-12</v>
      </c>
      <c r="AA98" s="178">
        <f t="shared" si="80"/>
        <v>-1.8189894035458565E-12</v>
      </c>
      <c r="AB98" s="178">
        <f t="shared" si="80"/>
        <v>-2.2737367544323206E-12</v>
      </c>
      <c r="AC98" s="178">
        <f t="shared" si="80"/>
        <v>-2.0463630789890885E-12</v>
      </c>
      <c r="AD98" s="178">
        <f t="shared" si="80"/>
        <v>-2.5011104298755527E-12</v>
      </c>
      <c r="AE98" s="178">
        <f t="shared" si="80"/>
        <v>-2.3874235921539366E-12</v>
      </c>
      <c r="AF98" s="178">
        <f t="shared" si="80"/>
        <v>-3.5242919693700969E-12</v>
      </c>
      <c r="AG98" s="178">
        <f t="shared" si="80"/>
        <v>-3.1832314562052488E-12</v>
      </c>
      <c r="AH98" s="178">
        <f t="shared" si="80"/>
        <v>-3.637978807091713E-12</v>
      </c>
      <c r="AI98" s="178">
        <f t="shared" si="80"/>
        <v>-3.751665644813329E-12</v>
      </c>
      <c r="AJ98" s="178">
        <f t="shared" si="80"/>
        <v>-4.0927261579781771E-12</v>
      </c>
      <c r="AK98" s="178">
        <f t="shared" si="80"/>
        <v>-4.4337866711430252E-12</v>
      </c>
      <c r="AL98" s="178">
        <f t="shared" si="80"/>
        <v>-4.7180037654470652E-12</v>
      </c>
      <c r="AM98" s="178">
        <f t="shared" si="80"/>
        <v>-4.8885340220294893E-12</v>
      </c>
      <c r="AN98" s="178">
        <f t="shared" si="80"/>
        <v>-5.2864379540551454E-12</v>
      </c>
      <c r="AO98" s="178">
        <f t="shared" si="80"/>
        <v>-5.4569682106375694E-12</v>
      </c>
      <c r="AP98" s="178">
        <f t="shared" si="80"/>
        <v>-5.7411853049416095E-12</v>
      </c>
      <c r="AQ98" s="178">
        <f t="shared" si="80"/>
        <v>-6.1390892369672656E-12</v>
      </c>
      <c r="AR98" s="178">
        <f t="shared" si="80"/>
        <v>-6.5085714595625177E-12</v>
      </c>
      <c r="AS98" s="178">
        <f t="shared" si="80"/>
        <v>-6.9633188104489818E-12</v>
      </c>
      <c r="AT98" s="178">
        <f t="shared" si="80"/>
        <v>-7.4180661613354459E-12</v>
      </c>
      <c r="AU98" s="178">
        <f t="shared" si="80"/>
        <v>-7.8586026575067081E-12</v>
      </c>
      <c r="AV98" s="178">
        <f t="shared" si="80"/>
        <v>-8.3701934272539802E-12</v>
      </c>
      <c r="AW98" s="178">
        <f t="shared" si="80"/>
        <v>-8.8675733422860503E-12</v>
      </c>
      <c r="AX98" s="178">
        <f t="shared" si="80"/>
        <v>-9.3720586846757215E-12</v>
      </c>
      <c r="AY98" s="178">
        <f t="shared" si="80"/>
        <v>-9.9191765912109986E-12</v>
      </c>
      <c r="AZ98" s="178">
        <f t="shared" si="80"/>
        <v>-1.0491163493497879E-11</v>
      </c>
      <c r="BA98" s="178">
        <f t="shared" si="80"/>
        <v>-1.106670310946356E-11</v>
      </c>
      <c r="BB98" s="178">
        <f t="shared" si="80"/>
        <v>-1.1675993505377846E-11</v>
      </c>
      <c r="BC98" s="178">
        <f t="shared" si="80"/>
        <v>-1.2308376540204335E-11</v>
      </c>
      <c r="BD98" s="178">
        <f t="shared" si="80"/>
        <v>-1.2964740392362728E-11</v>
      </c>
      <c r="BE98" s="178">
        <f t="shared" si="80"/>
        <v>-1.3648193686321974E-11</v>
      </c>
      <c r="BF98" s="178">
        <f t="shared" si="80"/>
        <v>-1.4358292332872225E-11</v>
      </c>
      <c r="BG98" s="178">
        <f t="shared" si="80"/>
        <v>-1.5097034733457804E-11</v>
      </c>
      <c r="BH98" s="178">
        <f t="shared" si="80"/>
        <v>1.935172855012901E-2</v>
      </c>
    </row>
    <row r="99" spans="2:60" ht="13.35" customHeight="1">
      <c r="B99" s="63"/>
      <c r="C99" s="63" t="s">
        <v>125</v>
      </c>
      <c r="D99" s="93"/>
      <c r="E99" s="110"/>
      <c r="F99" s="110">
        <f>F98-E98</f>
        <v>-6.2527760746888816E-13</v>
      </c>
      <c r="G99" s="110">
        <f t="shared" ref="G99:BH99" si="81">G98-F98</f>
        <v>-1.1368683772161603E-13</v>
      </c>
      <c r="H99" s="110">
        <f t="shared" si="81"/>
        <v>-1.5347723092418164E-12</v>
      </c>
      <c r="I99" s="110">
        <f t="shared" si="81"/>
        <v>1.1368683772161603E-13</v>
      </c>
      <c r="J99" s="110">
        <f t="shared" si="81"/>
        <v>1.1368683772161603E-12</v>
      </c>
      <c r="K99" s="110">
        <f t="shared" si="81"/>
        <v>-1.2505552149377763E-12</v>
      </c>
      <c r="L99" s="110">
        <f t="shared" si="81"/>
        <v>2.2737367544323206E-13</v>
      </c>
      <c r="M99" s="110">
        <f t="shared" si="81"/>
        <v>2.0463630789890885E-12</v>
      </c>
      <c r="N99" s="110">
        <f t="shared" si="81"/>
        <v>0</v>
      </c>
      <c r="O99" s="110">
        <f t="shared" si="81"/>
        <v>0</v>
      </c>
      <c r="P99" s="178">
        <f t="shared" si="81"/>
        <v>0</v>
      </c>
      <c r="Q99" s="178">
        <f t="shared" si="81"/>
        <v>0</v>
      </c>
      <c r="R99" s="178">
        <f t="shared" si="81"/>
        <v>0</v>
      </c>
      <c r="S99" s="178">
        <f t="shared" si="81"/>
        <v>0</v>
      </c>
      <c r="T99" s="178">
        <f t="shared" si="81"/>
        <v>-1.8189894035458565E-12</v>
      </c>
      <c r="U99" s="178">
        <f t="shared" si="81"/>
        <v>1.8189894035458565E-12</v>
      </c>
      <c r="V99" s="178">
        <f t="shared" si="81"/>
        <v>0</v>
      </c>
      <c r="W99" s="178">
        <f t="shared" si="81"/>
        <v>0</v>
      </c>
      <c r="X99" s="178">
        <f t="shared" si="81"/>
        <v>0</v>
      </c>
      <c r="Y99" s="178">
        <f t="shared" si="81"/>
        <v>0</v>
      </c>
      <c r="Z99" s="178">
        <f t="shared" si="81"/>
        <v>-1.8189894035458565E-12</v>
      </c>
      <c r="AA99" s="178">
        <f t="shared" si="81"/>
        <v>0</v>
      </c>
      <c r="AB99" s="178">
        <f t="shared" si="81"/>
        <v>-4.5474735088646412E-13</v>
      </c>
      <c r="AC99" s="178">
        <f t="shared" si="81"/>
        <v>2.2737367544323206E-13</v>
      </c>
      <c r="AD99" s="178">
        <f t="shared" si="81"/>
        <v>-4.5474735088646412E-13</v>
      </c>
      <c r="AE99" s="178">
        <f t="shared" si="81"/>
        <v>1.1368683772161603E-13</v>
      </c>
      <c r="AF99" s="178">
        <f t="shared" si="81"/>
        <v>-1.1368683772161603E-12</v>
      </c>
      <c r="AG99" s="178">
        <f t="shared" si="81"/>
        <v>3.4106051316484809E-13</v>
      </c>
      <c r="AH99" s="178">
        <f t="shared" si="81"/>
        <v>-4.5474735088646412E-13</v>
      </c>
      <c r="AI99" s="178">
        <f t="shared" si="81"/>
        <v>-1.1368683772161603E-13</v>
      </c>
      <c r="AJ99" s="178">
        <f t="shared" si="81"/>
        <v>-3.4106051316484809E-13</v>
      </c>
      <c r="AK99" s="178">
        <f t="shared" si="81"/>
        <v>-3.4106051316484809E-13</v>
      </c>
      <c r="AL99" s="178">
        <f t="shared" si="81"/>
        <v>-2.8421709430404007E-13</v>
      </c>
      <c r="AM99" s="178">
        <f t="shared" si="81"/>
        <v>-1.7053025658242404E-13</v>
      </c>
      <c r="AN99" s="178">
        <f t="shared" si="81"/>
        <v>-3.979039320256561E-13</v>
      </c>
      <c r="AO99" s="178">
        <f t="shared" si="81"/>
        <v>-1.7053025658242404E-13</v>
      </c>
      <c r="AP99" s="178">
        <f t="shared" si="81"/>
        <v>-2.8421709430404007E-13</v>
      </c>
      <c r="AQ99" s="178">
        <f t="shared" si="81"/>
        <v>-3.979039320256561E-13</v>
      </c>
      <c r="AR99" s="178">
        <f t="shared" si="81"/>
        <v>-3.694822225952521E-13</v>
      </c>
      <c r="AS99" s="178">
        <f t="shared" si="81"/>
        <v>-4.5474735088646412E-13</v>
      </c>
      <c r="AT99" s="178">
        <f t="shared" si="81"/>
        <v>-4.5474735088646412E-13</v>
      </c>
      <c r="AU99" s="178">
        <f t="shared" si="81"/>
        <v>-4.4053649617126212E-13</v>
      </c>
      <c r="AV99" s="178">
        <f t="shared" si="81"/>
        <v>-5.1159076974727213E-13</v>
      </c>
      <c r="AW99" s="178">
        <f t="shared" si="81"/>
        <v>-4.9737991503207013E-13</v>
      </c>
      <c r="AX99" s="178">
        <f t="shared" si="81"/>
        <v>-5.0448534238967113E-13</v>
      </c>
      <c r="AY99" s="178">
        <f t="shared" si="81"/>
        <v>-5.4711790653527714E-13</v>
      </c>
      <c r="AZ99" s="178">
        <f t="shared" si="81"/>
        <v>-5.7198690228688065E-13</v>
      </c>
      <c r="BA99" s="178">
        <f t="shared" si="81"/>
        <v>-5.7553961596568115E-13</v>
      </c>
      <c r="BB99" s="178">
        <f t="shared" si="81"/>
        <v>-6.0929039591428591E-13</v>
      </c>
      <c r="BC99" s="178">
        <f t="shared" si="81"/>
        <v>-6.3238303482648917E-13</v>
      </c>
      <c r="BD99" s="178">
        <f t="shared" si="81"/>
        <v>-6.5636385215839255E-13</v>
      </c>
      <c r="BE99" s="178">
        <f t="shared" si="81"/>
        <v>-6.8345329395924637E-13</v>
      </c>
      <c r="BF99" s="178">
        <f t="shared" si="81"/>
        <v>-7.1009864655025012E-13</v>
      </c>
      <c r="BG99" s="178">
        <f t="shared" si="81"/>
        <v>-7.3874240058557916E-13</v>
      </c>
      <c r="BH99" s="178">
        <f t="shared" si="81"/>
        <v>1.9351728565226045E-2</v>
      </c>
    </row>
    <row r="100" spans="2:60" ht="13.35" customHeight="1">
      <c r="B100" s="62"/>
      <c r="C100" s="62"/>
      <c r="D100" s="95"/>
      <c r="E100" s="62"/>
      <c r="F100" s="62"/>
      <c r="G100" s="62"/>
      <c r="H100" s="62"/>
      <c r="I100" s="62"/>
      <c r="J100" s="62"/>
      <c r="K100" s="111"/>
      <c r="L100" s="62"/>
      <c r="M100" s="62"/>
      <c r="N100" s="62"/>
      <c r="O100" s="62"/>
      <c r="P100" s="164"/>
      <c r="Q100" s="164"/>
      <c r="R100" s="164"/>
      <c r="S100" s="164"/>
      <c r="T100" s="164"/>
      <c r="U100" s="164"/>
      <c r="V100" s="164"/>
      <c r="W100" s="164"/>
      <c r="X100" s="164"/>
      <c r="Y100" s="164"/>
      <c r="Z100" s="164"/>
      <c r="AA100" s="164"/>
      <c r="AB100" s="164"/>
      <c r="AC100" s="164"/>
      <c r="AD100" s="164"/>
      <c r="AE100" s="164"/>
      <c r="AF100" s="164"/>
      <c r="AG100" s="164"/>
      <c r="AH100" s="164"/>
      <c r="AI100" s="164"/>
      <c r="AJ100" s="164"/>
      <c r="AK100" s="164"/>
      <c r="AL100" s="164"/>
      <c r="AM100" s="164"/>
      <c r="AN100" s="164"/>
      <c r="AO100" s="164"/>
      <c r="AP100" s="164"/>
      <c r="AQ100" s="164"/>
      <c r="AR100" s="164"/>
      <c r="AS100" s="164"/>
      <c r="AT100" s="164"/>
      <c r="AU100" s="164"/>
      <c r="AV100" s="164"/>
      <c r="AW100" s="164"/>
      <c r="AX100" s="164"/>
      <c r="AY100" s="164"/>
      <c r="AZ100" s="164"/>
      <c r="BA100" s="164"/>
      <c r="BB100" s="164"/>
      <c r="BC100" s="164"/>
      <c r="BD100" s="164"/>
      <c r="BE100" s="164"/>
      <c r="BF100" s="164"/>
      <c r="BG100" s="164"/>
      <c r="BH100" s="164"/>
    </row>
    <row r="101" spans="2:60" ht="13.35" customHeight="1">
      <c r="B101" s="62"/>
      <c r="C101" s="62"/>
      <c r="D101" s="95"/>
      <c r="E101" s="62"/>
      <c r="F101" s="112"/>
      <c r="G101" s="112"/>
      <c r="H101" s="112"/>
      <c r="I101" s="112"/>
      <c r="J101" s="112"/>
      <c r="K101" s="112"/>
      <c r="L101" s="112"/>
      <c r="M101" s="112"/>
      <c r="N101" s="112"/>
      <c r="O101" s="112"/>
      <c r="P101" s="179"/>
      <c r="Q101" s="179"/>
      <c r="R101" s="179"/>
      <c r="S101" s="179"/>
      <c r="T101" s="179"/>
      <c r="U101" s="179"/>
      <c r="V101" s="179"/>
      <c r="W101" s="179"/>
      <c r="X101" s="179"/>
      <c r="Y101" s="179"/>
      <c r="Z101" s="179"/>
      <c r="AA101" s="179"/>
      <c r="AB101" s="179"/>
      <c r="AC101" s="179"/>
      <c r="AD101" s="179"/>
      <c r="AE101" s="179"/>
      <c r="AF101" s="179"/>
      <c r="AG101" s="179"/>
      <c r="AH101" s="179"/>
      <c r="AI101" s="179"/>
      <c r="AJ101" s="179"/>
      <c r="AK101" s="179"/>
      <c r="AL101" s="179"/>
      <c r="AM101" s="179"/>
      <c r="AN101" s="179"/>
      <c r="AO101" s="179"/>
      <c r="AP101" s="179"/>
      <c r="AQ101" s="179"/>
      <c r="AR101" s="179"/>
      <c r="AS101" s="179"/>
      <c r="AT101" s="179"/>
      <c r="AU101" s="179"/>
      <c r="AV101" s="179"/>
      <c r="AW101" s="179"/>
      <c r="AX101" s="179"/>
      <c r="AY101" s="179"/>
      <c r="AZ101" s="179"/>
      <c r="BA101" s="179"/>
      <c r="BB101" s="179"/>
      <c r="BC101" s="179"/>
      <c r="BD101" s="179"/>
      <c r="BE101" s="179"/>
      <c r="BF101" s="179"/>
      <c r="BG101" s="179"/>
      <c r="BH101" s="179"/>
    </row>
    <row r="102" spans="2:60" ht="13.35" customHeight="1">
      <c r="F102" s="21"/>
      <c r="G102" s="10"/>
    </row>
    <row r="103" spans="2:60" ht="13.35" customHeight="1">
      <c r="E103" s="10"/>
      <c r="F103" s="21"/>
      <c r="G103" s="10"/>
      <c r="H103" s="10"/>
      <c r="I103" s="10"/>
      <c r="J103" s="10"/>
      <c r="K103" s="10"/>
      <c r="L103" s="10"/>
      <c r="M103" s="10"/>
      <c r="N103" s="10"/>
      <c r="O103" s="10"/>
      <c r="P103" s="10"/>
      <c r="Q103" s="10"/>
      <c r="R103" s="10"/>
    </row>
    <row r="104" spans="2:60" ht="13.35" customHeight="1">
      <c r="E104" s="10"/>
      <c r="F104" s="21"/>
      <c r="G104" s="10"/>
      <c r="H104" s="10"/>
      <c r="I104" s="10"/>
      <c r="J104" s="10"/>
      <c r="K104" s="10"/>
      <c r="L104" s="10"/>
      <c r="M104" s="10"/>
      <c r="N104" s="10"/>
      <c r="O104" s="10"/>
      <c r="P104" s="10"/>
      <c r="Q104" s="10"/>
      <c r="R104" s="10"/>
    </row>
    <row r="105" spans="2:60" ht="13.35" customHeight="1">
      <c r="E105" s="10"/>
      <c r="F105" s="21"/>
      <c r="G105" s="10"/>
      <c r="H105" s="10"/>
      <c r="I105" s="10"/>
      <c r="J105" s="10"/>
      <c r="K105" s="10"/>
      <c r="L105" s="10"/>
      <c r="M105" s="10"/>
      <c r="N105" s="10"/>
      <c r="O105" s="10"/>
      <c r="P105" s="10"/>
      <c r="Q105" s="10"/>
      <c r="R105" s="10"/>
    </row>
    <row r="106" spans="2:60" ht="13.35" customHeight="1">
      <c r="F106" s="21"/>
      <c r="G106" s="10"/>
      <c r="H106" s="28"/>
      <c r="I106" s="28"/>
      <c r="J106" s="28"/>
      <c r="K106" s="28"/>
      <c r="L106" s="28"/>
      <c r="M106" s="28"/>
      <c r="N106" s="28"/>
      <c r="O106" s="28"/>
    </row>
    <row r="107" spans="2:60" ht="13.35" customHeight="1">
      <c r="F107" s="21"/>
      <c r="G107" s="10"/>
      <c r="H107" s="28"/>
      <c r="I107" s="28"/>
      <c r="J107" s="28"/>
      <c r="K107" s="28"/>
      <c r="L107" s="28"/>
      <c r="M107" s="28"/>
      <c r="N107" s="28"/>
      <c r="O107" s="28"/>
    </row>
    <row r="108" spans="2:60" ht="13.35" customHeight="1">
      <c r="F108" s="21"/>
      <c r="G108" s="10"/>
      <c r="H108" s="28"/>
      <c r="I108" s="28"/>
      <c r="J108" s="12"/>
      <c r="K108" s="12"/>
      <c r="L108" s="12"/>
      <c r="M108" s="12"/>
      <c r="N108" s="12"/>
      <c r="O108" s="12"/>
    </row>
    <row r="109" spans="2:60" ht="13.35" customHeight="1">
      <c r="B109" s="7"/>
      <c r="F109" s="21"/>
      <c r="G109" s="10"/>
      <c r="H109" s="28"/>
      <c r="I109" s="28"/>
      <c r="J109" s="28"/>
      <c r="K109" s="28"/>
      <c r="L109" s="28"/>
      <c r="M109" s="28"/>
      <c r="N109" s="28"/>
      <c r="O109" s="28"/>
    </row>
    <row r="110" spans="2:60" ht="13.35" customHeight="1">
      <c r="F110" s="21"/>
      <c r="G110" s="10"/>
      <c r="H110" s="24"/>
      <c r="I110" s="24"/>
      <c r="J110" s="20"/>
      <c r="K110" s="20"/>
      <c r="L110" s="20"/>
      <c r="M110" s="20"/>
      <c r="N110" s="20"/>
      <c r="O110" s="20"/>
    </row>
    <row r="111" spans="2:60" ht="13.35" customHeight="1">
      <c r="F111" s="21"/>
      <c r="G111" s="10"/>
      <c r="H111" s="24"/>
      <c r="I111" s="24"/>
      <c r="J111" s="24"/>
      <c r="K111" s="24"/>
      <c r="L111" s="24"/>
      <c r="M111" s="24"/>
      <c r="N111" s="24"/>
      <c r="O111" s="24"/>
    </row>
    <row r="112" spans="2:60" ht="13.35" customHeight="1">
      <c r="F112" s="21"/>
      <c r="G112" s="10"/>
      <c r="H112" s="24"/>
      <c r="I112" s="24"/>
      <c r="J112" s="24"/>
      <c r="K112" s="24"/>
      <c r="L112" s="24"/>
      <c r="M112" s="24"/>
      <c r="N112" s="24"/>
      <c r="O112" s="24"/>
    </row>
    <row r="113" spans="2:60" ht="13.35" customHeight="1">
      <c r="F113" s="21"/>
      <c r="G113" s="10"/>
    </row>
    <row r="114" spans="2:60" ht="13.35" customHeight="1">
      <c r="F114" s="21"/>
      <c r="G114" s="10"/>
    </row>
    <row r="115" spans="2:60" ht="13.35" customHeight="1">
      <c r="F115" s="21"/>
      <c r="G115" s="10"/>
      <c r="H115" s="20"/>
      <c r="I115" s="20"/>
      <c r="J115" s="20"/>
      <c r="K115" s="20"/>
      <c r="L115" s="20"/>
      <c r="M115" s="20"/>
      <c r="N115" s="20"/>
      <c r="O115" s="20"/>
    </row>
    <row r="116" spans="2:60" ht="13.35" customHeight="1">
      <c r="F116" s="21"/>
      <c r="G116" s="10"/>
    </row>
    <row r="117" spans="2:60" ht="13.35" customHeight="1">
      <c r="F117" s="21"/>
      <c r="G117" s="10"/>
    </row>
    <row r="118" spans="2:60" ht="13.35" customHeight="1">
      <c r="E118" s="33"/>
      <c r="F118" s="33"/>
    </row>
    <row r="119" spans="2:60" ht="13.35" customHeight="1">
      <c r="E119" s="33"/>
      <c r="F119" s="33"/>
    </row>
    <row r="120" spans="2:60" ht="13.35" customHeight="1">
      <c r="E120" s="33"/>
      <c r="F120" s="33"/>
    </row>
    <row r="121" spans="2:60" ht="13.35" customHeight="1">
      <c r="E121" s="33"/>
      <c r="F121" s="33"/>
    </row>
    <row r="122" spans="2:60" s="41" customFormat="1" ht="13.35" customHeight="1">
      <c r="D122" s="221"/>
      <c r="E122" s="229"/>
      <c r="F122" s="229"/>
    </row>
    <row r="123" spans="2:60" ht="13.35" customHeight="1">
      <c r="E123" s="33"/>
      <c r="F123" s="33"/>
    </row>
    <row r="124" spans="2:60" ht="13.35" customHeight="1">
      <c r="B124" s="1" t="s">
        <v>183</v>
      </c>
      <c r="E124" s="33"/>
      <c r="F124" s="33"/>
    </row>
    <row r="125" spans="2:60" ht="13.35" customHeight="1">
      <c r="E125" s="33"/>
      <c r="F125" s="33"/>
    </row>
    <row r="126" spans="2:60" ht="13.35" customHeight="1">
      <c r="E126" s="33"/>
      <c r="F126" s="33"/>
    </row>
    <row r="127" spans="2:60" ht="13.35" customHeight="1">
      <c r="B127" s="1" t="s">
        <v>84</v>
      </c>
      <c r="E127" s="33"/>
      <c r="F127" s="33"/>
    </row>
    <row r="128" spans="2:60" ht="13.35" customHeight="1">
      <c r="B128" s="92"/>
      <c r="C128" s="93" t="s">
        <v>9</v>
      </c>
      <c r="D128" s="92"/>
      <c r="E128" s="34">
        <v>0</v>
      </c>
      <c r="F128" s="34">
        <f>E128+1</f>
        <v>1</v>
      </c>
      <c r="G128" s="34">
        <f t="shared" ref="G128:BH128" si="82">F128+1</f>
        <v>2</v>
      </c>
      <c r="H128" s="34">
        <f t="shared" si="82"/>
        <v>3</v>
      </c>
      <c r="I128" s="34">
        <f t="shared" si="82"/>
        <v>4</v>
      </c>
      <c r="J128" s="34">
        <f t="shared" si="82"/>
        <v>5</v>
      </c>
      <c r="K128" s="34">
        <f t="shared" si="82"/>
        <v>6</v>
      </c>
      <c r="L128" s="34">
        <f t="shared" si="82"/>
        <v>7</v>
      </c>
      <c r="M128" s="34">
        <f t="shared" si="82"/>
        <v>8</v>
      </c>
      <c r="N128" s="34">
        <f t="shared" si="82"/>
        <v>9</v>
      </c>
      <c r="O128" s="34">
        <f t="shared" si="82"/>
        <v>10</v>
      </c>
      <c r="P128" s="167">
        <f t="shared" si="82"/>
        <v>11</v>
      </c>
      <c r="Q128" s="167">
        <f t="shared" si="82"/>
        <v>12</v>
      </c>
      <c r="R128" s="167">
        <f t="shared" si="82"/>
        <v>13</v>
      </c>
      <c r="S128" s="167">
        <f t="shared" si="82"/>
        <v>14</v>
      </c>
      <c r="T128" s="167">
        <f t="shared" si="82"/>
        <v>15</v>
      </c>
      <c r="U128" s="167">
        <f t="shared" si="82"/>
        <v>16</v>
      </c>
      <c r="V128" s="167">
        <f t="shared" si="82"/>
        <v>17</v>
      </c>
      <c r="W128" s="167">
        <f t="shared" si="82"/>
        <v>18</v>
      </c>
      <c r="X128" s="167">
        <f t="shared" si="82"/>
        <v>19</v>
      </c>
      <c r="Y128" s="167">
        <f t="shared" si="82"/>
        <v>20</v>
      </c>
      <c r="Z128" s="167">
        <f t="shared" si="82"/>
        <v>21</v>
      </c>
      <c r="AA128" s="167">
        <f t="shared" si="82"/>
        <v>22</v>
      </c>
      <c r="AB128" s="167">
        <f t="shared" si="82"/>
        <v>23</v>
      </c>
      <c r="AC128" s="167">
        <f t="shared" si="82"/>
        <v>24</v>
      </c>
      <c r="AD128" s="167">
        <f t="shared" si="82"/>
        <v>25</v>
      </c>
      <c r="AE128" s="167">
        <f t="shared" si="82"/>
        <v>26</v>
      </c>
      <c r="AF128" s="167">
        <f t="shared" si="82"/>
        <v>27</v>
      </c>
      <c r="AG128" s="167">
        <f t="shared" si="82"/>
        <v>28</v>
      </c>
      <c r="AH128" s="167">
        <f t="shared" si="82"/>
        <v>29</v>
      </c>
      <c r="AI128" s="167">
        <f t="shared" si="82"/>
        <v>30</v>
      </c>
      <c r="AJ128" s="167">
        <f t="shared" si="82"/>
        <v>31</v>
      </c>
      <c r="AK128" s="167">
        <f t="shared" si="82"/>
        <v>32</v>
      </c>
      <c r="AL128" s="167">
        <f t="shared" si="82"/>
        <v>33</v>
      </c>
      <c r="AM128" s="167">
        <f t="shared" si="82"/>
        <v>34</v>
      </c>
      <c r="AN128" s="167">
        <f t="shared" si="82"/>
        <v>35</v>
      </c>
      <c r="AO128" s="167">
        <f t="shared" si="82"/>
        <v>36</v>
      </c>
      <c r="AP128" s="167">
        <f t="shared" si="82"/>
        <v>37</v>
      </c>
      <c r="AQ128" s="167">
        <f t="shared" si="82"/>
        <v>38</v>
      </c>
      <c r="AR128" s="167">
        <f t="shared" si="82"/>
        <v>39</v>
      </c>
      <c r="AS128" s="167">
        <f t="shared" si="82"/>
        <v>40</v>
      </c>
      <c r="AT128" s="167">
        <f t="shared" si="82"/>
        <v>41</v>
      </c>
      <c r="AU128" s="167">
        <f t="shared" si="82"/>
        <v>42</v>
      </c>
      <c r="AV128" s="167">
        <f t="shared" si="82"/>
        <v>43</v>
      </c>
      <c r="AW128" s="167">
        <f t="shared" si="82"/>
        <v>44</v>
      </c>
      <c r="AX128" s="167">
        <f t="shared" si="82"/>
        <v>45</v>
      </c>
      <c r="AY128" s="167">
        <f t="shared" si="82"/>
        <v>46</v>
      </c>
      <c r="AZ128" s="167">
        <f t="shared" si="82"/>
        <v>47</v>
      </c>
      <c r="BA128" s="167">
        <f t="shared" si="82"/>
        <v>48</v>
      </c>
      <c r="BB128" s="167">
        <f t="shared" si="82"/>
        <v>49</v>
      </c>
      <c r="BC128" s="167">
        <f t="shared" si="82"/>
        <v>50</v>
      </c>
      <c r="BD128" s="167">
        <f t="shared" si="82"/>
        <v>51</v>
      </c>
      <c r="BE128" s="167">
        <f t="shared" si="82"/>
        <v>52</v>
      </c>
      <c r="BF128" s="167">
        <f t="shared" si="82"/>
        <v>53</v>
      </c>
      <c r="BG128" s="167">
        <f t="shared" si="82"/>
        <v>54</v>
      </c>
      <c r="BH128" s="167">
        <f t="shared" si="82"/>
        <v>55</v>
      </c>
    </row>
    <row r="129" spans="1:60" ht="13.35" customHeight="1">
      <c r="B129" s="62"/>
      <c r="C129" s="63"/>
      <c r="D129" s="93" t="s">
        <v>10</v>
      </c>
      <c r="E129" s="34"/>
      <c r="F129" s="34"/>
      <c r="G129" s="11"/>
      <c r="H129" s="11"/>
      <c r="I129" s="11"/>
      <c r="J129" s="11"/>
      <c r="K129" s="11"/>
      <c r="L129" s="11"/>
      <c r="M129" s="11"/>
      <c r="N129" s="11"/>
      <c r="O129" s="11"/>
      <c r="P129" s="153"/>
      <c r="Q129" s="153"/>
      <c r="R129" s="153"/>
      <c r="S129" s="153"/>
      <c r="T129" s="153"/>
      <c r="U129" s="153"/>
      <c r="V129" s="153"/>
      <c r="W129" s="153"/>
      <c r="X129" s="153"/>
      <c r="Y129" s="153"/>
      <c r="Z129" s="153"/>
      <c r="AA129" s="153"/>
      <c r="AB129" s="153"/>
      <c r="AC129" s="153"/>
      <c r="AD129" s="153"/>
      <c r="AE129" s="153"/>
      <c r="AF129" s="153"/>
      <c r="AG129" s="153"/>
      <c r="AH129" s="153"/>
      <c r="AI129" s="153"/>
      <c r="AJ129" s="153"/>
      <c r="AK129" s="153"/>
      <c r="AL129" s="153"/>
      <c r="AM129" s="153"/>
      <c r="AN129" s="153"/>
      <c r="AO129" s="153"/>
      <c r="AP129" s="153"/>
      <c r="AQ129" s="153"/>
      <c r="AR129" s="153"/>
      <c r="AS129" s="153"/>
      <c r="AT129" s="153"/>
      <c r="AU129" s="153"/>
      <c r="AV129" s="153"/>
      <c r="AW129" s="153"/>
      <c r="AX129" s="153"/>
      <c r="AY129" s="153"/>
      <c r="AZ129" s="153"/>
      <c r="BA129" s="153"/>
      <c r="BB129" s="153"/>
      <c r="BC129" s="153"/>
      <c r="BD129" s="153"/>
      <c r="BE129" s="153"/>
      <c r="BF129" s="153"/>
      <c r="BG129" s="153"/>
      <c r="BH129" s="153"/>
    </row>
    <row r="130" spans="1:60" ht="13.35" customHeight="1">
      <c r="A130" s="194">
        <v>1</v>
      </c>
      <c r="B130" s="62"/>
      <c r="C130" s="62"/>
      <c r="D130" s="95" t="s">
        <v>11</v>
      </c>
      <c r="E130" s="11"/>
      <c r="F130" s="260">
        <f>F16</f>
        <v>-32.979798889126087</v>
      </c>
      <c r="G130" s="260">
        <f t="shared" ref="G130:BH130" si="83">G16</f>
        <v>1010.0690509283722</v>
      </c>
      <c r="H130" s="260">
        <f t="shared" si="83"/>
        <v>2164.9570346023065</v>
      </c>
      <c r="I130" s="260">
        <f t="shared" si="83"/>
        <v>3141.505949293</v>
      </c>
      <c r="J130" s="260">
        <f t="shared" si="83"/>
        <v>3963.2852015474368</v>
      </c>
      <c r="K130" s="260">
        <f t="shared" si="83"/>
        <v>4649.7602107041457</v>
      </c>
      <c r="L130" s="260">
        <f t="shared" si="83"/>
        <v>5217.6829530887317</v>
      </c>
      <c r="M130" s="260">
        <f t="shared" si="83"/>
        <v>5681.4515691691731</v>
      </c>
      <c r="N130" s="260">
        <f t="shared" si="83"/>
        <v>6050.4162976595144</v>
      </c>
      <c r="O130" s="260">
        <f t="shared" si="83"/>
        <v>6330.1076445740755</v>
      </c>
      <c r="P130" s="261">
        <f t="shared" si="83"/>
        <v>6526.3976927750909</v>
      </c>
      <c r="Q130" s="261">
        <f t="shared" si="83"/>
        <v>6647.0503548733332</v>
      </c>
      <c r="R130" s="261">
        <f t="shared" si="83"/>
        <v>6696.8469405883843</v>
      </c>
      <c r="S130" s="261">
        <f t="shared" si="83"/>
        <v>6685.3963524942492</v>
      </c>
      <c r="T130" s="261">
        <f t="shared" si="83"/>
        <v>6621.2429117466809</v>
      </c>
      <c r="U130" s="261">
        <f t="shared" si="83"/>
        <v>6492.4487446755729</v>
      </c>
      <c r="V130" s="261">
        <f t="shared" si="83"/>
        <v>6326.4323099673293</v>
      </c>
      <c r="W130" s="261">
        <f t="shared" si="83"/>
        <v>6128.8841439460602</v>
      </c>
      <c r="X130" s="261">
        <f t="shared" si="83"/>
        <v>5905.0806888452098</v>
      </c>
      <c r="Y130" s="261">
        <f t="shared" si="83"/>
        <v>5659.5555142704679</v>
      </c>
      <c r="Z130" s="261">
        <f t="shared" si="83"/>
        <v>5396.5407528257019</v>
      </c>
      <c r="AA130" s="261">
        <f t="shared" si="83"/>
        <v>5119.6696118808277</v>
      </c>
      <c r="AB130" s="261">
        <f t="shared" si="83"/>
        <v>4832.1150992830335</v>
      </c>
      <c r="AC130" s="261">
        <f t="shared" si="83"/>
        <v>4536.9183125579575</v>
      </c>
      <c r="AD130" s="261">
        <f t="shared" si="83"/>
        <v>4237.0153512548395</v>
      </c>
      <c r="AE130" s="261">
        <f t="shared" si="83"/>
        <v>3935.3569590661587</v>
      </c>
      <c r="AF130" s="261">
        <f t="shared" si="83"/>
        <v>3635.0928872753634</v>
      </c>
      <c r="AG130" s="261">
        <f t="shared" si="83"/>
        <v>3338.9270970410776</v>
      </c>
      <c r="AH130" s="261">
        <f t="shared" si="83"/>
        <v>3049.0840809806105</v>
      </c>
      <c r="AI130" s="261">
        <f t="shared" si="83"/>
        <v>2767.3488349330373</v>
      </c>
      <c r="AJ130" s="261">
        <f t="shared" si="83"/>
        <v>2495.2190765961755</v>
      </c>
      <c r="AK130" s="261">
        <f t="shared" si="83"/>
        <v>2234.0907912708653</v>
      </c>
      <c r="AL130" s="261">
        <f t="shared" si="83"/>
        <v>1985.2028972760027</v>
      </c>
      <c r="AM130" s="261">
        <f t="shared" si="83"/>
        <v>1749.7664046127104</v>
      </c>
      <c r="AN130" s="261">
        <f t="shared" si="83"/>
        <v>1528.932123961416</v>
      </c>
      <c r="AO130" s="261">
        <f t="shared" si="83"/>
        <v>1323.6757599863754</v>
      </c>
      <c r="AP130" s="261">
        <f t="shared" si="83"/>
        <v>1134.8743384632573</v>
      </c>
      <c r="AQ130" s="261">
        <f t="shared" si="83"/>
        <v>963.12934710421791</v>
      </c>
      <c r="AR130" s="261">
        <f t="shared" si="83"/>
        <v>808.4665081314954</v>
      </c>
      <c r="AS130" s="261">
        <f t="shared" si="83"/>
        <v>670.51321092740204</v>
      </c>
      <c r="AT130" s="261">
        <f t="shared" si="83"/>
        <v>548.82094579181273</v>
      </c>
      <c r="AU130" s="261">
        <f t="shared" si="83"/>
        <v>442.80449630892122</v>
      </c>
      <c r="AV130" s="261">
        <f t="shared" si="83"/>
        <v>351.71091798577868</v>
      </c>
      <c r="AW130" s="261">
        <f t="shared" si="83"/>
        <v>274.65096060833423</v>
      </c>
      <c r="AX130" s="261">
        <f t="shared" si="83"/>
        <v>210.61239433537912</v>
      </c>
      <c r="AY130" s="261">
        <f t="shared" si="83"/>
        <v>158.3900382741395</v>
      </c>
      <c r="AZ130" s="261">
        <f t="shared" si="83"/>
        <v>116.61403788278429</v>
      </c>
      <c r="BA130" s="261">
        <f t="shared" si="83"/>
        <v>83.842831010343886</v>
      </c>
      <c r="BB130" s="261">
        <f t="shared" si="83"/>
        <v>58.643269730339291</v>
      </c>
      <c r="BC130" s="261">
        <f t="shared" si="83"/>
        <v>39.656368248237783</v>
      </c>
      <c r="BD130" s="261">
        <f t="shared" si="83"/>
        <v>25.644009138424678</v>
      </c>
      <c r="BE130" s="261">
        <f t="shared" si="83"/>
        <v>15.517964009949996</v>
      </c>
      <c r="BF130" s="261">
        <f t="shared" si="83"/>
        <v>8.3528047049120193</v>
      </c>
      <c r="BG130" s="261">
        <f t="shared" si="83"/>
        <v>3.3855394733241684</v>
      </c>
      <c r="BH130" s="261">
        <f t="shared" si="83"/>
        <v>7.7406914188317799E-2</v>
      </c>
    </row>
    <row r="131" spans="1:60" ht="13.35" customHeight="1">
      <c r="B131" s="62"/>
      <c r="C131" s="62"/>
      <c r="D131" s="95" t="s">
        <v>12</v>
      </c>
      <c r="E131" s="11"/>
      <c r="F131" s="262">
        <f t="shared" ref="E131:F142" si="84">F17</f>
        <v>0</v>
      </c>
      <c r="G131" s="262">
        <f t="shared" ref="G131:BH131" si="85">G17</f>
        <v>0</v>
      </c>
      <c r="H131" s="262">
        <f t="shared" si="85"/>
        <v>0</v>
      </c>
      <c r="I131" s="262">
        <f t="shared" si="85"/>
        <v>0</v>
      </c>
      <c r="J131" s="262">
        <f t="shared" si="85"/>
        <v>0</v>
      </c>
      <c r="K131" s="262">
        <f t="shared" si="85"/>
        <v>0</v>
      </c>
      <c r="L131" s="262">
        <f t="shared" si="85"/>
        <v>0</v>
      </c>
      <c r="M131" s="262">
        <f t="shared" si="85"/>
        <v>0</v>
      </c>
      <c r="N131" s="262">
        <f t="shared" si="85"/>
        <v>0</v>
      </c>
      <c r="O131" s="262">
        <f t="shared" si="85"/>
        <v>0</v>
      </c>
      <c r="P131" s="263">
        <f t="shared" si="85"/>
        <v>0</v>
      </c>
      <c r="Q131" s="263">
        <f t="shared" si="85"/>
        <v>0</v>
      </c>
      <c r="R131" s="263">
        <f t="shared" si="85"/>
        <v>0</v>
      </c>
      <c r="S131" s="263">
        <f t="shared" si="85"/>
        <v>0</v>
      </c>
      <c r="T131" s="263">
        <f t="shared" si="85"/>
        <v>0</v>
      </c>
      <c r="U131" s="263">
        <f t="shared" si="85"/>
        <v>0</v>
      </c>
      <c r="V131" s="263">
        <f t="shared" si="85"/>
        <v>0</v>
      </c>
      <c r="W131" s="263">
        <f t="shared" si="85"/>
        <v>0</v>
      </c>
      <c r="X131" s="263">
        <f t="shared" si="85"/>
        <v>0</v>
      </c>
      <c r="Y131" s="263">
        <f t="shared" si="85"/>
        <v>0</v>
      </c>
      <c r="Z131" s="263">
        <f t="shared" si="85"/>
        <v>0</v>
      </c>
      <c r="AA131" s="263">
        <f t="shared" si="85"/>
        <v>0</v>
      </c>
      <c r="AB131" s="263">
        <f t="shared" si="85"/>
        <v>0</v>
      </c>
      <c r="AC131" s="263">
        <f t="shared" si="85"/>
        <v>0</v>
      </c>
      <c r="AD131" s="263">
        <f t="shared" si="85"/>
        <v>0</v>
      </c>
      <c r="AE131" s="263">
        <f t="shared" si="85"/>
        <v>0</v>
      </c>
      <c r="AF131" s="263">
        <f t="shared" si="85"/>
        <v>0</v>
      </c>
      <c r="AG131" s="263">
        <f t="shared" si="85"/>
        <v>0</v>
      </c>
      <c r="AH131" s="263">
        <f t="shared" si="85"/>
        <v>0</v>
      </c>
      <c r="AI131" s="263">
        <f t="shared" si="85"/>
        <v>0</v>
      </c>
      <c r="AJ131" s="263">
        <f t="shared" si="85"/>
        <v>0</v>
      </c>
      <c r="AK131" s="263">
        <f t="shared" si="85"/>
        <v>0</v>
      </c>
      <c r="AL131" s="263">
        <f t="shared" si="85"/>
        <v>0</v>
      </c>
      <c r="AM131" s="263">
        <f t="shared" si="85"/>
        <v>0</v>
      </c>
      <c r="AN131" s="263">
        <f t="shared" si="85"/>
        <v>0</v>
      </c>
      <c r="AO131" s="263">
        <f t="shared" si="85"/>
        <v>0</v>
      </c>
      <c r="AP131" s="263">
        <f t="shared" si="85"/>
        <v>0</v>
      </c>
      <c r="AQ131" s="263">
        <f t="shared" si="85"/>
        <v>0</v>
      </c>
      <c r="AR131" s="263">
        <f t="shared" si="85"/>
        <v>0</v>
      </c>
      <c r="AS131" s="263">
        <f t="shared" si="85"/>
        <v>0</v>
      </c>
      <c r="AT131" s="263">
        <f t="shared" si="85"/>
        <v>0</v>
      </c>
      <c r="AU131" s="263">
        <f t="shared" si="85"/>
        <v>0</v>
      </c>
      <c r="AV131" s="263">
        <f t="shared" si="85"/>
        <v>0</v>
      </c>
      <c r="AW131" s="263">
        <f t="shared" si="85"/>
        <v>0</v>
      </c>
      <c r="AX131" s="263">
        <f t="shared" si="85"/>
        <v>0</v>
      </c>
      <c r="AY131" s="263">
        <f t="shared" si="85"/>
        <v>0</v>
      </c>
      <c r="AZ131" s="263">
        <f t="shared" si="85"/>
        <v>0</v>
      </c>
      <c r="BA131" s="263">
        <f t="shared" si="85"/>
        <v>0</v>
      </c>
      <c r="BB131" s="263">
        <f t="shared" si="85"/>
        <v>0</v>
      </c>
      <c r="BC131" s="263">
        <f t="shared" si="85"/>
        <v>0</v>
      </c>
      <c r="BD131" s="263">
        <f t="shared" si="85"/>
        <v>0</v>
      </c>
      <c r="BE131" s="263">
        <f t="shared" si="85"/>
        <v>0</v>
      </c>
      <c r="BF131" s="263">
        <f t="shared" si="85"/>
        <v>0</v>
      </c>
      <c r="BG131" s="263">
        <f t="shared" si="85"/>
        <v>0</v>
      </c>
      <c r="BH131" s="263">
        <f t="shared" si="85"/>
        <v>0</v>
      </c>
    </row>
    <row r="132" spans="1:60" ht="13.35" customHeight="1">
      <c r="B132" s="62"/>
      <c r="C132" s="62"/>
      <c r="D132" s="130" t="s">
        <v>88</v>
      </c>
      <c r="E132" s="11"/>
      <c r="F132" s="262">
        <f t="shared" si="84"/>
        <v>914.28974930702543</v>
      </c>
      <c r="G132" s="262">
        <f t="shared" ref="G132:BH132" si="86">G18</f>
        <v>0</v>
      </c>
      <c r="H132" s="262">
        <f t="shared" si="86"/>
        <v>0</v>
      </c>
      <c r="I132" s="262">
        <f t="shared" si="86"/>
        <v>0</v>
      </c>
      <c r="J132" s="262">
        <f t="shared" si="86"/>
        <v>0</v>
      </c>
      <c r="K132" s="262">
        <f t="shared" si="86"/>
        <v>0</v>
      </c>
      <c r="L132" s="262">
        <f t="shared" si="86"/>
        <v>0</v>
      </c>
      <c r="M132" s="262">
        <f t="shared" si="86"/>
        <v>0</v>
      </c>
      <c r="N132" s="262">
        <f t="shared" si="86"/>
        <v>0</v>
      </c>
      <c r="O132" s="262">
        <f t="shared" si="86"/>
        <v>0</v>
      </c>
      <c r="P132" s="263">
        <f t="shared" si="86"/>
        <v>0</v>
      </c>
      <c r="Q132" s="263">
        <f t="shared" si="86"/>
        <v>0</v>
      </c>
      <c r="R132" s="263">
        <f t="shared" si="86"/>
        <v>0</v>
      </c>
      <c r="S132" s="263">
        <f t="shared" si="86"/>
        <v>0</v>
      </c>
      <c r="T132" s="263">
        <f t="shared" si="86"/>
        <v>0</v>
      </c>
      <c r="U132" s="263">
        <f t="shared" si="86"/>
        <v>0</v>
      </c>
      <c r="V132" s="263">
        <f t="shared" si="86"/>
        <v>0</v>
      </c>
      <c r="W132" s="263">
        <f t="shared" si="86"/>
        <v>0</v>
      </c>
      <c r="X132" s="263">
        <f t="shared" si="86"/>
        <v>0</v>
      </c>
      <c r="Y132" s="263">
        <f t="shared" si="86"/>
        <v>0</v>
      </c>
      <c r="Z132" s="263">
        <f t="shared" si="86"/>
        <v>0</v>
      </c>
      <c r="AA132" s="263">
        <f t="shared" si="86"/>
        <v>0</v>
      </c>
      <c r="AB132" s="263">
        <f t="shared" si="86"/>
        <v>0</v>
      </c>
      <c r="AC132" s="263">
        <f t="shared" si="86"/>
        <v>0</v>
      </c>
      <c r="AD132" s="263">
        <f t="shared" si="86"/>
        <v>0</v>
      </c>
      <c r="AE132" s="263">
        <f t="shared" si="86"/>
        <v>0</v>
      </c>
      <c r="AF132" s="263">
        <f t="shared" si="86"/>
        <v>0</v>
      </c>
      <c r="AG132" s="263">
        <f t="shared" si="86"/>
        <v>0</v>
      </c>
      <c r="AH132" s="263">
        <f t="shared" si="86"/>
        <v>0</v>
      </c>
      <c r="AI132" s="263">
        <f t="shared" si="86"/>
        <v>0</v>
      </c>
      <c r="AJ132" s="263">
        <f t="shared" si="86"/>
        <v>0</v>
      </c>
      <c r="AK132" s="263">
        <f t="shared" si="86"/>
        <v>0</v>
      </c>
      <c r="AL132" s="263">
        <f t="shared" si="86"/>
        <v>0</v>
      </c>
      <c r="AM132" s="263">
        <f t="shared" si="86"/>
        <v>0</v>
      </c>
      <c r="AN132" s="263">
        <f t="shared" si="86"/>
        <v>0</v>
      </c>
      <c r="AO132" s="263">
        <f t="shared" si="86"/>
        <v>0</v>
      </c>
      <c r="AP132" s="263">
        <f t="shared" si="86"/>
        <v>0</v>
      </c>
      <c r="AQ132" s="263">
        <f t="shared" si="86"/>
        <v>0</v>
      </c>
      <c r="AR132" s="263">
        <f t="shared" si="86"/>
        <v>0</v>
      </c>
      <c r="AS132" s="263">
        <f t="shared" si="86"/>
        <v>0</v>
      </c>
      <c r="AT132" s="263">
        <f t="shared" si="86"/>
        <v>0</v>
      </c>
      <c r="AU132" s="263">
        <f t="shared" si="86"/>
        <v>0</v>
      </c>
      <c r="AV132" s="263">
        <f t="shared" si="86"/>
        <v>0</v>
      </c>
      <c r="AW132" s="263">
        <f t="shared" si="86"/>
        <v>0</v>
      </c>
      <c r="AX132" s="263">
        <f t="shared" si="86"/>
        <v>0</v>
      </c>
      <c r="AY132" s="263">
        <f t="shared" si="86"/>
        <v>0</v>
      </c>
      <c r="AZ132" s="263">
        <f t="shared" si="86"/>
        <v>0</v>
      </c>
      <c r="BA132" s="263">
        <f t="shared" si="86"/>
        <v>0</v>
      </c>
      <c r="BB132" s="263">
        <f t="shared" si="86"/>
        <v>0</v>
      </c>
      <c r="BC132" s="263">
        <f t="shared" si="86"/>
        <v>0</v>
      </c>
      <c r="BD132" s="263">
        <f t="shared" si="86"/>
        <v>0</v>
      </c>
      <c r="BE132" s="263">
        <f t="shared" si="86"/>
        <v>0</v>
      </c>
      <c r="BF132" s="263">
        <f t="shared" si="86"/>
        <v>0</v>
      </c>
      <c r="BG132" s="263">
        <f t="shared" si="86"/>
        <v>0</v>
      </c>
      <c r="BH132" s="263">
        <f t="shared" si="86"/>
        <v>0</v>
      </c>
    </row>
    <row r="133" spans="1:60" ht="13.35" customHeight="1">
      <c r="B133" s="62"/>
      <c r="C133" s="62"/>
      <c r="D133" s="131" t="s">
        <v>15</v>
      </c>
      <c r="E133" s="11"/>
      <c r="F133" s="262">
        <f t="shared" si="84"/>
        <v>-157.71393474507607</v>
      </c>
      <c r="G133" s="262">
        <f t="shared" ref="G133:BH133" si="87">G19</f>
        <v>0</v>
      </c>
      <c r="H133" s="262">
        <f t="shared" si="87"/>
        <v>0</v>
      </c>
      <c r="I133" s="262">
        <f t="shared" si="87"/>
        <v>0</v>
      </c>
      <c r="J133" s="262">
        <f t="shared" si="87"/>
        <v>0</v>
      </c>
      <c r="K133" s="262">
        <f t="shared" si="87"/>
        <v>0</v>
      </c>
      <c r="L133" s="262">
        <f t="shared" si="87"/>
        <v>0</v>
      </c>
      <c r="M133" s="262">
        <f t="shared" si="87"/>
        <v>0</v>
      </c>
      <c r="N133" s="262">
        <f t="shared" si="87"/>
        <v>0</v>
      </c>
      <c r="O133" s="262">
        <f t="shared" si="87"/>
        <v>0</v>
      </c>
      <c r="P133" s="263">
        <f t="shared" si="87"/>
        <v>0</v>
      </c>
      <c r="Q133" s="263">
        <f t="shared" si="87"/>
        <v>0</v>
      </c>
      <c r="R133" s="263">
        <f t="shared" si="87"/>
        <v>0</v>
      </c>
      <c r="S133" s="263">
        <f t="shared" si="87"/>
        <v>0</v>
      </c>
      <c r="T133" s="263">
        <f t="shared" si="87"/>
        <v>0</v>
      </c>
      <c r="U133" s="263">
        <f t="shared" si="87"/>
        <v>0</v>
      </c>
      <c r="V133" s="263">
        <f t="shared" si="87"/>
        <v>0</v>
      </c>
      <c r="W133" s="263">
        <f t="shared" si="87"/>
        <v>0</v>
      </c>
      <c r="X133" s="263">
        <f t="shared" si="87"/>
        <v>0</v>
      </c>
      <c r="Y133" s="263">
        <f t="shared" si="87"/>
        <v>0</v>
      </c>
      <c r="Z133" s="263">
        <f t="shared" si="87"/>
        <v>0</v>
      </c>
      <c r="AA133" s="263">
        <f t="shared" si="87"/>
        <v>0</v>
      </c>
      <c r="AB133" s="263">
        <f t="shared" si="87"/>
        <v>0</v>
      </c>
      <c r="AC133" s="263">
        <f t="shared" si="87"/>
        <v>0</v>
      </c>
      <c r="AD133" s="263">
        <f t="shared" si="87"/>
        <v>0</v>
      </c>
      <c r="AE133" s="263">
        <f t="shared" si="87"/>
        <v>0</v>
      </c>
      <c r="AF133" s="263">
        <f t="shared" si="87"/>
        <v>0</v>
      </c>
      <c r="AG133" s="263">
        <f t="shared" si="87"/>
        <v>0</v>
      </c>
      <c r="AH133" s="263">
        <f t="shared" si="87"/>
        <v>0</v>
      </c>
      <c r="AI133" s="263">
        <f t="shared" si="87"/>
        <v>0</v>
      </c>
      <c r="AJ133" s="263">
        <f t="shared" si="87"/>
        <v>0</v>
      </c>
      <c r="AK133" s="263">
        <f t="shared" si="87"/>
        <v>0</v>
      </c>
      <c r="AL133" s="263">
        <f t="shared" si="87"/>
        <v>0</v>
      </c>
      <c r="AM133" s="263">
        <f t="shared" si="87"/>
        <v>0</v>
      </c>
      <c r="AN133" s="263">
        <f t="shared" si="87"/>
        <v>0</v>
      </c>
      <c r="AO133" s="263">
        <f t="shared" si="87"/>
        <v>0</v>
      </c>
      <c r="AP133" s="263">
        <f t="shared" si="87"/>
        <v>0</v>
      </c>
      <c r="AQ133" s="263">
        <f t="shared" si="87"/>
        <v>0</v>
      </c>
      <c r="AR133" s="263">
        <f t="shared" si="87"/>
        <v>0</v>
      </c>
      <c r="AS133" s="263">
        <f t="shared" si="87"/>
        <v>0</v>
      </c>
      <c r="AT133" s="263">
        <f t="shared" si="87"/>
        <v>0</v>
      </c>
      <c r="AU133" s="263">
        <f t="shared" si="87"/>
        <v>0</v>
      </c>
      <c r="AV133" s="263">
        <f t="shared" si="87"/>
        <v>0</v>
      </c>
      <c r="AW133" s="263">
        <f t="shared" si="87"/>
        <v>0</v>
      </c>
      <c r="AX133" s="263">
        <f t="shared" si="87"/>
        <v>0</v>
      </c>
      <c r="AY133" s="263">
        <f t="shared" si="87"/>
        <v>0</v>
      </c>
      <c r="AZ133" s="263">
        <f t="shared" si="87"/>
        <v>0</v>
      </c>
      <c r="BA133" s="263">
        <f t="shared" si="87"/>
        <v>0</v>
      </c>
      <c r="BB133" s="263">
        <f t="shared" si="87"/>
        <v>0</v>
      </c>
      <c r="BC133" s="263">
        <f t="shared" si="87"/>
        <v>0</v>
      </c>
      <c r="BD133" s="263">
        <f t="shared" si="87"/>
        <v>0</v>
      </c>
      <c r="BE133" s="263">
        <f t="shared" si="87"/>
        <v>0</v>
      </c>
      <c r="BF133" s="263">
        <f t="shared" si="87"/>
        <v>0</v>
      </c>
      <c r="BG133" s="263">
        <f t="shared" si="87"/>
        <v>0</v>
      </c>
      <c r="BH133" s="263">
        <f t="shared" si="87"/>
        <v>0</v>
      </c>
    </row>
    <row r="134" spans="1:60" ht="13.35" customHeight="1">
      <c r="B134" s="62"/>
      <c r="C134" s="62"/>
      <c r="D134" s="131" t="s">
        <v>16</v>
      </c>
      <c r="E134" s="11"/>
      <c r="F134" s="262">
        <f t="shared" si="84"/>
        <v>-723.59601567282652</v>
      </c>
      <c r="G134" s="262">
        <f t="shared" ref="G134:BH134" si="88">G20</f>
        <v>0</v>
      </c>
      <c r="H134" s="262">
        <f t="shared" si="88"/>
        <v>0</v>
      </c>
      <c r="I134" s="262">
        <f t="shared" si="88"/>
        <v>0</v>
      </c>
      <c r="J134" s="262">
        <f t="shared" si="88"/>
        <v>0</v>
      </c>
      <c r="K134" s="262">
        <f t="shared" si="88"/>
        <v>0</v>
      </c>
      <c r="L134" s="262">
        <f t="shared" si="88"/>
        <v>0</v>
      </c>
      <c r="M134" s="262">
        <f t="shared" si="88"/>
        <v>0</v>
      </c>
      <c r="N134" s="262">
        <f t="shared" si="88"/>
        <v>0</v>
      </c>
      <c r="O134" s="262">
        <f t="shared" si="88"/>
        <v>0</v>
      </c>
      <c r="P134" s="263">
        <f t="shared" si="88"/>
        <v>0</v>
      </c>
      <c r="Q134" s="263">
        <f t="shared" si="88"/>
        <v>0</v>
      </c>
      <c r="R134" s="263">
        <f t="shared" si="88"/>
        <v>0</v>
      </c>
      <c r="S134" s="263">
        <f t="shared" si="88"/>
        <v>0</v>
      </c>
      <c r="T134" s="263">
        <f t="shared" si="88"/>
        <v>0</v>
      </c>
      <c r="U134" s="263">
        <f t="shared" si="88"/>
        <v>0</v>
      </c>
      <c r="V134" s="263">
        <f t="shared" si="88"/>
        <v>0</v>
      </c>
      <c r="W134" s="263">
        <f t="shared" si="88"/>
        <v>0</v>
      </c>
      <c r="X134" s="263">
        <f t="shared" si="88"/>
        <v>0</v>
      </c>
      <c r="Y134" s="263">
        <f t="shared" si="88"/>
        <v>0</v>
      </c>
      <c r="Z134" s="263">
        <f t="shared" si="88"/>
        <v>0</v>
      </c>
      <c r="AA134" s="263">
        <f t="shared" si="88"/>
        <v>0</v>
      </c>
      <c r="AB134" s="263">
        <f t="shared" si="88"/>
        <v>0</v>
      </c>
      <c r="AC134" s="263">
        <f t="shared" si="88"/>
        <v>0</v>
      </c>
      <c r="AD134" s="263">
        <f t="shared" si="88"/>
        <v>0</v>
      </c>
      <c r="AE134" s="263">
        <f t="shared" si="88"/>
        <v>0</v>
      </c>
      <c r="AF134" s="263">
        <f t="shared" si="88"/>
        <v>0</v>
      </c>
      <c r="AG134" s="263">
        <f t="shared" si="88"/>
        <v>0</v>
      </c>
      <c r="AH134" s="263">
        <f t="shared" si="88"/>
        <v>0</v>
      </c>
      <c r="AI134" s="263">
        <f t="shared" si="88"/>
        <v>0</v>
      </c>
      <c r="AJ134" s="263">
        <f t="shared" si="88"/>
        <v>0</v>
      </c>
      <c r="AK134" s="263">
        <f t="shared" si="88"/>
        <v>0</v>
      </c>
      <c r="AL134" s="263">
        <f t="shared" si="88"/>
        <v>0</v>
      </c>
      <c r="AM134" s="263">
        <f t="shared" si="88"/>
        <v>0</v>
      </c>
      <c r="AN134" s="263">
        <f t="shared" si="88"/>
        <v>0</v>
      </c>
      <c r="AO134" s="263">
        <f t="shared" si="88"/>
        <v>0</v>
      </c>
      <c r="AP134" s="263">
        <f t="shared" si="88"/>
        <v>0</v>
      </c>
      <c r="AQ134" s="263">
        <f t="shared" si="88"/>
        <v>0</v>
      </c>
      <c r="AR134" s="263">
        <f t="shared" si="88"/>
        <v>0</v>
      </c>
      <c r="AS134" s="263">
        <f t="shared" si="88"/>
        <v>0</v>
      </c>
      <c r="AT134" s="263">
        <f t="shared" si="88"/>
        <v>0</v>
      </c>
      <c r="AU134" s="263">
        <f t="shared" si="88"/>
        <v>0</v>
      </c>
      <c r="AV134" s="263">
        <f t="shared" si="88"/>
        <v>0</v>
      </c>
      <c r="AW134" s="263">
        <f t="shared" si="88"/>
        <v>0</v>
      </c>
      <c r="AX134" s="263">
        <f t="shared" si="88"/>
        <v>0</v>
      </c>
      <c r="AY134" s="263">
        <f t="shared" si="88"/>
        <v>0</v>
      </c>
      <c r="AZ134" s="263">
        <f t="shared" si="88"/>
        <v>0</v>
      </c>
      <c r="BA134" s="263">
        <f t="shared" si="88"/>
        <v>0</v>
      </c>
      <c r="BB134" s="263">
        <f t="shared" si="88"/>
        <v>0</v>
      </c>
      <c r="BC134" s="263">
        <f t="shared" si="88"/>
        <v>0</v>
      </c>
      <c r="BD134" s="263">
        <f t="shared" si="88"/>
        <v>0</v>
      </c>
      <c r="BE134" s="263">
        <f t="shared" si="88"/>
        <v>0</v>
      </c>
      <c r="BF134" s="263">
        <f t="shared" si="88"/>
        <v>0</v>
      </c>
      <c r="BG134" s="263">
        <f t="shared" si="88"/>
        <v>0</v>
      </c>
      <c r="BH134" s="263">
        <f t="shared" si="88"/>
        <v>4.2382417020370156E-12</v>
      </c>
    </row>
    <row r="135" spans="1:60" ht="13.35" customHeight="1">
      <c r="B135" s="62"/>
      <c r="C135" s="62"/>
      <c r="D135" s="96" t="s">
        <v>82</v>
      </c>
      <c r="E135" s="41"/>
      <c r="F135" s="264">
        <f t="shared" si="84"/>
        <v>32.979798889122776</v>
      </c>
      <c r="G135" s="264">
        <f t="shared" ref="G135:BH135" si="89">G21</f>
        <v>0</v>
      </c>
      <c r="H135" s="264">
        <f t="shared" si="89"/>
        <v>0</v>
      </c>
      <c r="I135" s="264">
        <f t="shared" si="89"/>
        <v>0</v>
      </c>
      <c r="J135" s="264">
        <f t="shared" si="89"/>
        <v>0</v>
      </c>
      <c r="K135" s="264">
        <f t="shared" si="89"/>
        <v>0</v>
      </c>
      <c r="L135" s="264">
        <f t="shared" si="89"/>
        <v>0</v>
      </c>
      <c r="M135" s="264">
        <f t="shared" si="89"/>
        <v>0</v>
      </c>
      <c r="N135" s="264">
        <f t="shared" si="89"/>
        <v>0</v>
      </c>
      <c r="O135" s="264">
        <f t="shared" si="89"/>
        <v>0</v>
      </c>
      <c r="P135" s="264">
        <f t="shared" si="89"/>
        <v>0</v>
      </c>
      <c r="Q135" s="264">
        <f t="shared" si="89"/>
        <v>0</v>
      </c>
      <c r="R135" s="264">
        <f t="shared" si="89"/>
        <v>0</v>
      </c>
      <c r="S135" s="264">
        <f t="shared" si="89"/>
        <v>0</v>
      </c>
      <c r="T135" s="264">
        <f t="shared" si="89"/>
        <v>0</v>
      </c>
      <c r="U135" s="264">
        <f t="shared" si="89"/>
        <v>0</v>
      </c>
      <c r="V135" s="264">
        <f t="shared" si="89"/>
        <v>0</v>
      </c>
      <c r="W135" s="264">
        <f t="shared" si="89"/>
        <v>0</v>
      </c>
      <c r="X135" s="264">
        <f t="shared" si="89"/>
        <v>0</v>
      </c>
      <c r="Y135" s="264">
        <f t="shared" si="89"/>
        <v>0</v>
      </c>
      <c r="Z135" s="264">
        <f t="shared" si="89"/>
        <v>0</v>
      </c>
      <c r="AA135" s="264">
        <f t="shared" si="89"/>
        <v>0</v>
      </c>
      <c r="AB135" s="264">
        <f t="shared" si="89"/>
        <v>0</v>
      </c>
      <c r="AC135" s="264">
        <f t="shared" si="89"/>
        <v>0</v>
      </c>
      <c r="AD135" s="264">
        <f t="shared" si="89"/>
        <v>0</v>
      </c>
      <c r="AE135" s="264">
        <f t="shared" si="89"/>
        <v>0</v>
      </c>
      <c r="AF135" s="264">
        <f t="shared" si="89"/>
        <v>0</v>
      </c>
      <c r="AG135" s="264">
        <f t="shared" si="89"/>
        <v>0</v>
      </c>
      <c r="AH135" s="264">
        <f t="shared" si="89"/>
        <v>0</v>
      </c>
      <c r="AI135" s="264">
        <f t="shared" si="89"/>
        <v>0</v>
      </c>
      <c r="AJ135" s="264">
        <f t="shared" si="89"/>
        <v>0</v>
      </c>
      <c r="AK135" s="264">
        <f t="shared" si="89"/>
        <v>0</v>
      </c>
      <c r="AL135" s="264">
        <f t="shared" si="89"/>
        <v>0</v>
      </c>
      <c r="AM135" s="264">
        <f t="shared" si="89"/>
        <v>0</v>
      </c>
      <c r="AN135" s="264">
        <f t="shared" si="89"/>
        <v>0</v>
      </c>
      <c r="AO135" s="264">
        <f t="shared" si="89"/>
        <v>0</v>
      </c>
      <c r="AP135" s="264">
        <f t="shared" si="89"/>
        <v>0</v>
      </c>
      <c r="AQ135" s="264">
        <f t="shared" si="89"/>
        <v>0</v>
      </c>
      <c r="AR135" s="264">
        <f t="shared" si="89"/>
        <v>0</v>
      </c>
      <c r="AS135" s="264">
        <f t="shared" si="89"/>
        <v>0</v>
      </c>
      <c r="AT135" s="264">
        <f t="shared" si="89"/>
        <v>0</v>
      </c>
      <c r="AU135" s="264">
        <f t="shared" si="89"/>
        <v>0</v>
      </c>
      <c r="AV135" s="264">
        <f t="shared" si="89"/>
        <v>0</v>
      </c>
      <c r="AW135" s="264">
        <f t="shared" si="89"/>
        <v>0</v>
      </c>
      <c r="AX135" s="264">
        <f t="shared" si="89"/>
        <v>0</v>
      </c>
      <c r="AY135" s="264">
        <f t="shared" si="89"/>
        <v>0</v>
      </c>
      <c r="AZ135" s="264">
        <f t="shared" si="89"/>
        <v>0</v>
      </c>
      <c r="BA135" s="264">
        <f t="shared" si="89"/>
        <v>0</v>
      </c>
      <c r="BB135" s="264">
        <f t="shared" si="89"/>
        <v>0</v>
      </c>
      <c r="BC135" s="264">
        <f t="shared" si="89"/>
        <v>0</v>
      </c>
      <c r="BD135" s="264">
        <f t="shared" si="89"/>
        <v>0</v>
      </c>
      <c r="BE135" s="264">
        <f t="shared" si="89"/>
        <v>0</v>
      </c>
      <c r="BF135" s="264">
        <f t="shared" si="89"/>
        <v>0</v>
      </c>
      <c r="BG135" s="264">
        <f t="shared" si="89"/>
        <v>0</v>
      </c>
      <c r="BH135" s="264">
        <f t="shared" si="89"/>
        <v>4.2382417020370156E-12</v>
      </c>
    </row>
    <row r="136" spans="1:60" ht="13.35" customHeight="1">
      <c r="B136" s="62"/>
      <c r="C136" s="62"/>
      <c r="D136" s="96" t="s">
        <v>197</v>
      </c>
      <c r="E136" s="41"/>
      <c r="F136" s="264">
        <f>-F89</f>
        <v>6.2527760746888816E-13</v>
      </c>
      <c r="G136" s="264">
        <f t="shared" ref="G136:BH136" si="90">-G89</f>
        <v>-252.51726273209309</v>
      </c>
      <c r="H136" s="264">
        <f t="shared" si="90"/>
        <v>-541.23925865057663</v>
      </c>
      <c r="I136" s="264">
        <f t="shared" si="90"/>
        <v>-785.37648732324999</v>
      </c>
      <c r="J136" s="264">
        <f t="shared" si="90"/>
        <v>-990.82130038685921</v>
      </c>
      <c r="K136" s="264">
        <f t="shared" si="90"/>
        <v>-1162.4400526760364</v>
      </c>
      <c r="L136" s="264">
        <f t="shared" si="90"/>
        <v>-1304.4207382721834</v>
      </c>
      <c r="M136" s="264">
        <f t="shared" si="90"/>
        <v>-1420.3628922922942</v>
      </c>
      <c r="N136" s="264">
        <f t="shared" si="90"/>
        <v>-1512.6040744148795</v>
      </c>
      <c r="O136" s="264">
        <f t="shared" si="90"/>
        <v>-1582.52691114352</v>
      </c>
      <c r="P136" s="264">
        <f t="shared" si="90"/>
        <v>-1631.5994231937739</v>
      </c>
      <c r="Q136" s="264">
        <f t="shared" si="90"/>
        <v>-1661.7625887183347</v>
      </c>
      <c r="R136" s="264">
        <f t="shared" si="90"/>
        <v>-1674.2117351470979</v>
      </c>
      <c r="S136" s="264">
        <f t="shared" si="90"/>
        <v>-1671.3490881235641</v>
      </c>
      <c r="T136" s="264">
        <f t="shared" si="90"/>
        <v>-1655.3107279366723</v>
      </c>
      <c r="U136" s="264">
        <f t="shared" si="90"/>
        <v>-1623.1121861688955</v>
      </c>
      <c r="V136" s="264">
        <f t="shared" si="90"/>
        <v>-1581.6080774918346</v>
      </c>
      <c r="W136" s="264">
        <f t="shared" si="90"/>
        <v>-1532.2210359865173</v>
      </c>
      <c r="X136" s="264">
        <f t="shared" si="90"/>
        <v>-1476.270172211305</v>
      </c>
      <c r="Y136" s="264">
        <f t="shared" si="90"/>
        <v>-1414.8888785676195</v>
      </c>
      <c r="Z136" s="264">
        <f t="shared" si="90"/>
        <v>-1349.135188206428</v>
      </c>
      <c r="AA136" s="264">
        <f t="shared" si="90"/>
        <v>-1279.9174029702097</v>
      </c>
      <c r="AB136" s="264">
        <f t="shared" si="90"/>
        <v>-1208.0287748207611</v>
      </c>
      <c r="AC136" s="264">
        <f t="shared" si="90"/>
        <v>-1134.2295781394923</v>
      </c>
      <c r="AD136" s="264">
        <f t="shared" si="90"/>
        <v>-1059.2538378137126</v>
      </c>
      <c r="AE136" s="264">
        <f t="shared" si="90"/>
        <v>-983.83923976654228</v>
      </c>
      <c r="AF136" s="264">
        <f t="shared" si="90"/>
        <v>-908.77322181884335</v>
      </c>
      <c r="AG136" s="264">
        <f t="shared" si="90"/>
        <v>-834.73177426027189</v>
      </c>
      <c r="AH136" s="264">
        <f t="shared" si="90"/>
        <v>-762.27102024515523</v>
      </c>
      <c r="AI136" s="264">
        <f t="shared" si="90"/>
        <v>-691.83720873326195</v>
      </c>
      <c r="AJ136" s="264">
        <f t="shared" si="90"/>
        <v>-623.80476914904659</v>
      </c>
      <c r="AK136" s="264">
        <f t="shared" si="90"/>
        <v>-558.52269781771906</v>
      </c>
      <c r="AL136" s="264">
        <f t="shared" si="90"/>
        <v>-496.30072431900345</v>
      </c>
      <c r="AM136" s="264">
        <f t="shared" si="90"/>
        <v>-437.44160115318039</v>
      </c>
      <c r="AN136" s="264">
        <f t="shared" si="90"/>
        <v>-382.23303099035678</v>
      </c>
      <c r="AO136" s="264">
        <f t="shared" si="90"/>
        <v>-330.91893999659663</v>
      </c>
      <c r="AP136" s="264">
        <f t="shared" si="90"/>
        <v>-283.71858461581712</v>
      </c>
      <c r="AQ136" s="264">
        <f t="shared" si="90"/>
        <v>-240.78233677605729</v>
      </c>
      <c r="AR136" s="264">
        <f t="shared" si="90"/>
        <v>-202.11662703287672</v>
      </c>
      <c r="AS136" s="264">
        <f t="shared" si="90"/>
        <v>-167.62830273185335</v>
      </c>
      <c r="AT136" s="264">
        <f t="shared" si="90"/>
        <v>-137.20523644795603</v>
      </c>
      <c r="AU136" s="264">
        <f t="shared" si="90"/>
        <v>-110.70112407723319</v>
      </c>
      <c r="AV136" s="264">
        <f t="shared" si="90"/>
        <v>-87.927729496447554</v>
      </c>
      <c r="AW136" s="264">
        <f t="shared" si="90"/>
        <v>-68.6627401520864</v>
      </c>
      <c r="AX136" s="264">
        <f t="shared" si="90"/>
        <v>-52.653098583847608</v>
      </c>
      <c r="AY136" s="264">
        <f t="shared" si="90"/>
        <v>-39.597509568537696</v>
      </c>
      <c r="AZ136" s="264">
        <f t="shared" si="90"/>
        <v>-29.153509470698896</v>
      </c>
      <c r="BA136" s="264">
        <f t="shared" si="90"/>
        <v>-20.960707752588807</v>
      </c>
      <c r="BB136" s="264">
        <f t="shared" si="90"/>
        <v>-14.660817432587667</v>
      </c>
      <c r="BC136" s="264">
        <f t="shared" si="90"/>
        <v>-9.914092062062295</v>
      </c>
      <c r="BD136" s="264">
        <f t="shared" si="90"/>
        <v>-6.4110022846090242</v>
      </c>
      <c r="BE136" s="264">
        <f t="shared" si="90"/>
        <v>-3.8794910024903611</v>
      </c>
      <c r="BF136" s="264">
        <f t="shared" si="90"/>
        <v>-2.0882011762308745</v>
      </c>
      <c r="BG136" s="264">
        <f t="shared" si="90"/>
        <v>-0.84638486833391902</v>
      </c>
      <c r="BH136" s="264">
        <f t="shared" si="90"/>
        <v>-1.935172855012901E-2</v>
      </c>
    </row>
    <row r="137" spans="1:60" ht="13.35" customHeight="1">
      <c r="B137" s="62"/>
      <c r="C137" s="97"/>
      <c r="D137" s="93" t="s">
        <v>13</v>
      </c>
      <c r="E137" s="11"/>
      <c r="F137" s="262">
        <f>F22+F136</f>
        <v>-2.6858515411731787E-12</v>
      </c>
      <c r="G137" s="262">
        <f>G22+G136</f>
        <v>757.55178819627918</v>
      </c>
      <c r="H137" s="260">
        <f t="shared" ref="H137:BH137" si="91">H22+H136</f>
        <v>1623.7177759517299</v>
      </c>
      <c r="I137" s="260">
        <f t="shared" si="91"/>
        <v>2356.1294619697501</v>
      </c>
      <c r="J137" s="260">
        <f t="shared" si="91"/>
        <v>2972.4639011605777</v>
      </c>
      <c r="K137" s="260">
        <f t="shared" si="91"/>
        <v>3487.3201580281093</v>
      </c>
      <c r="L137" s="260">
        <f t="shared" si="91"/>
        <v>3913.2622148165483</v>
      </c>
      <c r="M137" s="260">
        <f t="shared" si="91"/>
        <v>4261.0886768768787</v>
      </c>
      <c r="N137" s="260">
        <f t="shared" si="91"/>
        <v>4537.8122232446349</v>
      </c>
      <c r="O137" s="260">
        <f t="shared" si="91"/>
        <v>4747.5807334305555</v>
      </c>
      <c r="P137" s="261">
        <f t="shared" si="91"/>
        <v>4894.7982695813171</v>
      </c>
      <c r="Q137" s="261">
        <f t="shared" si="91"/>
        <v>4985.2877661549983</v>
      </c>
      <c r="R137" s="261">
        <f t="shared" si="91"/>
        <v>5022.6352054412864</v>
      </c>
      <c r="S137" s="261">
        <f t="shared" si="91"/>
        <v>5014.0472643706853</v>
      </c>
      <c r="T137" s="261">
        <f t="shared" si="91"/>
        <v>4965.9321838100086</v>
      </c>
      <c r="U137" s="261">
        <f t="shared" si="91"/>
        <v>4869.3365585066776</v>
      </c>
      <c r="V137" s="261">
        <f t="shared" si="91"/>
        <v>4744.8242324754947</v>
      </c>
      <c r="W137" s="261">
        <f t="shared" si="91"/>
        <v>4596.6631079595427</v>
      </c>
      <c r="X137" s="261">
        <f t="shared" si="91"/>
        <v>4428.8105166339046</v>
      </c>
      <c r="Y137" s="261">
        <f t="shared" si="91"/>
        <v>4244.666635702848</v>
      </c>
      <c r="Z137" s="261">
        <f t="shared" si="91"/>
        <v>4047.4055646192737</v>
      </c>
      <c r="AA137" s="261">
        <f t="shared" si="91"/>
        <v>3839.7522089106178</v>
      </c>
      <c r="AB137" s="261">
        <f t="shared" si="91"/>
        <v>3624.0863244622724</v>
      </c>
      <c r="AC137" s="261">
        <f t="shared" si="91"/>
        <v>3402.6887344184652</v>
      </c>
      <c r="AD137" s="261">
        <f t="shared" si="91"/>
        <v>3177.7615134411271</v>
      </c>
      <c r="AE137" s="261">
        <f t="shared" si="91"/>
        <v>2951.5177192996161</v>
      </c>
      <c r="AF137" s="261">
        <f t="shared" si="91"/>
        <v>2726.3196654565199</v>
      </c>
      <c r="AG137" s="261">
        <f t="shared" si="91"/>
        <v>2504.1953227808058</v>
      </c>
      <c r="AH137" s="261">
        <f t="shared" si="91"/>
        <v>2286.8130607354551</v>
      </c>
      <c r="AI137" s="261">
        <f t="shared" si="91"/>
        <v>2075.5116261997755</v>
      </c>
      <c r="AJ137" s="261">
        <f t="shared" si="91"/>
        <v>1871.414307447129</v>
      </c>
      <c r="AK137" s="261">
        <f t="shared" si="91"/>
        <v>1675.5680934531463</v>
      </c>
      <c r="AL137" s="261">
        <f t="shared" si="91"/>
        <v>1488.9021729569993</v>
      </c>
      <c r="AM137" s="261">
        <f t="shared" si="91"/>
        <v>1312.3248034595299</v>
      </c>
      <c r="AN137" s="261">
        <f t="shared" si="91"/>
        <v>1146.6990929710591</v>
      </c>
      <c r="AO137" s="261">
        <f t="shared" si="91"/>
        <v>992.75681998977871</v>
      </c>
      <c r="AP137" s="261">
        <f t="shared" si="91"/>
        <v>851.15575384744022</v>
      </c>
      <c r="AQ137" s="261">
        <f t="shared" si="91"/>
        <v>722.34701032816065</v>
      </c>
      <c r="AR137" s="261">
        <f t="shared" si="91"/>
        <v>606.34988109861865</v>
      </c>
      <c r="AS137" s="261">
        <f t="shared" si="91"/>
        <v>502.88490819554869</v>
      </c>
      <c r="AT137" s="261">
        <f t="shared" si="91"/>
        <v>411.61570934385668</v>
      </c>
      <c r="AU137" s="261">
        <f t="shared" si="91"/>
        <v>332.10337223168801</v>
      </c>
      <c r="AV137" s="261">
        <f t="shared" si="91"/>
        <v>263.78318848933111</v>
      </c>
      <c r="AW137" s="261">
        <f t="shared" si="91"/>
        <v>205.98822045624783</v>
      </c>
      <c r="AX137" s="261">
        <f t="shared" si="91"/>
        <v>157.9592957515315</v>
      </c>
      <c r="AY137" s="261">
        <f t="shared" si="91"/>
        <v>118.7925287056018</v>
      </c>
      <c r="AZ137" s="261">
        <f t="shared" si="91"/>
        <v>87.460528412085395</v>
      </c>
      <c r="BA137" s="261">
        <f t="shared" si="91"/>
        <v>62.882123257755083</v>
      </c>
      <c r="BB137" s="261">
        <f t="shared" si="91"/>
        <v>43.982452297751621</v>
      </c>
      <c r="BC137" s="261">
        <f t="shared" si="91"/>
        <v>29.742276186175488</v>
      </c>
      <c r="BD137" s="261">
        <f t="shared" si="91"/>
        <v>19.233006853815652</v>
      </c>
      <c r="BE137" s="261">
        <f t="shared" si="91"/>
        <v>11.638473007459634</v>
      </c>
      <c r="BF137" s="261">
        <f t="shared" si="91"/>
        <v>6.2646035286811443</v>
      </c>
      <c r="BG137" s="261">
        <f t="shared" si="91"/>
        <v>2.5391546049902494</v>
      </c>
      <c r="BH137" s="261">
        <f t="shared" si="91"/>
        <v>5.8055185642427037E-2</v>
      </c>
    </row>
    <row r="138" spans="1:60" ht="13.35" customHeight="1">
      <c r="B138" s="62"/>
      <c r="C138" s="62"/>
      <c r="D138" s="98"/>
      <c r="E138" s="11"/>
      <c r="F138" s="262"/>
      <c r="G138" s="262"/>
      <c r="H138" s="262"/>
      <c r="I138" s="262"/>
      <c r="J138" s="262"/>
      <c r="K138" s="262"/>
      <c r="L138" s="262"/>
      <c r="M138" s="262"/>
      <c r="N138" s="262"/>
      <c r="O138" s="262"/>
      <c r="P138" s="263"/>
      <c r="Q138" s="263"/>
      <c r="R138" s="263"/>
      <c r="S138" s="263"/>
      <c r="T138" s="263"/>
      <c r="U138" s="263"/>
      <c r="V138" s="263"/>
      <c r="W138" s="263"/>
      <c r="X138" s="263"/>
      <c r="Y138" s="263"/>
      <c r="Z138" s="263"/>
      <c r="AA138" s="263"/>
      <c r="AB138" s="263"/>
      <c r="AC138" s="263"/>
      <c r="AD138" s="263"/>
      <c r="AE138" s="263"/>
      <c r="AF138" s="263"/>
      <c r="AG138" s="263"/>
      <c r="AH138" s="263"/>
      <c r="AI138" s="263"/>
      <c r="AJ138" s="263"/>
      <c r="AK138" s="263"/>
      <c r="AL138" s="263"/>
      <c r="AM138" s="263"/>
      <c r="AN138" s="263"/>
      <c r="AO138" s="263"/>
      <c r="AP138" s="263"/>
      <c r="AQ138" s="263"/>
      <c r="AR138" s="263"/>
      <c r="AS138" s="263"/>
      <c r="AT138" s="263"/>
      <c r="AU138" s="263"/>
      <c r="AV138" s="263"/>
      <c r="AW138" s="263"/>
      <c r="AX138" s="263"/>
      <c r="AY138" s="263"/>
      <c r="AZ138" s="263"/>
      <c r="BA138" s="263"/>
      <c r="BB138" s="263"/>
      <c r="BC138" s="263"/>
      <c r="BD138" s="263"/>
      <c r="BE138" s="263"/>
      <c r="BF138" s="263"/>
      <c r="BG138" s="263"/>
      <c r="BH138" s="263"/>
    </row>
    <row r="139" spans="1:60" ht="13.35" customHeight="1">
      <c r="B139" s="62"/>
      <c r="C139" s="63" t="s">
        <v>14</v>
      </c>
      <c r="D139" s="95"/>
      <c r="E139" s="11"/>
      <c r="F139" s="262"/>
      <c r="G139" s="262"/>
      <c r="H139" s="262"/>
      <c r="I139" s="262"/>
      <c r="J139" s="262"/>
      <c r="K139" s="262"/>
      <c r="L139" s="262"/>
      <c r="M139" s="262"/>
      <c r="N139" s="262"/>
      <c r="O139" s="262"/>
      <c r="P139" s="263"/>
      <c r="Q139" s="263"/>
      <c r="R139" s="263"/>
      <c r="S139" s="263"/>
      <c r="T139" s="263"/>
      <c r="U139" s="263"/>
      <c r="V139" s="263"/>
      <c r="W139" s="263"/>
      <c r="X139" s="263"/>
      <c r="Y139" s="263"/>
      <c r="Z139" s="263"/>
      <c r="AA139" s="263"/>
      <c r="AB139" s="263"/>
      <c r="AC139" s="263"/>
      <c r="AD139" s="263"/>
      <c r="AE139" s="263"/>
      <c r="AF139" s="263"/>
      <c r="AG139" s="263"/>
      <c r="AH139" s="263"/>
      <c r="AI139" s="263"/>
      <c r="AJ139" s="263"/>
      <c r="AK139" s="263"/>
      <c r="AL139" s="263"/>
      <c r="AM139" s="263"/>
      <c r="AN139" s="263"/>
      <c r="AO139" s="263"/>
      <c r="AP139" s="263"/>
      <c r="AQ139" s="263"/>
      <c r="AR139" s="263"/>
      <c r="AS139" s="263"/>
      <c r="AT139" s="263"/>
      <c r="AU139" s="263"/>
      <c r="AV139" s="263"/>
      <c r="AW139" s="263"/>
      <c r="AX139" s="263"/>
      <c r="AY139" s="263"/>
      <c r="AZ139" s="263"/>
      <c r="BA139" s="263"/>
      <c r="BB139" s="263"/>
      <c r="BC139" s="263"/>
      <c r="BD139" s="263"/>
      <c r="BE139" s="263"/>
      <c r="BF139" s="263"/>
      <c r="BG139" s="263"/>
      <c r="BH139" s="263"/>
    </row>
    <row r="140" spans="1:60" ht="13.35" customHeight="1">
      <c r="B140" s="62"/>
      <c r="C140" s="62"/>
      <c r="D140" s="36" t="s">
        <v>88</v>
      </c>
      <c r="E140" s="34">
        <f t="shared" si="84"/>
        <v>161.45570648565004</v>
      </c>
      <c r="F140" s="262">
        <f t="shared" si="84"/>
        <v>157.71393474507607</v>
      </c>
      <c r="G140" s="262">
        <f t="shared" ref="G140:BH140" si="92">G26</f>
        <v>155.05753261487905</v>
      </c>
      <c r="H140" s="262">
        <f t="shared" si="92"/>
        <v>153.17843613070028</v>
      </c>
      <c r="I140" s="262">
        <f t="shared" si="92"/>
        <v>150.44209038019287</v>
      </c>
      <c r="J140" s="262">
        <f t="shared" si="92"/>
        <v>146.97760193019562</v>
      </c>
      <c r="K140" s="262">
        <f t="shared" si="92"/>
        <v>142.8814266061205</v>
      </c>
      <c r="L140" s="262">
        <f t="shared" si="92"/>
        <v>138.26181559001898</v>
      </c>
      <c r="M140" s="262">
        <f t="shared" si="92"/>
        <v>133.22002201591596</v>
      </c>
      <c r="N140" s="262">
        <f t="shared" si="92"/>
        <v>127.82854356721145</v>
      </c>
      <c r="O140" s="262">
        <f t="shared" si="92"/>
        <v>122.15443078562538</v>
      </c>
      <c r="P140" s="263">
        <f t="shared" si="92"/>
        <v>116.26051309923382</v>
      </c>
      <c r="Q140" s="263">
        <f t="shared" si="92"/>
        <v>110.24405504355846</v>
      </c>
      <c r="R140" s="263">
        <f t="shared" si="92"/>
        <v>104.15747457610816</v>
      </c>
      <c r="S140" s="263">
        <f t="shared" si="92"/>
        <v>98.047843552216889</v>
      </c>
      <c r="T140" s="263">
        <f t="shared" si="92"/>
        <v>91.95663455605559</v>
      </c>
      <c r="U140" s="263">
        <f t="shared" si="92"/>
        <v>85.920288622742319</v>
      </c>
      <c r="V140" s="263">
        <f t="shared" si="92"/>
        <v>79.979040580272709</v>
      </c>
      <c r="W140" s="263">
        <f t="shared" si="92"/>
        <v>74.16214450429527</v>
      </c>
      <c r="X140" s="263">
        <f t="shared" si="92"/>
        <v>68.496191611531529</v>
      </c>
      <c r="Y140" s="263">
        <f t="shared" si="92"/>
        <v>63.005265927410683</v>
      </c>
      <c r="Z140" s="263">
        <f t="shared" si="92"/>
        <v>57.710657313944594</v>
      </c>
      <c r="AA140" s="263">
        <f t="shared" si="92"/>
        <v>52.63057294189921</v>
      </c>
      <c r="AB140" s="263">
        <f t="shared" si="92"/>
        <v>47.779747130474611</v>
      </c>
      <c r="AC140" s="263">
        <f t="shared" si="92"/>
        <v>43.169826137478758</v>
      </c>
      <c r="AD140" s="263">
        <f t="shared" si="92"/>
        <v>38.809481097702282</v>
      </c>
      <c r="AE140" s="263">
        <f t="shared" si="92"/>
        <v>34.7049738010639</v>
      </c>
      <c r="AF140" s="263">
        <f t="shared" si="92"/>
        <v>30.860761740304294</v>
      </c>
      <c r="AG140" s="263">
        <f t="shared" si="92"/>
        <v>27.279442988318138</v>
      </c>
      <c r="AH140" s="263">
        <f t="shared" si="92"/>
        <v>23.962050971225658</v>
      </c>
      <c r="AI140" s="263">
        <f t="shared" si="92"/>
        <v>20.908164479469963</v>
      </c>
      <c r="AJ140" s="263">
        <f t="shared" si="92"/>
        <v>18.115523670536533</v>
      </c>
      <c r="AK140" s="263">
        <f t="shared" si="92"/>
        <v>15.579754203276716</v>
      </c>
      <c r="AL140" s="263">
        <f t="shared" si="92"/>
        <v>13.294204968241306</v>
      </c>
      <c r="AM140" s="263">
        <f t="shared" si="92"/>
        <v>11.250032577087959</v>
      </c>
      <c r="AN140" s="263">
        <f t="shared" si="92"/>
        <v>9.4363245478606732</v>
      </c>
      <c r="AO140" s="263">
        <f t="shared" si="92"/>
        <v>7.8405618513114135</v>
      </c>
      <c r="AP140" s="263">
        <f t="shared" si="92"/>
        <v>6.449088364336645</v>
      </c>
      <c r="AQ140" s="263">
        <f t="shared" si="92"/>
        <v>5.2472943424736807</v>
      </c>
      <c r="AR140" s="263">
        <f t="shared" si="92"/>
        <v>4.2199166247054869</v>
      </c>
      <c r="AS140" s="263">
        <f t="shared" si="92"/>
        <v>3.3514554124893734</v>
      </c>
      <c r="AT140" s="263">
        <f t="shared" si="92"/>
        <v>2.6263406880904787</v>
      </c>
      <c r="AU140" s="263">
        <f t="shared" si="92"/>
        <v>2.0289528200710429</v>
      </c>
      <c r="AV140" s="263">
        <f t="shared" si="92"/>
        <v>1.5437860659153866</v>
      </c>
      <c r="AW140" s="263">
        <f t="shared" si="92"/>
        <v>1.1557168134400377</v>
      </c>
      <c r="AX140" s="263">
        <f t="shared" si="92"/>
        <v>0.85024864009097412</v>
      </c>
      <c r="AY140" s="263">
        <f t="shared" si="92"/>
        <v>0.61373803800243909</v>
      </c>
      <c r="AZ140" s="263">
        <f t="shared" si="92"/>
        <v>0.43367158336091222</v>
      </c>
      <c r="BA140" s="263">
        <f t="shared" si="92"/>
        <v>0.29889376860301164</v>
      </c>
      <c r="BB140" s="263">
        <f t="shared" si="92"/>
        <v>0.19972641433668903</v>
      </c>
      <c r="BC140" s="263">
        <f t="shared" si="92"/>
        <v>0.12799030461370883</v>
      </c>
      <c r="BD140" s="263">
        <f t="shared" si="92"/>
        <v>7.6963552458855805E-2</v>
      </c>
      <c r="BE140" s="263">
        <f t="shared" si="92"/>
        <v>4.1262332576137942E-2</v>
      </c>
      <c r="BF140" s="263">
        <f t="shared" si="92"/>
        <v>1.667928554332971E-2</v>
      </c>
      <c r="BG140" s="263">
        <f t="shared" si="92"/>
        <v>0</v>
      </c>
      <c r="BH140" s="263">
        <f t="shared" si="92"/>
        <v>0</v>
      </c>
    </row>
    <row r="141" spans="1:60" ht="13.35" customHeight="1">
      <c r="B141" s="59"/>
      <c r="C141" s="59"/>
      <c r="D141" s="100" t="s">
        <v>15</v>
      </c>
      <c r="E141" s="34">
        <f t="shared" si="84"/>
        <v>794.39982169418533</v>
      </c>
      <c r="F141" s="262">
        <f t="shared" si="84"/>
        <v>723.59601567282652</v>
      </c>
      <c r="G141" s="262">
        <f t="shared" ref="G141:BH141" si="93">G27</f>
        <v>660.38513979191634</v>
      </c>
      <c r="H141" s="262">
        <f t="shared" si="93"/>
        <v>602.22083598705308</v>
      </c>
      <c r="I141" s="262">
        <f t="shared" si="93"/>
        <v>548.71810477975623</v>
      </c>
      <c r="J141" s="262">
        <f t="shared" si="93"/>
        <v>499.51387443180886</v>
      </c>
      <c r="K141" s="262">
        <f t="shared" si="93"/>
        <v>454.27002442569011</v>
      </c>
      <c r="L141" s="262">
        <f t="shared" si="93"/>
        <v>412.67319849928504</v>
      </c>
      <c r="M141" s="262">
        <f t="shared" si="93"/>
        <v>374.43254986879839</v>
      </c>
      <c r="N141" s="262">
        <f t="shared" si="93"/>
        <v>339.28233568375072</v>
      </c>
      <c r="O141" s="262">
        <f t="shared" si="93"/>
        <v>306.98304186032209</v>
      </c>
      <c r="P141" s="263">
        <f t="shared" si="93"/>
        <v>277.32095904668353</v>
      </c>
      <c r="Q141" s="263">
        <f t="shared" si="93"/>
        <v>250.10012308997432</v>
      </c>
      <c r="R141" s="263">
        <f t="shared" si="93"/>
        <v>225.14317605632729</v>
      </c>
      <c r="S141" s="263">
        <f t="shared" si="93"/>
        <v>202.28395320286023</v>
      </c>
      <c r="T141" s="263">
        <f t="shared" si="93"/>
        <v>181.36707968536575</v>
      </c>
      <c r="U141" s="263">
        <f t="shared" si="93"/>
        <v>162.26858504993811</v>
      </c>
      <c r="V141" s="263">
        <f t="shared" si="93"/>
        <v>144.85068194521133</v>
      </c>
      <c r="W141" s="263">
        <f t="shared" si="93"/>
        <v>128.98573246415779</v>
      </c>
      <c r="X141" s="263">
        <f t="shared" si="93"/>
        <v>114.5554576526317</v>
      </c>
      <c r="Y141" s="263">
        <f t="shared" si="93"/>
        <v>101.45054741946166</v>
      </c>
      <c r="Z141" s="263">
        <f t="shared" si="93"/>
        <v>89.569827582775005</v>
      </c>
      <c r="AA141" s="263">
        <f t="shared" si="93"/>
        <v>78.819790063724511</v>
      </c>
      <c r="AB141" s="263">
        <f t="shared" si="93"/>
        <v>69.114054667389354</v>
      </c>
      <c r="AC141" s="263">
        <f t="shared" si="93"/>
        <v>60.372554868354214</v>
      </c>
      <c r="AD141" s="263">
        <f t="shared" si="93"/>
        <v>52.520823472035786</v>
      </c>
      <c r="AE141" s="263">
        <f t="shared" si="93"/>
        <v>45.489276392350675</v>
      </c>
      <c r="AF141" s="263">
        <f t="shared" si="93"/>
        <v>39.212378865648212</v>
      </c>
      <c r="AG141" s="263">
        <f t="shared" si="93"/>
        <v>33.628583218082404</v>
      </c>
      <c r="AH141" s="263">
        <f t="shared" si="93"/>
        <v>28.680314294220675</v>
      </c>
      <c r="AI141" s="263">
        <f t="shared" si="93"/>
        <v>24.313883495689165</v>
      </c>
      <c r="AJ141" s="263">
        <f t="shared" si="93"/>
        <v>20.479232124764799</v>
      </c>
      <c r="AK141" s="263">
        <f t="shared" si="93"/>
        <v>17.129497528939787</v>
      </c>
      <c r="AL141" s="263">
        <f t="shared" si="93"/>
        <v>14.220685405184874</v>
      </c>
      <c r="AM141" s="263">
        <f t="shared" si="93"/>
        <v>11.711252901667468</v>
      </c>
      <c r="AN141" s="263">
        <f t="shared" si="93"/>
        <v>9.561803025524048</v>
      </c>
      <c r="AO141" s="263">
        <f t="shared" si="93"/>
        <v>7.734963372039088</v>
      </c>
      <c r="AP141" s="263">
        <f t="shared" si="93"/>
        <v>6.1952139053441044</v>
      </c>
      <c r="AQ141" s="263">
        <f t="shared" si="93"/>
        <v>4.9089337758083342</v>
      </c>
      <c r="AR141" s="263">
        <f t="shared" si="93"/>
        <v>3.8447758627853741</v>
      </c>
      <c r="AS141" s="263">
        <f t="shared" si="93"/>
        <v>2.9738325260013552</v>
      </c>
      <c r="AT141" s="263">
        <f t="shared" si="93"/>
        <v>2.2694584875928587</v>
      </c>
      <c r="AU141" s="263">
        <f t="shared" si="93"/>
        <v>1.7071841200359279</v>
      </c>
      <c r="AV141" s="263">
        <f t="shared" si="93"/>
        <v>1.2646881385574611</v>
      </c>
      <c r="AW141" s="263">
        <f t="shared" si="93"/>
        <v>0.92175938865216567</v>
      </c>
      <c r="AX141" s="263">
        <f t="shared" si="93"/>
        <v>0.66026588156039678</v>
      </c>
      <c r="AY141" s="263">
        <f t="shared" si="93"/>
        <v>0.46421771872911111</v>
      </c>
      <c r="AZ141" s="263">
        <f t="shared" si="93"/>
        <v>0.31981195520907973</v>
      </c>
      <c r="BA141" s="263">
        <f t="shared" si="93"/>
        <v>0.21538856448642485</v>
      </c>
      <c r="BB141" s="263">
        <f t="shared" si="93"/>
        <v>0.14131239064728737</v>
      </c>
      <c r="BC141" s="263">
        <f t="shared" si="93"/>
        <v>8.9798812722228366E-2</v>
      </c>
      <c r="BD141" s="263">
        <f t="shared" si="93"/>
        <v>5.4701932839734652E-2</v>
      </c>
      <c r="BE141" s="263">
        <f t="shared" si="93"/>
        <v>3.1283527875494085E-2</v>
      </c>
      <c r="BF141" s="263">
        <f t="shared" si="93"/>
        <v>1.5979038844154528E-2</v>
      </c>
      <c r="BG141" s="263">
        <f t="shared" si="93"/>
        <v>6.1739019714334657E-3</v>
      </c>
      <c r="BH141" s="263">
        <f t="shared" si="93"/>
        <v>-4.2382417020370156E-12</v>
      </c>
    </row>
    <row r="142" spans="1:60" ht="13.35" customHeight="1">
      <c r="B142" s="59"/>
      <c r="C142" s="102"/>
      <c r="D142" s="100" t="s">
        <v>16</v>
      </c>
      <c r="E142" s="34">
        <f t="shared" si="84"/>
        <v>0</v>
      </c>
      <c r="F142" s="262">
        <f t="shared" si="84"/>
        <v>0</v>
      </c>
      <c r="G142" s="262">
        <f t="shared" ref="G142:BH142" si="94">G28</f>
        <v>0</v>
      </c>
      <c r="H142" s="262">
        <f t="shared" si="94"/>
        <v>0</v>
      </c>
      <c r="I142" s="262">
        <f t="shared" si="94"/>
        <v>0</v>
      </c>
      <c r="J142" s="262">
        <f t="shared" si="94"/>
        <v>0</v>
      </c>
      <c r="K142" s="262">
        <f t="shared" si="94"/>
        <v>0</v>
      </c>
      <c r="L142" s="262">
        <f t="shared" si="94"/>
        <v>0</v>
      </c>
      <c r="M142" s="262">
        <f t="shared" si="94"/>
        <v>0</v>
      </c>
      <c r="N142" s="262">
        <f t="shared" si="94"/>
        <v>0</v>
      </c>
      <c r="O142" s="262">
        <f t="shared" si="94"/>
        <v>0</v>
      </c>
      <c r="P142" s="263">
        <f t="shared" si="94"/>
        <v>0</v>
      </c>
      <c r="Q142" s="263">
        <f t="shared" si="94"/>
        <v>0</v>
      </c>
      <c r="R142" s="263">
        <f t="shared" si="94"/>
        <v>0</v>
      </c>
      <c r="S142" s="263">
        <f t="shared" si="94"/>
        <v>0</v>
      </c>
      <c r="T142" s="263">
        <f t="shared" si="94"/>
        <v>0</v>
      </c>
      <c r="U142" s="263">
        <f t="shared" si="94"/>
        <v>0</v>
      </c>
      <c r="V142" s="263">
        <f t="shared" si="94"/>
        <v>0</v>
      </c>
      <c r="W142" s="263">
        <f t="shared" si="94"/>
        <v>0</v>
      </c>
      <c r="X142" s="263">
        <f t="shared" si="94"/>
        <v>0</v>
      </c>
      <c r="Y142" s="263">
        <f t="shared" si="94"/>
        <v>0</v>
      </c>
      <c r="Z142" s="263">
        <f t="shared" si="94"/>
        <v>0</v>
      </c>
      <c r="AA142" s="263">
        <f t="shared" si="94"/>
        <v>0</v>
      </c>
      <c r="AB142" s="263">
        <f t="shared" si="94"/>
        <v>0</v>
      </c>
      <c r="AC142" s="263">
        <f t="shared" si="94"/>
        <v>0</v>
      </c>
      <c r="AD142" s="263">
        <f t="shared" si="94"/>
        <v>0</v>
      </c>
      <c r="AE142" s="263">
        <f t="shared" si="94"/>
        <v>0</v>
      </c>
      <c r="AF142" s="263">
        <f t="shared" si="94"/>
        <v>0</v>
      </c>
      <c r="AG142" s="263">
        <f t="shared" si="94"/>
        <v>0</v>
      </c>
      <c r="AH142" s="263">
        <f t="shared" si="94"/>
        <v>0</v>
      </c>
      <c r="AI142" s="263">
        <f t="shared" si="94"/>
        <v>0</v>
      </c>
      <c r="AJ142" s="263">
        <f t="shared" si="94"/>
        <v>0</v>
      </c>
      <c r="AK142" s="263">
        <f t="shared" si="94"/>
        <v>0</v>
      </c>
      <c r="AL142" s="263">
        <f t="shared" si="94"/>
        <v>0</v>
      </c>
      <c r="AM142" s="263">
        <f t="shared" si="94"/>
        <v>0</v>
      </c>
      <c r="AN142" s="263">
        <f t="shared" si="94"/>
        <v>0</v>
      </c>
      <c r="AO142" s="263">
        <f t="shared" si="94"/>
        <v>0</v>
      </c>
      <c r="AP142" s="263">
        <f t="shared" si="94"/>
        <v>0</v>
      </c>
      <c r="AQ142" s="263">
        <f t="shared" si="94"/>
        <v>0</v>
      </c>
      <c r="AR142" s="263">
        <f t="shared" si="94"/>
        <v>0</v>
      </c>
      <c r="AS142" s="263">
        <f t="shared" si="94"/>
        <v>0</v>
      </c>
      <c r="AT142" s="263">
        <f t="shared" si="94"/>
        <v>0</v>
      </c>
      <c r="AU142" s="263">
        <f t="shared" si="94"/>
        <v>0</v>
      </c>
      <c r="AV142" s="263">
        <f t="shared" si="94"/>
        <v>0</v>
      </c>
      <c r="AW142" s="263">
        <f t="shared" si="94"/>
        <v>0</v>
      </c>
      <c r="AX142" s="263">
        <f t="shared" si="94"/>
        <v>0</v>
      </c>
      <c r="AY142" s="263">
        <f t="shared" si="94"/>
        <v>0</v>
      </c>
      <c r="AZ142" s="263">
        <f t="shared" si="94"/>
        <v>0</v>
      </c>
      <c r="BA142" s="263">
        <f t="shared" si="94"/>
        <v>0</v>
      </c>
      <c r="BB142" s="263">
        <f t="shared" si="94"/>
        <v>0</v>
      </c>
      <c r="BC142" s="263">
        <f t="shared" si="94"/>
        <v>0</v>
      </c>
      <c r="BD142" s="263">
        <f t="shared" si="94"/>
        <v>0</v>
      </c>
      <c r="BE142" s="263">
        <f t="shared" si="94"/>
        <v>0</v>
      </c>
      <c r="BF142" s="263">
        <f t="shared" si="94"/>
        <v>0</v>
      </c>
      <c r="BG142" s="263">
        <f t="shared" si="94"/>
        <v>0</v>
      </c>
      <c r="BH142" s="263">
        <f t="shared" si="94"/>
        <v>0</v>
      </c>
    </row>
    <row r="143" spans="1:60" ht="13.35" customHeight="1">
      <c r="B143" s="59"/>
      <c r="C143" s="102"/>
      <c r="D143" s="96" t="s">
        <v>196</v>
      </c>
      <c r="E143" s="229"/>
      <c r="F143" s="265">
        <f>-F96</f>
        <v>0</v>
      </c>
      <c r="G143" s="265">
        <f t="shared" ref="G143:BH143" si="95">-G96</f>
        <v>-252.51726273209383</v>
      </c>
      <c r="H143" s="265">
        <f t="shared" si="95"/>
        <v>-541.2392586505789</v>
      </c>
      <c r="I143" s="265">
        <f t="shared" si="95"/>
        <v>-785.37648732325215</v>
      </c>
      <c r="J143" s="265">
        <f t="shared" si="95"/>
        <v>-990.82130038686023</v>
      </c>
      <c r="K143" s="265">
        <f t="shared" si="95"/>
        <v>-1162.4400526760387</v>
      </c>
      <c r="L143" s="265">
        <f t="shared" si="95"/>
        <v>-1304.4207382721854</v>
      </c>
      <c r="M143" s="265">
        <f t="shared" si="95"/>
        <v>-1420.3628922922958</v>
      </c>
      <c r="N143" s="265">
        <f t="shared" si="95"/>
        <v>-1512.6040744148806</v>
      </c>
      <c r="O143" s="265">
        <f t="shared" si="95"/>
        <v>-1582.5269111435214</v>
      </c>
      <c r="P143" s="265">
        <f t="shared" si="95"/>
        <v>-1631.5994231937748</v>
      </c>
      <c r="Q143" s="265">
        <f t="shared" si="95"/>
        <v>-1661.7625887183362</v>
      </c>
      <c r="R143" s="265">
        <f t="shared" si="95"/>
        <v>-1674.2117351470984</v>
      </c>
      <c r="S143" s="265">
        <f t="shared" si="95"/>
        <v>-1671.3490881235648</v>
      </c>
      <c r="T143" s="265">
        <f t="shared" si="95"/>
        <v>-1655.3107279366741</v>
      </c>
      <c r="U143" s="265">
        <f t="shared" si="95"/>
        <v>-1623.112186168896</v>
      </c>
      <c r="V143" s="265">
        <f t="shared" si="95"/>
        <v>-1581.6080774918355</v>
      </c>
      <c r="W143" s="265">
        <f t="shared" si="95"/>
        <v>-1532.2210359865182</v>
      </c>
      <c r="X143" s="265">
        <f t="shared" si="95"/>
        <v>-1476.2701722113059</v>
      </c>
      <c r="Y143" s="265">
        <f t="shared" si="95"/>
        <v>-1414.8888785676208</v>
      </c>
      <c r="Z143" s="265">
        <f t="shared" si="95"/>
        <v>-1349.1351882064298</v>
      </c>
      <c r="AA143" s="265">
        <f t="shared" si="95"/>
        <v>-1279.9174029702115</v>
      </c>
      <c r="AB143" s="265">
        <f t="shared" si="95"/>
        <v>-1208.0287748207634</v>
      </c>
      <c r="AC143" s="265">
        <f t="shared" si="95"/>
        <v>-1134.2295781394944</v>
      </c>
      <c r="AD143" s="265">
        <f t="shared" si="95"/>
        <v>-1059.2538378137151</v>
      </c>
      <c r="AE143" s="265">
        <f t="shared" si="95"/>
        <v>-983.83923976654467</v>
      </c>
      <c r="AF143" s="265">
        <f t="shared" si="95"/>
        <v>-908.77322181884688</v>
      </c>
      <c r="AG143" s="265">
        <f t="shared" si="95"/>
        <v>-834.73177426027507</v>
      </c>
      <c r="AH143" s="265">
        <f t="shared" si="95"/>
        <v>-762.27102024515887</v>
      </c>
      <c r="AI143" s="265">
        <f t="shared" si="95"/>
        <v>-691.8372087332657</v>
      </c>
      <c r="AJ143" s="265">
        <f t="shared" si="95"/>
        <v>-623.80476914905068</v>
      </c>
      <c r="AK143" s="265">
        <f t="shared" si="95"/>
        <v>-558.5226978177235</v>
      </c>
      <c r="AL143" s="265">
        <f t="shared" si="95"/>
        <v>-496.30072431900817</v>
      </c>
      <c r="AM143" s="265">
        <f t="shared" si="95"/>
        <v>-437.44160115318527</v>
      </c>
      <c r="AN143" s="265">
        <f t="shared" si="95"/>
        <v>-382.23303099036207</v>
      </c>
      <c r="AO143" s="265">
        <f t="shared" si="95"/>
        <v>-330.91893999660209</v>
      </c>
      <c r="AP143" s="265">
        <f t="shared" si="95"/>
        <v>-283.71858461582286</v>
      </c>
      <c r="AQ143" s="265">
        <f t="shared" si="95"/>
        <v>-240.78233677606343</v>
      </c>
      <c r="AR143" s="265">
        <f t="shared" si="95"/>
        <v>-202.11662703288323</v>
      </c>
      <c r="AS143" s="265">
        <f t="shared" si="95"/>
        <v>-167.62830273186032</v>
      </c>
      <c r="AT143" s="265">
        <f t="shared" si="95"/>
        <v>-137.20523644796344</v>
      </c>
      <c r="AU143" s="265">
        <f t="shared" si="95"/>
        <v>-110.70112407724105</v>
      </c>
      <c r="AV143" s="265">
        <f t="shared" si="95"/>
        <v>-87.927729496455925</v>
      </c>
      <c r="AW143" s="265">
        <f t="shared" si="95"/>
        <v>-68.662740152095267</v>
      </c>
      <c r="AX143" s="265">
        <f t="shared" si="95"/>
        <v>-52.65309858385698</v>
      </c>
      <c r="AY143" s="265">
        <f t="shared" si="95"/>
        <v>-39.597509568547615</v>
      </c>
      <c r="AZ143" s="265">
        <f t="shared" si="95"/>
        <v>-29.153509470709388</v>
      </c>
      <c r="BA143" s="265">
        <f t="shared" si="95"/>
        <v>-20.960707752599873</v>
      </c>
      <c r="BB143" s="265">
        <f t="shared" si="95"/>
        <v>-14.660817432599343</v>
      </c>
      <c r="BC143" s="265">
        <f t="shared" si="95"/>
        <v>-9.9140920620746034</v>
      </c>
      <c r="BD143" s="265">
        <f t="shared" si="95"/>
        <v>-6.411002284621989</v>
      </c>
      <c r="BE143" s="265">
        <f t="shared" si="95"/>
        <v>-3.8794910025040092</v>
      </c>
      <c r="BF143" s="265">
        <f t="shared" si="95"/>
        <v>-2.0882011762452328</v>
      </c>
      <c r="BG143" s="265">
        <f t="shared" si="95"/>
        <v>-0.84638486834901605</v>
      </c>
      <c r="BH143" s="265">
        <f t="shared" si="95"/>
        <v>0</v>
      </c>
    </row>
    <row r="144" spans="1:60" ht="13.35" customHeight="1">
      <c r="B144" s="104"/>
      <c r="C144" s="105"/>
      <c r="D144" s="106"/>
      <c r="E144" s="106"/>
      <c r="F144" s="266"/>
      <c r="G144" s="266"/>
      <c r="H144" s="266"/>
      <c r="I144" s="266"/>
      <c r="J144" s="266"/>
      <c r="K144" s="266"/>
      <c r="L144" s="266"/>
      <c r="M144" s="266"/>
      <c r="N144" s="266"/>
      <c r="O144" s="266"/>
      <c r="P144" s="266"/>
      <c r="Q144" s="266"/>
      <c r="R144" s="266"/>
      <c r="S144" s="266"/>
      <c r="T144" s="266"/>
      <c r="U144" s="266"/>
      <c r="V144" s="266"/>
      <c r="W144" s="266"/>
      <c r="X144" s="266"/>
      <c r="Y144" s="266"/>
      <c r="Z144" s="266"/>
      <c r="AA144" s="266"/>
      <c r="AB144" s="266"/>
      <c r="AC144" s="266"/>
      <c r="AD144" s="266"/>
      <c r="AE144" s="266"/>
      <c r="AF144" s="266"/>
      <c r="AG144" s="266"/>
      <c r="AH144" s="266"/>
      <c r="AI144" s="266"/>
      <c r="AJ144" s="266"/>
      <c r="AK144" s="266"/>
      <c r="AL144" s="266"/>
      <c r="AM144" s="266"/>
      <c r="AN144" s="266"/>
      <c r="AO144" s="266"/>
      <c r="AP144" s="266"/>
      <c r="AQ144" s="266"/>
      <c r="AR144" s="266"/>
      <c r="AS144" s="266"/>
      <c r="AT144" s="266"/>
      <c r="AU144" s="266"/>
      <c r="AV144" s="266"/>
      <c r="AW144" s="266"/>
      <c r="AX144" s="266"/>
      <c r="AY144" s="266"/>
      <c r="AZ144" s="266"/>
      <c r="BA144" s="266"/>
      <c r="BB144" s="266"/>
      <c r="BC144" s="266"/>
      <c r="BD144" s="266"/>
      <c r="BE144" s="266"/>
      <c r="BF144" s="266"/>
      <c r="BG144" s="266"/>
      <c r="BH144" s="266"/>
    </row>
    <row r="145" spans="1:60" ht="13.35" customHeight="1">
      <c r="B145" s="62"/>
      <c r="C145" s="62"/>
      <c r="D145" s="108" t="s">
        <v>17</v>
      </c>
      <c r="E145" s="229">
        <f>E29-E96</f>
        <v>0</v>
      </c>
      <c r="F145" s="264">
        <f>F30+F143</f>
        <v>0</v>
      </c>
      <c r="G145" s="264">
        <f>G29+G143</f>
        <v>757.5517881962819</v>
      </c>
      <c r="H145" s="265">
        <f t="shared" ref="H145:BH145" si="96">H29+H143</f>
        <v>1623.7177759517367</v>
      </c>
      <c r="I145" s="265">
        <f t="shared" si="96"/>
        <v>2356.1294619697564</v>
      </c>
      <c r="J145" s="265">
        <f t="shared" si="96"/>
        <v>2972.4639011605805</v>
      </c>
      <c r="K145" s="265">
        <f t="shared" si="96"/>
        <v>3487.3201580281161</v>
      </c>
      <c r="L145" s="265">
        <f t="shared" si="96"/>
        <v>3913.2622148165565</v>
      </c>
      <c r="M145" s="265">
        <f t="shared" si="96"/>
        <v>4261.0886768768869</v>
      </c>
      <c r="N145" s="265">
        <f t="shared" si="96"/>
        <v>4537.8122232446412</v>
      </c>
      <c r="O145" s="265">
        <f t="shared" si="96"/>
        <v>4747.5807334305628</v>
      </c>
      <c r="P145" s="265">
        <f t="shared" si="96"/>
        <v>4894.7982695813243</v>
      </c>
      <c r="Q145" s="265">
        <f t="shared" si="96"/>
        <v>4985.2877661550083</v>
      </c>
      <c r="R145" s="265">
        <f t="shared" si="96"/>
        <v>5022.6352054412964</v>
      </c>
      <c r="S145" s="265">
        <f t="shared" si="96"/>
        <v>5014.0472643706953</v>
      </c>
      <c r="T145" s="265">
        <f t="shared" si="96"/>
        <v>4965.9321838100223</v>
      </c>
      <c r="U145" s="265">
        <f t="shared" si="96"/>
        <v>4869.3365585066877</v>
      </c>
      <c r="V145" s="265">
        <f t="shared" si="96"/>
        <v>4744.8242324755065</v>
      </c>
      <c r="W145" s="265">
        <f t="shared" si="96"/>
        <v>4596.6631079595545</v>
      </c>
      <c r="X145" s="265">
        <f t="shared" si="96"/>
        <v>4428.8105166339174</v>
      </c>
      <c r="Y145" s="265">
        <f t="shared" si="96"/>
        <v>4244.6666357028625</v>
      </c>
      <c r="Z145" s="265">
        <f t="shared" si="96"/>
        <v>4047.4055646192892</v>
      </c>
      <c r="AA145" s="265">
        <f t="shared" si="96"/>
        <v>3839.7522089106333</v>
      </c>
      <c r="AB145" s="265">
        <f t="shared" si="96"/>
        <v>3624.0863244622901</v>
      </c>
      <c r="AC145" s="265">
        <f t="shared" si="96"/>
        <v>3402.6887344184834</v>
      </c>
      <c r="AD145" s="265">
        <f t="shared" si="96"/>
        <v>3177.7615134411453</v>
      </c>
      <c r="AE145" s="265">
        <f t="shared" si="96"/>
        <v>2951.5177192996339</v>
      </c>
      <c r="AF145" s="265">
        <f t="shared" si="96"/>
        <v>2726.31966545654</v>
      </c>
      <c r="AG145" s="265">
        <f t="shared" si="96"/>
        <v>2504.1953227808253</v>
      </c>
      <c r="AH145" s="265">
        <f t="shared" si="96"/>
        <v>2286.8130607354765</v>
      </c>
      <c r="AI145" s="265">
        <f t="shared" si="96"/>
        <v>2075.5116261997964</v>
      </c>
      <c r="AJ145" s="265">
        <f t="shared" si="96"/>
        <v>1871.4143074471517</v>
      </c>
      <c r="AK145" s="265">
        <f t="shared" si="96"/>
        <v>1675.5680934531701</v>
      </c>
      <c r="AL145" s="265">
        <f t="shared" si="96"/>
        <v>1488.9021729570243</v>
      </c>
      <c r="AM145" s="265">
        <f t="shared" si="96"/>
        <v>1312.3248034595554</v>
      </c>
      <c r="AN145" s="265">
        <f t="shared" si="96"/>
        <v>1146.699092971086</v>
      </c>
      <c r="AO145" s="265">
        <f t="shared" si="96"/>
        <v>992.75681998980599</v>
      </c>
      <c r="AP145" s="265">
        <f t="shared" si="96"/>
        <v>851.1557538474683</v>
      </c>
      <c r="AQ145" s="265">
        <f t="shared" si="96"/>
        <v>722.34701032818998</v>
      </c>
      <c r="AR145" s="265">
        <f t="shared" si="96"/>
        <v>606.34988109864923</v>
      </c>
      <c r="AS145" s="265">
        <f t="shared" si="96"/>
        <v>502.88490819558046</v>
      </c>
      <c r="AT145" s="265">
        <f t="shared" si="96"/>
        <v>411.61570934388988</v>
      </c>
      <c r="AU145" s="265">
        <f t="shared" si="96"/>
        <v>332.10337223172269</v>
      </c>
      <c r="AV145" s="265">
        <f t="shared" si="96"/>
        <v>263.78318848936726</v>
      </c>
      <c r="AW145" s="265">
        <f t="shared" si="96"/>
        <v>205.98822045628529</v>
      </c>
      <c r="AX145" s="265">
        <f t="shared" si="96"/>
        <v>157.95929575157044</v>
      </c>
      <c r="AY145" s="265">
        <f t="shared" si="96"/>
        <v>118.7925287056423</v>
      </c>
      <c r="AZ145" s="265">
        <f t="shared" si="96"/>
        <v>87.460528412127587</v>
      </c>
      <c r="BA145" s="265">
        <f t="shared" si="96"/>
        <v>62.882123257799037</v>
      </c>
      <c r="BB145" s="265">
        <f t="shared" si="96"/>
        <v>43.982452297797408</v>
      </c>
      <c r="BC145" s="265">
        <f t="shared" si="96"/>
        <v>29.742276186223165</v>
      </c>
      <c r="BD145" s="265">
        <f t="shared" si="96"/>
        <v>19.233006853865295</v>
      </c>
      <c r="BE145" s="265">
        <f t="shared" si="96"/>
        <v>11.638473007511331</v>
      </c>
      <c r="BF145" s="265">
        <f t="shared" si="96"/>
        <v>6.2646035287349733</v>
      </c>
      <c r="BG145" s="265">
        <f t="shared" si="96"/>
        <v>2.5391546050462948</v>
      </c>
      <c r="BH145" s="265">
        <f t="shared" si="96"/>
        <v>0</v>
      </c>
    </row>
    <row r="146" spans="1:60" ht="13.35" customHeight="1">
      <c r="B146" s="62"/>
      <c r="C146" s="62"/>
      <c r="D146" s="95"/>
      <c r="E146" s="11"/>
      <c r="F146" s="262"/>
      <c r="G146" s="262"/>
      <c r="H146" s="262"/>
      <c r="I146" s="262"/>
      <c r="J146" s="262"/>
      <c r="K146" s="262"/>
      <c r="L146" s="262"/>
      <c r="M146" s="262"/>
      <c r="N146" s="262"/>
      <c r="O146" s="262"/>
      <c r="P146" s="263"/>
      <c r="Q146" s="263"/>
      <c r="R146" s="263"/>
      <c r="S146" s="263"/>
      <c r="T146" s="263"/>
      <c r="U146" s="263"/>
      <c r="V146" s="263"/>
      <c r="W146" s="263"/>
      <c r="X146" s="263"/>
      <c r="Y146" s="263"/>
      <c r="Z146" s="263"/>
      <c r="AA146" s="263"/>
      <c r="AB146" s="263"/>
      <c r="AC146" s="263"/>
      <c r="AD146" s="263"/>
      <c r="AE146" s="263"/>
      <c r="AF146" s="263"/>
      <c r="AG146" s="263"/>
      <c r="AH146" s="263"/>
      <c r="AI146" s="263"/>
      <c r="AJ146" s="263"/>
      <c r="AK146" s="263"/>
      <c r="AL146" s="263"/>
      <c r="AM146" s="263"/>
      <c r="AN146" s="263"/>
      <c r="AO146" s="263"/>
      <c r="AP146" s="263"/>
      <c r="AQ146" s="263"/>
      <c r="AR146" s="263"/>
      <c r="AS146" s="263"/>
      <c r="AT146" s="263"/>
      <c r="AU146" s="263"/>
      <c r="AV146" s="263"/>
      <c r="AW146" s="263"/>
      <c r="AX146" s="263"/>
      <c r="AY146" s="263"/>
      <c r="AZ146" s="263"/>
      <c r="BA146" s="263"/>
      <c r="BB146" s="263"/>
      <c r="BC146" s="263"/>
      <c r="BD146" s="263"/>
      <c r="BE146" s="263"/>
      <c r="BF146" s="263"/>
      <c r="BG146" s="263"/>
      <c r="BH146" s="263"/>
    </row>
    <row r="147" spans="1:60" ht="13.35" customHeight="1">
      <c r="B147" s="63"/>
      <c r="C147" s="63" t="s">
        <v>124</v>
      </c>
      <c r="D147" s="93"/>
      <c r="E147" s="34">
        <f>E31-E98</f>
        <v>0</v>
      </c>
      <c r="F147" s="262">
        <f>F137-F145</f>
        <v>-2.6858515411731787E-12</v>
      </c>
      <c r="G147" s="262">
        <f t="shared" ref="G147:BH147" si="97">G137-G145</f>
        <v>-2.7284841053187847E-12</v>
      </c>
      <c r="H147" s="262">
        <f t="shared" si="97"/>
        <v>-6.8212102632969618E-12</v>
      </c>
      <c r="I147" s="262">
        <f t="shared" si="97"/>
        <v>-6.3664629124104977E-12</v>
      </c>
      <c r="J147" s="262">
        <f t="shared" si="97"/>
        <v>0</v>
      </c>
      <c r="K147" s="262">
        <f t="shared" si="97"/>
        <v>-6.8212102632969618E-12</v>
      </c>
      <c r="L147" s="262">
        <f t="shared" si="97"/>
        <v>-8.1854523159563541E-12</v>
      </c>
      <c r="M147" s="262">
        <f t="shared" si="97"/>
        <v>-8.1854523159563541E-12</v>
      </c>
      <c r="N147" s="262">
        <f t="shared" si="97"/>
        <v>0</v>
      </c>
      <c r="O147" s="262">
        <f t="shared" si="97"/>
        <v>-7.2759576141834259E-12</v>
      </c>
      <c r="P147" s="263">
        <f t="shared" si="97"/>
        <v>-7.2759576141834259E-12</v>
      </c>
      <c r="Q147" s="263">
        <f t="shared" si="97"/>
        <v>-1.0004441719502211E-11</v>
      </c>
      <c r="R147" s="263">
        <f t="shared" si="97"/>
        <v>-1.0004441719502211E-11</v>
      </c>
      <c r="S147" s="263">
        <f t="shared" si="97"/>
        <v>-1.0004441719502211E-11</v>
      </c>
      <c r="T147" s="263">
        <f t="shared" si="97"/>
        <v>-1.3642420526593924E-11</v>
      </c>
      <c r="U147" s="263">
        <f t="shared" si="97"/>
        <v>-1.0004441719502211E-11</v>
      </c>
      <c r="V147" s="263">
        <f t="shared" si="97"/>
        <v>-1.1823431123048067E-11</v>
      </c>
      <c r="W147" s="263">
        <f t="shared" si="97"/>
        <v>-1.1823431123048067E-11</v>
      </c>
      <c r="X147" s="263">
        <f t="shared" si="97"/>
        <v>-1.2732925824820995E-11</v>
      </c>
      <c r="Y147" s="263">
        <f t="shared" si="97"/>
        <v>-1.4551915228366852E-11</v>
      </c>
      <c r="Z147" s="263">
        <f t="shared" si="97"/>
        <v>-1.546140993013978E-11</v>
      </c>
      <c r="AA147" s="263">
        <f t="shared" si="97"/>
        <v>-1.546140993013978E-11</v>
      </c>
      <c r="AB147" s="263">
        <f t="shared" si="97"/>
        <v>-1.7735146684572101E-11</v>
      </c>
      <c r="AC147" s="263">
        <f t="shared" si="97"/>
        <v>-1.8189894035458565E-11</v>
      </c>
      <c r="AD147" s="263">
        <f t="shared" si="97"/>
        <v>-1.8189894035458565E-11</v>
      </c>
      <c r="AE147" s="263">
        <f t="shared" si="97"/>
        <v>-1.7735146684572101E-11</v>
      </c>
      <c r="AF147" s="263">
        <f t="shared" si="97"/>
        <v>-2.0008883439004421E-11</v>
      </c>
      <c r="AG147" s="263">
        <f t="shared" si="97"/>
        <v>-1.9554136088117957E-11</v>
      </c>
      <c r="AH147" s="263">
        <f t="shared" si="97"/>
        <v>-2.1373125491663814E-11</v>
      </c>
      <c r="AI147" s="263">
        <f t="shared" si="97"/>
        <v>-2.0918378140777349E-11</v>
      </c>
      <c r="AJ147" s="263">
        <f t="shared" si="97"/>
        <v>-2.2737367544323206E-11</v>
      </c>
      <c r="AK147" s="263">
        <f t="shared" si="97"/>
        <v>-2.3874235921539366E-11</v>
      </c>
      <c r="AL147" s="263">
        <f t="shared" si="97"/>
        <v>-2.5011104298755527E-11</v>
      </c>
      <c r="AM147" s="263">
        <f t="shared" si="97"/>
        <v>-2.5465851649641991E-11</v>
      </c>
      <c r="AN147" s="263">
        <f t="shared" si="97"/>
        <v>-2.6830093702301383E-11</v>
      </c>
      <c r="AO147" s="263">
        <f t="shared" si="97"/>
        <v>-2.7284841053187847E-11</v>
      </c>
      <c r="AP147" s="263">
        <f t="shared" si="97"/>
        <v>-2.8080648917239159E-11</v>
      </c>
      <c r="AQ147" s="263">
        <f t="shared" si="97"/>
        <v>-2.9331204132176936E-11</v>
      </c>
      <c r="AR147" s="263">
        <f t="shared" si="97"/>
        <v>-3.0581759347114712E-11</v>
      </c>
      <c r="AS147" s="263">
        <f t="shared" si="97"/>
        <v>-3.177547114319168E-11</v>
      </c>
      <c r="AT147" s="263">
        <f t="shared" si="97"/>
        <v>-3.3196556614711881E-11</v>
      </c>
      <c r="AU147" s="263">
        <f t="shared" si="97"/>
        <v>-3.4674485505092889E-11</v>
      </c>
      <c r="AV147" s="263">
        <f t="shared" si="97"/>
        <v>-3.6152414395473897E-11</v>
      </c>
      <c r="AW147" s="263">
        <f t="shared" si="97"/>
        <v>-3.7459813029272482E-11</v>
      </c>
      <c r="AX147" s="263">
        <f t="shared" si="97"/>
        <v>-3.893774191965349E-11</v>
      </c>
      <c r="AY147" s="263">
        <f t="shared" si="97"/>
        <v>-4.0500935938325711E-11</v>
      </c>
      <c r="AZ147" s="263">
        <f t="shared" si="97"/>
        <v>-4.2192027649434749E-11</v>
      </c>
      <c r="BA147" s="263">
        <f t="shared" si="97"/>
        <v>-4.3954173634119797E-11</v>
      </c>
      <c r="BB147" s="263">
        <f t="shared" si="97"/>
        <v>-4.5787373892380856E-11</v>
      </c>
      <c r="BC147" s="263">
        <f t="shared" si="97"/>
        <v>-4.7677417569502722E-11</v>
      </c>
      <c r="BD147" s="263">
        <f t="shared" si="97"/>
        <v>-4.9642068233879399E-11</v>
      </c>
      <c r="BE147" s="263">
        <f t="shared" si="97"/>
        <v>-5.1697313097065489E-11</v>
      </c>
      <c r="BF147" s="263">
        <f t="shared" si="97"/>
        <v>-5.382894130434579E-11</v>
      </c>
      <c r="BG147" s="263">
        <f t="shared" si="97"/>
        <v>-5.6045390550707452E-11</v>
      </c>
      <c r="BH147" s="263">
        <f t="shared" si="97"/>
        <v>5.8055185642427037E-2</v>
      </c>
    </row>
    <row r="148" spans="1:60" ht="13.35" customHeight="1">
      <c r="B148" s="63"/>
      <c r="C148" s="63" t="s">
        <v>125</v>
      </c>
      <c r="D148" s="93"/>
      <c r="E148" s="34">
        <f>E32-E99</f>
        <v>0</v>
      </c>
      <c r="F148" s="262">
        <f>F33</f>
        <v>0</v>
      </c>
      <c r="G148" s="262">
        <f t="shared" ref="G148:BH148" si="98">G33</f>
        <v>0</v>
      </c>
      <c r="H148" s="262">
        <f t="shared" si="98"/>
        <v>0</v>
      </c>
      <c r="I148" s="262">
        <f t="shared" si="98"/>
        <v>0</v>
      </c>
      <c r="J148" s="262">
        <f t="shared" si="98"/>
        <v>0</v>
      </c>
      <c r="K148" s="262">
        <f t="shared" si="98"/>
        <v>0</v>
      </c>
      <c r="L148" s="262">
        <f t="shared" si="98"/>
        <v>0</v>
      </c>
      <c r="M148" s="262">
        <f t="shared" si="98"/>
        <v>0</v>
      </c>
      <c r="N148" s="262">
        <f t="shared" si="98"/>
        <v>0</v>
      </c>
      <c r="O148" s="262">
        <f t="shared" si="98"/>
        <v>0</v>
      </c>
      <c r="P148" s="263">
        <f t="shared" si="98"/>
        <v>0</v>
      </c>
      <c r="Q148" s="263">
        <f t="shared" si="98"/>
        <v>0</v>
      </c>
      <c r="R148" s="263">
        <f t="shared" si="98"/>
        <v>0</v>
      </c>
      <c r="S148" s="263">
        <f t="shared" si="98"/>
        <v>0</v>
      </c>
      <c r="T148" s="263">
        <f t="shared" si="98"/>
        <v>0</v>
      </c>
      <c r="U148" s="263">
        <f t="shared" si="98"/>
        <v>0</v>
      </c>
      <c r="V148" s="263">
        <f t="shared" si="98"/>
        <v>0</v>
      </c>
      <c r="W148" s="263">
        <f t="shared" si="98"/>
        <v>0</v>
      </c>
      <c r="X148" s="263">
        <f t="shared" si="98"/>
        <v>0</v>
      </c>
      <c r="Y148" s="263">
        <f t="shared" si="98"/>
        <v>0</v>
      </c>
      <c r="Z148" s="263">
        <f t="shared" si="98"/>
        <v>0</v>
      </c>
      <c r="AA148" s="263">
        <f t="shared" si="98"/>
        <v>0</v>
      </c>
      <c r="AB148" s="263">
        <f t="shared" si="98"/>
        <v>0</v>
      </c>
      <c r="AC148" s="263">
        <f t="shared" si="98"/>
        <v>0</v>
      </c>
      <c r="AD148" s="263">
        <f t="shared" si="98"/>
        <v>0</v>
      </c>
      <c r="AE148" s="263">
        <f t="shared" si="98"/>
        <v>0</v>
      </c>
      <c r="AF148" s="263">
        <f t="shared" si="98"/>
        <v>0</v>
      </c>
      <c r="AG148" s="263">
        <f t="shared" si="98"/>
        <v>0</v>
      </c>
      <c r="AH148" s="263">
        <f t="shared" si="98"/>
        <v>0</v>
      </c>
      <c r="AI148" s="263">
        <f t="shared" si="98"/>
        <v>0</v>
      </c>
      <c r="AJ148" s="263">
        <f t="shared" si="98"/>
        <v>0</v>
      </c>
      <c r="AK148" s="263">
        <f t="shared" si="98"/>
        <v>0</v>
      </c>
      <c r="AL148" s="263">
        <f t="shared" si="98"/>
        <v>0</v>
      </c>
      <c r="AM148" s="263">
        <f t="shared" si="98"/>
        <v>0</v>
      </c>
      <c r="AN148" s="263">
        <f t="shared" si="98"/>
        <v>0</v>
      </c>
      <c r="AO148" s="263">
        <f t="shared" si="98"/>
        <v>0</v>
      </c>
      <c r="AP148" s="263">
        <f t="shared" si="98"/>
        <v>0</v>
      </c>
      <c r="AQ148" s="263">
        <f t="shared" si="98"/>
        <v>0</v>
      </c>
      <c r="AR148" s="263">
        <f t="shared" si="98"/>
        <v>0</v>
      </c>
      <c r="AS148" s="263">
        <f t="shared" si="98"/>
        <v>0</v>
      </c>
      <c r="AT148" s="263">
        <f t="shared" si="98"/>
        <v>0</v>
      </c>
      <c r="AU148" s="263">
        <f t="shared" si="98"/>
        <v>0</v>
      </c>
      <c r="AV148" s="263">
        <f t="shared" si="98"/>
        <v>0</v>
      </c>
      <c r="AW148" s="263">
        <f t="shared" si="98"/>
        <v>0</v>
      </c>
      <c r="AX148" s="263">
        <f t="shared" si="98"/>
        <v>0</v>
      </c>
      <c r="AY148" s="263">
        <f t="shared" si="98"/>
        <v>0</v>
      </c>
      <c r="AZ148" s="263">
        <f t="shared" si="98"/>
        <v>0</v>
      </c>
      <c r="BA148" s="263">
        <f t="shared" si="98"/>
        <v>0</v>
      </c>
      <c r="BB148" s="263">
        <f t="shared" si="98"/>
        <v>0</v>
      </c>
      <c r="BC148" s="263">
        <f t="shared" si="98"/>
        <v>0</v>
      </c>
      <c r="BD148" s="263">
        <f t="shared" si="98"/>
        <v>0</v>
      </c>
      <c r="BE148" s="263">
        <f t="shared" si="98"/>
        <v>0</v>
      </c>
      <c r="BF148" s="263">
        <f t="shared" si="98"/>
        <v>0</v>
      </c>
      <c r="BG148" s="263">
        <f t="shared" si="98"/>
        <v>0</v>
      </c>
      <c r="BH148" s="263">
        <f t="shared" si="98"/>
        <v>0</v>
      </c>
    </row>
    <row r="149" spans="1:60" ht="13.35" customHeight="1">
      <c r="A149" s="7"/>
      <c r="B149" s="57"/>
      <c r="C149" s="57"/>
      <c r="D149" s="115"/>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row>
    <row r="150" spans="1:60" ht="13.35" customHeight="1">
      <c r="A150" s="7"/>
      <c r="B150" s="57"/>
      <c r="C150" s="57"/>
      <c r="D150" s="115"/>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row>
    <row r="151" spans="1:60" ht="13.35" customHeight="1">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row>
    <row r="152" spans="1:60" ht="13.35" customHeight="1">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row>
    <row r="153" spans="1:60" ht="13.35" customHeight="1">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row>
    <row r="154" spans="1:60" ht="13.35" customHeight="1">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row>
    <row r="155" spans="1:60" ht="13.35" customHeight="1">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row>
    <row r="156" spans="1:60" ht="13.35" customHeight="1">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row>
    <row r="157" spans="1:60" ht="13.35" customHeight="1">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row>
    <row r="158" spans="1:60" ht="13.35" customHeight="1">
      <c r="B158" s="7"/>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row>
    <row r="159" spans="1:60" ht="13.35" customHeight="1">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row>
    <row r="160" spans="1:60" ht="13.35" customHeight="1">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row>
    <row r="161" spans="6:60" ht="13.35" customHeight="1">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row>
    <row r="162" spans="6:60" ht="13.35" customHeight="1">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row>
    <row r="163" spans="6:60" ht="13.35" customHeight="1">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row>
    <row r="164" spans="6:60" ht="13.35" customHeight="1">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row>
  </sheetData>
  <mergeCells count="1">
    <mergeCell ref="E11:O11"/>
  </mergeCells>
  <phoneticPr fontId="5"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G134"/>
  <sheetViews>
    <sheetView workbookViewId="0">
      <selection activeCell="M1" sqref="M1"/>
    </sheetView>
  </sheetViews>
  <sheetFormatPr defaultColWidth="9" defaultRowHeight="13.35" customHeight="1"/>
  <cols>
    <col min="1" max="1" width="1.88671875" style="1" customWidth="1"/>
    <col min="2" max="3" width="9" style="1"/>
    <col min="4" max="4" width="42.33203125" style="9" customWidth="1"/>
    <col min="5" max="5" width="12.5546875" style="1" customWidth="1"/>
    <col min="6" max="6" width="12.109375" style="1" bestFit="1" customWidth="1"/>
    <col min="7" max="7" width="11.109375" style="1" customWidth="1"/>
    <col min="8" max="8" width="10.109375" style="1" bestFit="1" customWidth="1"/>
    <col min="9" max="9" width="9.44140625" style="1" bestFit="1" customWidth="1"/>
    <col min="10" max="14" width="10.109375" style="1" bestFit="1" customWidth="1"/>
    <col min="15" max="15" width="12.109375" style="1" bestFit="1" customWidth="1"/>
    <col min="16" max="16384" width="9" style="1"/>
  </cols>
  <sheetData>
    <row r="1" spans="1:59" ht="13.35" customHeight="1">
      <c r="A1" s="134" t="s">
        <v>126</v>
      </c>
      <c r="M1" s="272" t="s">
        <v>240</v>
      </c>
    </row>
    <row r="2" spans="1:59" ht="13.35" customHeight="1">
      <c r="A2" s="271" t="s">
        <v>236</v>
      </c>
    </row>
    <row r="3" spans="1:59" ht="2.1" customHeight="1">
      <c r="A3" s="134"/>
    </row>
    <row r="4" spans="1:59" ht="13.35" customHeight="1">
      <c r="A4" s="133" t="s">
        <v>130</v>
      </c>
    </row>
    <row r="5" spans="1:59" ht="13.35" customHeight="1">
      <c r="A5" s="7" t="str">
        <f>ProductType</f>
        <v>Non par Whole Life</v>
      </c>
    </row>
    <row r="6" spans="1:59" ht="2.1" customHeight="1"/>
    <row r="7" spans="1:59" ht="13.35" customHeight="1">
      <c r="A7" s="149" t="s">
        <v>185</v>
      </c>
    </row>
    <row r="8" spans="1:59" ht="2.1" customHeight="1"/>
    <row r="9" spans="1:59" ht="13.35" customHeight="1">
      <c r="Q9" s="7" t="s">
        <v>118</v>
      </c>
      <c r="R9" s="123">
        <v>1000</v>
      </c>
    </row>
    <row r="10" spans="1:59" ht="13.35" customHeight="1">
      <c r="Q10" s="7"/>
      <c r="R10" s="123"/>
    </row>
    <row r="11" spans="1:59" ht="13.35" customHeight="1">
      <c r="Q11" s="7"/>
      <c r="R11" s="123"/>
    </row>
    <row r="12" spans="1:59" ht="13.35" customHeight="1">
      <c r="F12" s="10"/>
      <c r="G12" s="10"/>
      <c r="H12" s="10"/>
      <c r="I12" s="10"/>
      <c r="J12" s="10"/>
      <c r="K12" s="10"/>
      <c r="L12" s="10"/>
      <c r="M12" s="10"/>
      <c r="N12" s="10"/>
      <c r="O12" s="10"/>
      <c r="Q12" s="10"/>
    </row>
    <row r="13" spans="1:59" ht="13.35" customHeight="1">
      <c r="B13" s="1" t="s">
        <v>84</v>
      </c>
      <c r="F13" s="276" t="s">
        <v>131</v>
      </c>
      <c r="G13" s="276"/>
      <c r="H13" s="276"/>
      <c r="I13" s="276"/>
      <c r="J13" s="276"/>
      <c r="K13" s="276"/>
      <c r="L13" s="276"/>
      <c r="M13" s="276"/>
      <c r="N13" s="276"/>
      <c r="O13" s="276"/>
    </row>
    <row r="14" spans="1:59" ht="13.35" customHeight="1">
      <c r="B14" s="57"/>
      <c r="C14" s="58" t="s">
        <v>20</v>
      </c>
      <c r="D14" s="36"/>
      <c r="E14" s="59"/>
      <c r="F14" s="60"/>
      <c r="G14" s="60"/>
      <c r="H14" s="60"/>
      <c r="I14" s="60"/>
      <c r="J14" s="60"/>
      <c r="K14" s="60"/>
      <c r="L14" s="60"/>
      <c r="M14" s="60"/>
      <c r="N14" s="60"/>
      <c r="O14" s="60"/>
    </row>
    <row r="15" spans="1:59" ht="13.35" customHeight="1">
      <c r="B15" s="57"/>
      <c r="C15" s="58"/>
      <c r="D15" s="36"/>
      <c r="E15" s="11"/>
      <c r="F15" s="11">
        <v>1</v>
      </c>
      <c r="G15" s="11">
        <v>2</v>
      </c>
      <c r="H15" s="11">
        <v>3</v>
      </c>
      <c r="I15" s="11">
        <v>4</v>
      </c>
      <c r="J15" s="11">
        <v>5</v>
      </c>
      <c r="K15" s="11">
        <v>6</v>
      </c>
      <c r="L15" s="11">
        <v>7</v>
      </c>
      <c r="M15" s="11">
        <v>8</v>
      </c>
      <c r="N15" s="11">
        <v>9</v>
      </c>
      <c r="O15" s="11">
        <f>N15+1</f>
        <v>10</v>
      </c>
      <c r="P15" s="153">
        <f>O15+1</f>
        <v>11</v>
      </c>
      <c r="Q15" s="153">
        <f t="shared" ref="Q15:BG15" si="0">P15+1</f>
        <v>12</v>
      </c>
      <c r="R15" s="153">
        <f t="shared" si="0"/>
        <v>13</v>
      </c>
      <c r="S15" s="153">
        <f t="shared" si="0"/>
        <v>14</v>
      </c>
      <c r="T15" s="153">
        <f t="shared" si="0"/>
        <v>15</v>
      </c>
      <c r="U15" s="153">
        <f t="shared" si="0"/>
        <v>16</v>
      </c>
      <c r="V15" s="153">
        <f t="shared" si="0"/>
        <v>17</v>
      </c>
      <c r="W15" s="153">
        <f t="shared" si="0"/>
        <v>18</v>
      </c>
      <c r="X15" s="153">
        <f t="shared" si="0"/>
        <v>19</v>
      </c>
      <c r="Y15" s="153">
        <f t="shared" si="0"/>
        <v>20</v>
      </c>
      <c r="Z15" s="153">
        <f t="shared" si="0"/>
        <v>21</v>
      </c>
      <c r="AA15" s="153">
        <f t="shared" si="0"/>
        <v>22</v>
      </c>
      <c r="AB15" s="153">
        <f t="shared" si="0"/>
        <v>23</v>
      </c>
      <c r="AC15" s="153">
        <f t="shared" si="0"/>
        <v>24</v>
      </c>
      <c r="AD15" s="153">
        <f t="shared" si="0"/>
        <v>25</v>
      </c>
      <c r="AE15" s="153">
        <f t="shared" si="0"/>
        <v>26</v>
      </c>
      <c r="AF15" s="153">
        <f t="shared" si="0"/>
        <v>27</v>
      </c>
      <c r="AG15" s="153">
        <f t="shared" si="0"/>
        <v>28</v>
      </c>
      <c r="AH15" s="153">
        <f t="shared" si="0"/>
        <v>29</v>
      </c>
      <c r="AI15" s="153">
        <f t="shared" si="0"/>
        <v>30</v>
      </c>
      <c r="AJ15" s="153">
        <f t="shared" si="0"/>
        <v>31</v>
      </c>
      <c r="AK15" s="153">
        <f t="shared" si="0"/>
        <v>32</v>
      </c>
      <c r="AL15" s="153">
        <f t="shared" si="0"/>
        <v>33</v>
      </c>
      <c r="AM15" s="153">
        <f t="shared" si="0"/>
        <v>34</v>
      </c>
      <c r="AN15" s="153">
        <f t="shared" si="0"/>
        <v>35</v>
      </c>
      <c r="AO15" s="153">
        <f t="shared" si="0"/>
        <v>36</v>
      </c>
      <c r="AP15" s="153">
        <f t="shared" si="0"/>
        <v>37</v>
      </c>
      <c r="AQ15" s="153">
        <f t="shared" si="0"/>
        <v>38</v>
      </c>
      <c r="AR15" s="153">
        <f t="shared" si="0"/>
        <v>39</v>
      </c>
      <c r="AS15" s="153">
        <f t="shared" si="0"/>
        <v>40</v>
      </c>
      <c r="AT15" s="153">
        <f t="shared" si="0"/>
        <v>41</v>
      </c>
      <c r="AU15" s="153">
        <f t="shared" si="0"/>
        <v>42</v>
      </c>
      <c r="AV15" s="153">
        <f t="shared" si="0"/>
        <v>43</v>
      </c>
      <c r="AW15" s="153">
        <f t="shared" si="0"/>
        <v>44</v>
      </c>
      <c r="AX15" s="153">
        <f t="shared" si="0"/>
        <v>45</v>
      </c>
      <c r="AY15" s="153">
        <f t="shared" si="0"/>
        <v>46</v>
      </c>
      <c r="AZ15" s="153">
        <f t="shared" si="0"/>
        <v>47</v>
      </c>
      <c r="BA15" s="153">
        <f t="shared" si="0"/>
        <v>48</v>
      </c>
      <c r="BB15" s="153">
        <f t="shared" si="0"/>
        <v>49</v>
      </c>
      <c r="BC15" s="153">
        <f t="shared" si="0"/>
        <v>50</v>
      </c>
      <c r="BD15" s="153">
        <f t="shared" si="0"/>
        <v>51</v>
      </c>
      <c r="BE15" s="153">
        <f t="shared" si="0"/>
        <v>52</v>
      </c>
      <c r="BF15" s="153">
        <f t="shared" si="0"/>
        <v>53</v>
      </c>
      <c r="BG15" s="153">
        <f t="shared" si="0"/>
        <v>54</v>
      </c>
    </row>
    <row r="16" spans="1:59" ht="13.35" customHeight="1">
      <c r="B16" s="57"/>
      <c r="C16" s="57"/>
      <c r="D16" s="61" t="s">
        <v>89</v>
      </c>
      <c r="E16" s="62"/>
      <c r="F16" s="37">
        <f>SUM(CSM!F21:F22)</f>
        <v>70.803806021358739</v>
      </c>
      <c r="G16" s="37">
        <f>SUM(CSM!G21:G22)</f>
        <v>63.210875880910095</v>
      </c>
      <c r="H16" s="37">
        <f>SUM(CSM!H21:H22)</f>
        <v>58.164303804863238</v>
      </c>
      <c r="I16" s="37">
        <f>SUM(CSM!I21:I22)</f>
        <v>53.502731207296854</v>
      </c>
      <c r="J16" s="37">
        <f>SUM(CSM!J21:J22)</f>
        <v>49.204230347947288</v>
      </c>
      <c r="K16" s="37">
        <f>SUM(CSM!K21:K22)</f>
        <v>45.243850006118798</v>
      </c>
      <c r="L16" s="37">
        <f>SUM(CSM!L21:L22)</f>
        <v>41.596825926405067</v>
      </c>
      <c r="M16" s="37">
        <f>SUM(CSM!M21:M22)</f>
        <v>38.240648630486632</v>
      </c>
      <c r="N16" s="37">
        <f>SUM(CSM!N21:N22)</f>
        <v>35.150214185047659</v>
      </c>
      <c r="O16" s="37">
        <f>SUM(CSM!O21:O22)</f>
        <v>32.29929382342862</v>
      </c>
      <c r="P16" s="175">
        <f>SUM(CSM!P21:P22)</f>
        <v>29.66208281363857</v>
      </c>
      <c r="Q16" s="175">
        <f>SUM(CSM!Q21:Q22)</f>
        <v>27.220835956709216</v>
      </c>
      <c r="R16" s="175">
        <f>SUM(CSM!R21:R22)</f>
        <v>24.956947033647044</v>
      </c>
      <c r="S16" s="175">
        <f>SUM(CSM!S21:S22)</f>
        <v>22.859222853467053</v>
      </c>
      <c r="T16" s="175">
        <f>SUM(CSM!T21:T22)</f>
        <v>20.916873517494508</v>
      </c>
      <c r="U16" s="175">
        <f>SUM(CSM!U21:U22)</f>
        <v>19.098494635427652</v>
      </c>
      <c r="V16" s="175">
        <f>SUM(CSM!V21:V22)</f>
        <v>17.417903104726779</v>
      </c>
      <c r="W16" s="175">
        <f>SUM(CSM!W21:W22)</f>
        <v>15.864949481053532</v>
      </c>
      <c r="X16" s="175">
        <f>SUM(CSM!X21:X22)</f>
        <v>14.430274811526107</v>
      </c>
      <c r="Y16" s="175">
        <f>SUM(CSM!Y21:Y22)</f>
        <v>13.104910233170045</v>
      </c>
      <c r="Z16" s="175">
        <f>SUM(CSM!Z21:Z22)</f>
        <v>11.880719836686652</v>
      </c>
      <c r="AA16" s="175">
        <f>SUM(CSM!AA21:AA22)</f>
        <v>10.750037519050494</v>
      </c>
      <c r="AB16" s="175">
        <f>SUM(CSM!AB21:AB22)</f>
        <v>9.7057353963351662</v>
      </c>
      <c r="AC16" s="175">
        <f>SUM(CSM!AC21:AC22)</f>
        <v>8.7414997990351395</v>
      </c>
      <c r="AD16" s="175">
        <f>SUM(CSM!AD21:AD22)</f>
        <v>7.8517313963184279</v>
      </c>
      <c r="AE16" s="175">
        <f>SUM(CSM!AE21:AE22)</f>
        <v>7.0315470796851098</v>
      </c>
      <c r="AF16" s="175">
        <f>SUM(CSM!AF21:AF22)</f>
        <v>6.2768975267024611</v>
      </c>
      <c r="AG16" s="175">
        <f>SUM(CSM!AG21:AG22)</f>
        <v>5.5837956475658101</v>
      </c>
      <c r="AH16" s="175">
        <f>SUM(CSM!AH21:AH22)</f>
        <v>4.948268923861729</v>
      </c>
      <c r="AI16" s="175">
        <f>SUM(CSM!AI21:AI22)</f>
        <v>4.3664307985315087</v>
      </c>
      <c r="AJ16" s="175">
        <f>SUM(CSM!AJ21:AJ22)</f>
        <v>3.8346513709243641</v>
      </c>
      <c r="AK16" s="175">
        <f>SUM(CSM!AK21:AK22)</f>
        <v>3.3497345958250127</v>
      </c>
      <c r="AL16" s="175">
        <f>SUM(CSM!AL21:AL22)</f>
        <v>2.908812123754914</v>
      </c>
      <c r="AM16" s="175">
        <f>SUM(CSM!AM21:AM22)</f>
        <v>2.5094325035174059</v>
      </c>
      <c r="AN16" s="175">
        <f>SUM(CSM!AN21:AN22)</f>
        <v>2.1494498761434189</v>
      </c>
      <c r="AO16" s="175">
        <f>SUM(CSM!AO21:AO22)</f>
        <v>1.8268396534849596</v>
      </c>
      <c r="AP16" s="175">
        <f>SUM(CSM!AP21:AP22)</f>
        <v>1.5397494666949831</v>
      </c>
      <c r="AQ16" s="175">
        <f>SUM(CSM!AQ21:AQ22)</f>
        <v>1.2862801295357695</v>
      </c>
      <c r="AR16" s="175">
        <f>SUM(CSM!AR21:AR22)</f>
        <v>1.0641579130229604</v>
      </c>
      <c r="AS16" s="175">
        <f>SUM(CSM!AS21:AS22)</f>
        <v>0.87094333678401925</v>
      </c>
      <c r="AT16" s="175">
        <f>SUM(CSM!AT21:AT22)</f>
        <v>0.70437403840849622</v>
      </c>
      <c r="AU16" s="175">
        <f>SUM(CSM!AU21:AU22)</f>
        <v>0.56227436755693072</v>
      </c>
      <c r="AV16" s="175">
        <f>SUM(CSM!AV21:AV22)</f>
        <v>0.44249598147846675</v>
      </c>
      <c r="AW16" s="175">
        <f>SUM(CSM!AW21:AW22)</f>
        <v>0.34292874990529548</v>
      </c>
      <c r="AX16" s="175">
        <f>SUM(CSM!AX21:AX22)</f>
        <v>0.26149350709176894</v>
      </c>
      <c r="AY16" s="175">
        <f>SUM(CSM!AY21:AY22)</f>
        <v>0.19604816283128562</v>
      </c>
      <c r="AZ16" s="175">
        <f>SUM(CSM!AZ21:AZ22)</f>
        <v>0.14440576352003137</v>
      </c>
      <c r="BA16" s="175">
        <f>SUM(CSM!BA21:BA22)</f>
        <v>0.10442339072265491</v>
      </c>
      <c r="BB16" s="175">
        <f>SUM(CSM!BB21:BB22)</f>
        <v>7.4076173839137463E-2</v>
      </c>
      <c r="BC16" s="175">
        <f>SUM(CSM!BC21:BC22)</f>
        <v>5.1513577925058993E-2</v>
      </c>
      <c r="BD16" s="175">
        <f>SUM(CSM!BD21:BD22)</f>
        <v>3.5096879882493714E-2</v>
      </c>
      <c r="BE16" s="175">
        <f>SUM(CSM!BE21:BE22)</f>
        <v>2.341840496424057E-2</v>
      </c>
      <c r="BF16" s="175">
        <f>SUM(CSM!BF21:BF22)</f>
        <v>1.5304489031339553E-2</v>
      </c>
      <c r="BG16" s="175">
        <f>SUM(CSM!BG21:BG22)</f>
        <v>9.8051368727210628E-3</v>
      </c>
    </row>
    <row r="17" spans="1:59" ht="13.35" customHeight="1">
      <c r="B17" s="58"/>
      <c r="C17" s="57"/>
      <c r="D17" s="61" t="s">
        <v>21</v>
      </c>
      <c r="E17" s="63"/>
      <c r="F17" s="37">
        <f>RA!F17</f>
        <v>3.7417717405739666</v>
      </c>
      <c r="G17" s="37">
        <f>RA!G17</f>
        <v>2.6564021301970229</v>
      </c>
      <c r="H17" s="37">
        <f>RA!H17</f>
        <v>1.8790964841787741</v>
      </c>
      <c r="I17" s="37">
        <f>RA!I17</f>
        <v>2.7363457505074109</v>
      </c>
      <c r="J17" s="37">
        <f>RA!J17</f>
        <v>3.4644884499972477</v>
      </c>
      <c r="K17" s="37">
        <f>RA!K17</f>
        <v>4.0961753240751193</v>
      </c>
      <c r="L17" s="37">
        <f>RA!L17</f>
        <v>4.6196110161015156</v>
      </c>
      <c r="M17" s="37">
        <f>RA!M17</f>
        <v>5.0417935741030249</v>
      </c>
      <c r="N17" s="37">
        <f>RA!N17</f>
        <v>5.391478448704504</v>
      </c>
      <c r="O17" s="37">
        <f>RA!O17</f>
        <v>5.674112781586075</v>
      </c>
      <c r="P17" s="175">
        <f>RA!P17</f>
        <v>5.8939176863915606</v>
      </c>
      <c r="Q17" s="175">
        <f>RA!Q17</f>
        <v>6.0164580556753577</v>
      </c>
      <c r="R17" s="175">
        <f>RA!R17</f>
        <v>6.0865804674503039</v>
      </c>
      <c r="S17" s="175">
        <f>RA!S17</f>
        <v>6.1096310238912679</v>
      </c>
      <c r="T17" s="175">
        <f>RA!T17</f>
        <v>6.0912089961612992</v>
      </c>
      <c r="U17" s="175">
        <f>RA!U17</f>
        <v>6.036345933313271</v>
      </c>
      <c r="V17" s="175">
        <f>RA!V17</f>
        <v>5.9412480424696099</v>
      </c>
      <c r="W17" s="175">
        <f>RA!W17</f>
        <v>5.8168960759774393</v>
      </c>
      <c r="X17" s="175">
        <f>RA!X17</f>
        <v>5.665952892763741</v>
      </c>
      <c r="Y17" s="175">
        <f>RA!Y17</f>
        <v>5.490925684120846</v>
      </c>
      <c r="Z17" s="175">
        <f>RA!Z17</f>
        <v>5.2946086134660888</v>
      </c>
      <c r="AA17" s="175">
        <f>RA!AA17</f>
        <v>5.0800843720453841</v>
      </c>
      <c r="AB17" s="175">
        <f>RA!AB17</f>
        <v>4.850825811424599</v>
      </c>
      <c r="AC17" s="175">
        <f>RA!AC17</f>
        <v>4.6099209929958533</v>
      </c>
      <c r="AD17" s="175">
        <f>RA!AD17</f>
        <v>4.360345039776476</v>
      </c>
      <c r="AE17" s="175">
        <f>RA!AE17</f>
        <v>4.1045072966383813</v>
      </c>
      <c r="AF17" s="175">
        <f>RA!AF17</f>
        <v>3.844212060759606</v>
      </c>
      <c r="AG17" s="175">
        <f>RA!AG17</f>
        <v>3.5813187519861565</v>
      </c>
      <c r="AH17" s="175">
        <f>RA!AH17</f>
        <v>3.3173920170924802</v>
      </c>
      <c r="AI17" s="175">
        <f>RA!AI17</f>
        <v>3.0538864917556943</v>
      </c>
      <c r="AJ17" s="175">
        <f>RA!AJ17</f>
        <v>2.7926408089334309</v>
      </c>
      <c r="AK17" s="175">
        <f>RA!AK17</f>
        <v>2.5357694672598168</v>
      </c>
      <c r="AL17" s="175">
        <f>RA!AL17</f>
        <v>2.2855492350354094</v>
      </c>
      <c r="AM17" s="175">
        <f>RA!AM17</f>
        <v>2.0441723911533476</v>
      </c>
      <c r="AN17" s="175">
        <f>RA!AN17</f>
        <v>1.8137080292272856</v>
      </c>
      <c r="AO17" s="175">
        <f>RA!AO17</f>
        <v>1.5957626965492597</v>
      </c>
      <c r="AP17" s="175">
        <f>RA!AP17</f>
        <v>1.3914734869747685</v>
      </c>
      <c r="AQ17" s="175">
        <f>RA!AQ17</f>
        <v>1.2017940218629644</v>
      </c>
      <c r="AR17" s="175">
        <f>RA!AR17</f>
        <v>1.0273777177681938</v>
      </c>
      <c r="AS17" s="175">
        <f>RA!AS17</f>
        <v>0.8684612122161135</v>
      </c>
      <c r="AT17" s="175">
        <f>RA!AT17</f>
        <v>0.72511472439889468</v>
      </c>
      <c r="AU17" s="175">
        <f>RA!AU17</f>
        <v>0.59738786801943577</v>
      </c>
      <c r="AV17" s="175">
        <f>RA!AV17</f>
        <v>0.48516675415565635</v>
      </c>
      <c r="AW17" s="175">
        <f>RA!AW17</f>
        <v>0.38806925247534885</v>
      </c>
      <c r="AX17" s="175">
        <f>RA!AX17</f>
        <v>0.30546817334906362</v>
      </c>
      <c r="AY17" s="175">
        <f>RA!AY17</f>
        <v>0.23651060208853503</v>
      </c>
      <c r="AZ17" s="175">
        <f>RA!AZ17</f>
        <v>0.18006645464152687</v>
      </c>
      <c r="BA17" s="175">
        <f>RA!BA17</f>
        <v>0.13477781475790057</v>
      </c>
      <c r="BB17" s="175">
        <f>RA!BB17</f>
        <v>9.9167354266322616E-2</v>
      </c>
      <c r="BC17" s="175">
        <f>RA!BC17</f>
        <v>7.1736109722980196E-2</v>
      </c>
      <c r="BD17" s="175">
        <f>RA!BD17</f>
        <v>5.1026752154853028E-2</v>
      </c>
      <c r="BE17" s="175">
        <f>RA!BE17</f>
        <v>3.5701219882717863E-2</v>
      </c>
      <c r="BF17" s="175">
        <f>RA!BF17</f>
        <v>2.4583047032808232E-2</v>
      </c>
      <c r="BG17" s="175">
        <f>RA!BG17</f>
        <v>1.667928554332971E-2</v>
      </c>
    </row>
    <row r="18" spans="1:59" ht="13.35" customHeight="1">
      <c r="B18" s="57"/>
      <c r="C18" s="57"/>
      <c r="D18" s="61" t="s">
        <v>22</v>
      </c>
      <c r="E18" s="62"/>
      <c r="F18" s="47">
        <v>0</v>
      </c>
      <c r="G18" s="47">
        <v>0</v>
      </c>
      <c r="H18" s="47">
        <v>0</v>
      </c>
      <c r="I18" s="47">
        <v>0</v>
      </c>
      <c r="J18" s="47">
        <v>0</v>
      </c>
      <c r="K18" s="47">
        <v>0</v>
      </c>
      <c r="L18" s="47">
        <v>0</v>
      </c>
      <c r="M18" s="47">
        <v>0</v>
      </c>
      <c r="N18" s="47">
        <v>0</v>
      </c>
      <c r="O18" s="47">
        <v>0</v>
      </c>
      <c r="P18" s="171"/>
      <c r="Q18" s="171"/>
      <c r="R18" s="171"/>
      <c r="S18" s="171"/>
      <c r="T18" s="171"/>
      <c r="U18" s="171"/>
      <c r="V18" s="171"/>
      <c r="W18" s="171"/>
      <c r="X18" s="171"/>
      <c r="Y18" s="171"/>
      <c r="Z18" s="171"/>
      <c r="AA18" s="171"/>
      <c r="AB18" s="171"/>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71"/>
      <c r="BD18" s="171"/>
      <c r="BE18" s="171"/>
      <c r="BF18" s="171"/>
      <c r="BG18" s="171"/>
    </row>
    <row r="19" spans="1:59" ht="13.35" customHeight="1">
      <c r="B19" s="57"/>
      <c r="C19" s="57"/>
      <c r="D19" s="61" t="s">
        <v>23</v>
      </c>
      <c r="E19" s="64"/>
      <c r="F19" s="37">
        <f>PVCF!F26+PVCF!F27</f>
        <v>123</v>
      </c>
      <c r="G19" s="37">
        <f>PVCF!G26+PVCF!G27</f>
        <v>161.63853691911336</v>
      </c>
      <c r="H19" s="37">
        <f>PVCF!H26+PVCF!H27</f>
        <v>295.60913038046175</v>
      </c>
      <c r="I19" s="37">
        <f>PVCF!I26+PVCF!I27</f>
        <v>402.82508261355929</v>
      </c>
      <c r="J19" s="37">
        <f>PVCF!J26+PVCF!J27</f>
        <v>488.52181871201549</v>
      </c>
      <c r="K19" s="37">
        <f>PVCF!K26+PVCF!K27</f>
        <v>557.13906277129126</v>
      </c>
      <c r="L19" s="37">
        <f>PVCF!L26+PVCF!L27</f>
        <v>611.57140171550282</v>
      </c>
      <c r="M19" s="37">
        <f>PVCF!M26+PVCF!M27</f>
        <v>654.24209090402246</v>
      </c>
      <c r="N19" s="37">
        <f>PVCF!N26+PVCF!N27</f>
        <v>690.20743622678856</v>
      </c>
      <c r="O19" s="37">
        <f>PVCF!O26+PVCF!O27</f>
        <v>723.09061256869779</v>
      </c>
      <c r="P19" s="175">
        <f>PVCF!P26+PVCF!P27</f>
        <v>752.19869883874662</v>
      </c>
      <c r="Q19" s="175">
        <f>PVCF!Q26+PVCF!Q27</f>
        <v>775.35594051192447</v>
      </c>
      <c r="R19" s="175">
        <f>PVCF!R26+PVCF!R27</f>
        <v>795.40443859594279</v>
      </c>
      <c r="S19" s="175">
        <f>PVCF!S26+PVCF!S27</f>
        <v>807.28746550315316</v>
      </c>
      <c r="T19" s="175">
        <f>PVCF!T26+PVCF!T27</f>
        <v>812.16570098195382</v>
      </c>
      <c r="U19" s="175">
        <f>PVCF!U26+PVCF!U27</f>
        <v>830.60970699636209</v>
      </c>
      <c r="V19" s="175">
        <f>PVCF!V26+PVCF!V27</f>
        <v>822.16565971490968</v>
      </c>
      <c r="W19" s="175">
        <f>PVCF!W26+PVCF!W27</f>
        <v>809.80573823380269</v>
      </c>
      <c r="X19" s="175">
        <f>PVCF!X26+PVCF!X27</f>
        <v>793.92690857632965</v>
      </c>
      <c r="Y19" s="175">
        <f>PVCF!Y26+PVCF!Y27</f>
        <v>775.25735994760203</v>
      </c>
      <c r="Z19" s="175">
        <f>PVCF!Z26+PVCF!Z27</f>
        <v>754.0652183874987</v>
      </c>
      <c r="AA19" s="175">
        <f>PVCF!AA26+PVCF!AA27</f>
        <v>730.92250172080651</v>
      </c>
      <c r="AB19" s="175">
        <f>PVCF!AB26+PVCF!AB27</f>
        <v>706.25040125838768</v>
      </c>
      <c r="AC19" s="175">
        <f>PVCF!AC26+PVCF!AC27</f>
        <v>680.1366125825507</v>
      </c>
      <c r="AD19" s="175">
        <f>PVCF!AD26+PVCF!AD27</f>
        <v>652.65383872643429</v>
      </c>
      <c r="AE19" s="175">
        <f>PVCF!AE26+PVCF!AE27</f>
        <v>623.76645215239125</v>
      </c>
      <c r="AF19" s="175">
        <f>PVCF!AF26+PVCF!AF27</f>
        <v>593.27005160358067</v>
      </c>
      <c r="AG19" s="175">
        <f>PVCF!AG26+PVCF!AG27</f>
        <v>561.62956826124832</v>
      </c>
      <c r="AH19" s="175">
        <f>PVCF!AH26+PVCF!AH27</f>
        <v>529.32963130453106</v>
      </c>
      <c r="AI19" s="175">
        <f>PVCF!AI26+PVCF!AI27</f>
        <v>496.79848543560149</v>
      </c>
      <c r="AJ19" s="175">
        <f>PVCF!AJ26+PVCF!AJ27</f>
        <v>464.29783185353807</v>
      </c>
      <c r="AK19" s="175">
        <f>PVCF!AK26+PVCF!AK27</f>
        <v>431.89827388371071</v>
      </c>
      <c r="AL19" s="175">
        <f>PVCF!AL26+PVCF!AL27</f>
        <v>399.73058943321769</v>
      </c>
      <c r="AM19" s="175">
        <f>PVCF!AM26+PVCF!AM27</f>
        <v>367.7971873874759</v>
      </c>
      <c r="AN19" s="175">
        <f>PVCF!AN26+PVCF!AN27</f>
        <v>336.14012778919528</v>
      </c>
      <c r="AO19" s="175">
        <f>PVCF!AO26+PVCF!AO27</f>
        <v>304.92088988327885</v>
      </c>
      <c r="AP19" s="175">
        <f>PVCF!AP26+PVCF!AP27</f>
        <v>274.22117929721469</v>
      </c>
      <c r="AQ19" s="175">
        <f>PVCF!AQ26+PVCF!AQ27</f>
        <v>244.299944303654</v>
      </c>
      <c r="AR19" s="175">
        <f>PVCF!AR26+PVCF!AR27</f>
        <v>215.70642081262608</v>
      </c>
      <c r="AS19" s="175">
        <f>PVCF!AS26+PVCF!AS27</f>
        <v>188.78503035238941</v>
      </c>
      <c r="AT19" s="175">
        <f>PVCF!AT26+PVCF!AT27</f>
        <v>163.54050877616544</v>
      </c>
      <c r="AU19" s="175">
        <f>PVCF!AU26+PVCF!AU27</f>
        <v>140.03968926738912</v>
      </c>
      <c r="AV19" s="175">
        <f>PVCF!AV26+PVCF!AV27</f>
        <v>118.37789894127637</v>
      </c>
      <c r="AW19" s="175">
        <f>PVCF!AW26+PVCF!AW27</f>
        <v>98.614337397355797</v>
      </c>
      <c r="AX19" s="175">
        <f>PVCF!AX26+PVCF!AX27</f>
        <v>80.791564753193612</v>
      </c>
      <c r="AY19" s="175">
        <f>PVCF!AY26+PVCF!AY27</f>
        <v>65.019255080815086</v>
      </c>
      <c r="AZ19" s="175">
        <f>PVCF!AZ26+PVCF!AZ27</f>
        <v>51.371619326761532</v>
      </c>
      <c r="BA19" s="175">
        <f>PVCF!BA26+PVCF!BA27</f>
        <v>39.824032217302893</v>
      </c>
      <c r="BB19" s="175">
        <f>PVCF!BB26+PVCF!BB27</f>
        <v>30.270884242585907</v>
      </c>
      <c r="BC19" s="175">
        <f>PVCF!BC26+PVCF!BC27</f>
        <v>22.544184529400912</v>
      </c>
      <c r="BD19" s="175">
        <f>PVCF!BD26+PVCF!BD27</f>
        <v>16.435978668851568</v>
      </c>
      <c r="BE19" s="175">
        <f>PVCF!BE26+PVCF!BE27</f>
        <v>11.718313210360492</v>
      </c>
      <c r="BF19" s="175">
        <f>PVCF!BF26+PVCF!BF27</f>
        <v>8.1606502052184258</v>
      </c>
      <c r="BG19" s="175">
        <f>PVCF!BG26+PVCF!BG27</f>
        <v>5.5435605200655838</v>
      </c>
    </row>
    <row r="20" spans="1:59" ht="13.35" customHeight="1">
      <c r="B20" s="250"/>
      <c r="C20" s="57"/>
      <c r="D20" s="61" t="s">
        <v>103</v>
      </c>
      <c r="E20" s="62"/>
      <c r="F20" s="37">
        <f>PVCF!F29</f>
        <v>205</v>
      </c>
      <c r="G20" s="37">
        <f>PVCF!G29</f>
        <v>149.41599200000002</v>
      </c>
      <c r="H20" s="37">
        <f>PVCF!H29</f>
        <v>134.23099414903203</v>
      </c>
      <c r="I20" s="37">
        <f>PVCF!I29</f>
        <v>123.19736750717458</v>
      </c>
      <c r="J20" s="37">
        <f>PVCF!J29</f>
        <v>113.01855460899679</v>
      </c>
      <c r="K20" s="37">
        <f>PVCF!K29</f>
        <v>103.64018453269856</v>
      </c>
      <c r="L20" s="37">
        <f>PVCF!L29</f>
        <v>95.004759989212673</v>
      </c>
      <c r="M20" s="37">
        <f>PVCF!M29</f>
        <v>87.056509760899146</v>
      </c>
      <c r="N20" s="37">
        <f>PVCF!N29</f>
        <v>79.744389747853901</v>
      </c>
      <c r="O20" s="37">
        <f>PVCF!O29</f>
        <v>73.014888288056099</v>
      </c>
      <c r="P20" s="175">
        <f>PVCF!P29</f>
        <v>66.814317944857805</v>
      </c>
      <c r="Q20" s="175">
        <f>PVCF!Q29</f>
        <v>61.091137098337185</v>
      </c>
      <c r="R20" s="175">
        <f>PVCF!R29</f>
        <v>55.807046976789096</v>
      </c>
      <c r="S20" s="175">
        <f>PVCF!S29</f>
        <v>50.923528555581825</v>
      </c>
      <c r="T20" s="175">
        <f>PVCF!T29</f>
        <v>46.413944560813718</v>
      </c>
      <c r="U20" s="175">
        <f>PVCF!U29</f>
        <v>42.252897299781132</v>
      </c>
      <c r="V20" s="175">
        <f>PVCF!V29</f>
        <v>38.385591016885684</v>
      </c>
      <c r="W20" s="175">
        <f>PVCF!W29</f>
        <v>34.824928239922961</v>
      </c>
      <c r="X20" s="175">
        <f>PVCF!X29</f>
        <v>31.548097512144352</v>
      </c>
      <c r="Y20" s="175">
        <f>PVCF!Y29</f>
        <v>28.534030133551099</v>
      </c>
      <c r="Z20" s="175">
        <f>PVCF!Z29</f>
        <v>25.762770886144455</v>
      </c>
      <c r="AA20" s="175">
        <f>PVCF!AA29</f>
        <v>23.216100373832369</v>
      </c>
      <c r="AB20" s="175">
        <f>PVCF!AB29</f>
        <v>20.876957537446813</v>
      </c>
      <c r="AC20" s="175">
        <f>PVCF!AC29</f>
        <v>18.729511931229961</v>
      </c>
      <c r="AD20" s="175">
        <f>PVCF!AD29</f>
        <v>16.759534374498422</v>
      </c>
      <c r="AE20" s="175">
        <f>PVCF!AE29</f>
        <v>14.954204035491202</v>
      </c>
      <c r="AF20" s="175">
        <f>PVCF!AF29</f>
        <v>13.302069555331748</v>
      </c>
      <c r="AG20" s="175">
        <f>PVCF!AG29</f>
        <v>11.793178559875713</v>
      </c>
      <c r="AH20" s="175">
        <f>PVCF!AH29</f>
        <v>10.417905248937249</v>
      </c>
      <c r="AI20" s="175">
        <f>PVCF!AI29</f>
        <v>9.1668773478617691</v>
      </c>
      <c r="AJ20" s="175">
        <f>PVCF!AJ29</f>
        <v>8.0310792439560608</v>
      </c>
      <c r="AK20" s="175">
        <f>PVCF!AK29</f>
        <v>7.0020956096083422</v>
      </c>
      <c r="AL20" s="175">
        <f>PVCF!AL29</f>
        <v>6.0723545537263011</v>
      </c>
      <c r="AM20" s="175">
        <f>PVCF!AM29</f>
        <v>5.2349477134655871</v>
      </c>
      <c r="AN20" s="175">
        <f>PVCF!AN29</f>
        <v>4.4837410924996179</v>
      </c>
      <c r="AO20" s="175">
        <f>PVCF!AO29</f>
        <v>3.8131886446341152</v>
      </c>
      <c r="AP20" s="175">
        <f>PVCF!AP29</f>
        <v>3.2180459895605744</v>
      </c>
      <c r="AQ20" s="175">
        <f>PVCF!AQ29</f>
        <v>2.693437557905618</v>
      </c>
      <c r="AR20" s="175">
        <f>PVCF!AR29</f>
        <v>2.2345275120396124</v>
      </c>
      <c r="AS20" s="175">
        <f>PVCF!AS29</f>
        <v>1.8360451146285937</v>
      </c>
      <c r="AT20" s="175">
        <f>PVCF!AT29</f>
        <v>1.4926106726831776</v>
      </c>
      <c r="AU20" s="175">
        <f>PVCF!AU29</f>
        <v>1.1992446124542591</v>
      </c>
      <c r="AV20" s="175">
        <f>PVCF!AV29</f>
        <v>0.95122547626767884</v>
      </c>
      <c r="AW20" s="175">
        <f>PVCF!AW29</f>
        <v>0.7439983428314314</v>
      </c>
      <c r="AX20" s="175">
        <f>PVCF!AX29</f>
        <v>0.57318912008883149</v>
      </c>
      <c r="AY20" s="175">
        <f>PVCF!AY29</f>
        <v>0.43459176157570401</v>
      </c>
      <c r="AZ20" s="175">
        <f>PVCF!AZ29</f>
        <v>0.32402970522709396</v>
      </c>
      <c r="BA20" s="175">
        <f>PVCF!BA29</f>
        <v>0.23738584700383622</v>
      </c>
      <c r="BB20" s="175">
        <f>PVCF!BB29</f>
        <v>0.17073464292321394</v>
      </c>
      <c r="BC20" s="175">
        <f>PVCF!BC29</f>
        <v>0.1204473490167537</v>
      </c>
      <c r="BD20" s="175">
        <f>PVCF!BD29</f>
        <v>8.3267131353926507E-2</v>
      </c>
      <c r="BE20" s="175">
        <f>PVCF!BE29</f>
        <v>5.6353495850857832E-2</v>
      </c>
      <c r="BF20" s="175">
        <f>PVCF!BF29</f>
        <v>3.729796697406039E-2</v>
      </c>
      <c r="BG20" s="175">
        <f>PVCF!BG29</f>
        <v>2.4114940870331586E-2</v>
      </c>
    </row>
    <row r="21" spans="1:59" ht="13.35" customHeight="1">
      <c r="B21" s="57"/>
      <c r="C21" s="57"/>
      <c r="D21" s="61" t="s">
        <v>232</v>
      </c>
      <c r="E21" s="62"/>
      <c r="F21" s="37">
        <v>0</v>
      </c>
      <c r="G21" s="37">
        <v>0</v>
      </c>
      <c r="H21" s="37">
        <v>0</v>
      </c>
      <c r="I21" s="37">
        <v>0</v>
      </c>
      <c r="J21" s="37">
        <v>0</v>
      </c>
      <c r="K21" s="37">
        <v>0</v>
      </c>
      <c r="L21" s="37">
        <v>0</v>
      </c>
      <c r="M21" s="37">
        <v>0</v>
      </c>
      <c r="N21" s="37">
        <v>0</v>
      </c>
      <c r="O21" s="37">
        <v>0</v>
      </c>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row>
    <row r="22" spans="1:59" ht="13.35" customHeight="1">
      <c r="B22" s="57"/>
      <c r="C22" s="57"/>
      <c r="D22" s="61" t="s">
        <v>233</v>
      </c>
      <c r="E22" s="68"/>
      <c r="F22" s="37">
        <f>('Insurance Acqusition Cost'!F13+'Insurance Acqusition Cost'!F14-'Insurance Acqusition Cost'!F17)</f>
        <v>142.60588502219593</v>
      </c>
      <c r="G22" s="37">
        <f>('Insurance Acqusition Cost'!G13+'Insurance Acqusition Cost'!G14-'Insurance Acqusition Cost'!G17)</f>
        <v>158.02466647686902</v>
      </c>
      <c r="H22" s="37">
        <f>('Insurance Acqusition Cost'!H13+'Insurance Acqusition Cost'!H14-'Insurance Acqusition Cost'!H17)</f>
        <v>145.4084377337133</v>
      </c>
      <c r="I22" s="37">
        <f>('Insurance Acqusition Cost'!I13+'Insurance Acqusition Cost'!I14-'Insurance Acqusition Cost'!I17)</f>
        <v>133.75469231851002</v>
      </c>
      <c r="J22" s="37">
        <f>('Insurance Acqusition Cost'!J13+'Insurance Acqusition Cost'!J14-'Insurance Acqusition Cost'!J17)</f>
        <v>123.00861175590239</v>
      </c>
      <c r="K22" s="37">
        <f>('Insurance Acqusition Cost'!K13+'Insurance Acqusition Cost'!K14-'Insurance Acqusition Cost'!K17)</f>
        <v>113.10781899014364</v>
      </c>
      <c r="L22" s="37">
        <f>('Insurance Acqusition Cost'!L13+'Insurance Acqusition Cost'!L14-'Insurance Acqusition Cost'!L17)</f>
        <v>103.99040437124677</v>
      </c>
      <c r="M22" s="37">
        <f>('Insurance Acqusition Cost'!M13+'Insurance Acqusition Cost'!M14-'Insurance Acqusition Cost'!M17)</f>
        <v>95.600095101937654</v>
      </c>
      <c r="N22" s="37">
        <f>('Insurance Acqusition Cost'!N13+'Insurance Acqusition Cost'!N14-'Insurance Acqusition Cost'!N17)</f>
        <v>87.87413235101485</v>
      </c>
      <c r="O22" s="37">
        <f>('Insurance Acqusition Cost'!O13+'Insurance Acqusition Cost'!O14-'Insurance Acqusition Cost'!O17)</f>
        <v>80.746945248818292</v>
      </c>
      <c r="P22" s="175">
        <f>('Insurance Acqusition Cost'!P13+'Insurance Acqusition Cost'!P14-'Insurance Acqusition Cost'!P17)</f>
        <v>74.154022995433479</v>
      </c>
      <c r="Q22" s="175">
        <f>('Insurance Acqusition Cost'!Q13+'Insurance Acqusition Cost'!Q14-'Insurance Acqusition Cost'!Q17)</f>
        <v>68.051003301785045</v>
      </c>
      <c r="R22" s="175">
        <f>('Insurance Acqusition Cost'!R13+'Insurance Acqusition Cost'!R14-'Insurance Acqusition Cost'!R17)</f>
        <v>62.391371363104327</v>
      </c>
      <c r="S22" s="175">
        <f>('Insurance Acqusition Cost'!S13+'Insurance Acqusition Cost'!S14-'Insurance Acqusition Cost'!S17)</f>
        <v>57.147144648734184</v>
      </c>
      <c r="T22" s="175">
        <f>('Insurance Acqusition Cost'!T13+'Insurance Acqusition Cost'!T14-'Insurance Acqusition Cost'!T17)</f>
        <v>52.291348842694276</v>
      </c>
      <c r="U22" s="175">
        <f>('Insurance Acqusition Cost'!U13+'Insurance Acqusition Cost'!U14-'Insurance Acqusition Cost'!U17)</f>
        <v>47.745474222817734</v>
      </c>
      <c r="V22" s="175">
        <f>('Insurance Acqusition Cost'!V13+'Insurance Acqusition Cost'!V14-'Insurance Acqusition Cost'!V17)</f>
        <v>43.54406248121802</v>
      </c>
      <c r="W22" s="175">
        <f>('Insurance Acqusition Cost'!W13+'Insurance Acqusition Cost'!W14-'Insurance Acqusition Cost'!W17)</f>
        <v>39.661740412190568</v>
      </c>
      <c r="X22" s="175">
        <f>('Insurance Acqusition Cost'!X13+'Insurance Acqusition Cost'!X14-'Insurance Acqusition Cost'!X17)</f>
        <v>36.075111007117755</v>
      </c>
      <c r="Y22" s="175">
        <f>('Insurance Acqusition Cost'!Y13+'Insurance Acqusition Cost'!Y14-'Insurance Acqusition Cost'!Y17)</f>
        <v>32.761752466578599</v>
      </c>
      <c r="Z22" s="175">
        <f>('Insurance Acqusition Cost'!Z13+'Insurance Acqusition Cost'!Z14-'Insurance Acqusition Cost'!Z17)</f>
        <v>29.701325342092304</v>
      </c>
      <c r="AA22" s="175">
        <f>('Insurance Acqusition Cost'!AA13+'Insurance Acqusition Cost'!AA14-'Insurance Acqusition Cost'!AA17)</f>
        <v>26.87466468210755</v>
      </c>
      <c r="AB22" s="175">
        <f>('Insurance Acqusition Cost'!AB13+'Insurance Acqusition Cost'!AB14-'Insurance Acqusition Cost'!AB17)</f>
        <v>24.263951061336229</v>
      </c>
      <c r="AC22" s="175">
        <f>('Insurance Acqusition Cost'!AC13+'Insurance Acqusition Cost'!AC14-'Insurance Acqusition Cost'!AC17)</f>
        <v>21.853400558040988</v>
      </c>
      <c r="AD22" s="175">
        <f>('Insurance Acqusition Cost'!AD13+'Insurance Acqusition Cost'!AD14-'Insurance Acqusition Cost'!AD17)</f>
        <v>19.629015068653587</v>
      </c>
      <c r="AE22" s="175">
        <f>('Insurance Acqusition Cost'!AE13+'Insurance Acqusition Cost'!AE14-'Insurance Acqusition Cost'!AE17)</f>
        <v>17.5785870168461</v>
      </c>
      <c r="AF22" s="175">
        <f>('Insurance Acqusition Cost'!AF13+'Insurance Acqusition Cost'!AF14-'Insurance Acqusition Cost'!AF17)</f>
        <v>15.691993258175884</v>
      </c>
      <c r="AG22" s="175">
        <f>('Insurance Acqusition Cost'!AG13+'Insurance Acqusition Cost'!AG14-'Insurance Acqusition Cost'!AG17)</f>
        <v>13.959266227286292</v>
      </c>
      <c r="AH22" s="175">
        <f>('Insurance Acqusition Cost'!AH13+'Insurance Acqusition Cost'!AH14-'Insurance Acqusition Cost'!AH17)</f>
        <v>12.37047478671704</v>
      </c>
      <c r="AI22" s="175">
        <f>('Insurance Acqusition Cost'!AI13+'Insurance Acqusition Cost'!AI14-'Insurance Acqusition Cost'!AI17)</f>
        <v>10.91590269896335</v>
      </c>
      <c r="AJ22" s="175">
        <f>('Insurance Acqusition Cost'!AJ13+'Insurance Acqusition Cost'!AJ14-'Insurance Acqusition Cost'!AJ17)</f>
        <v>9.5864753572951003</v>
      </c>
      <c r="AK22" s="175">
        <f>('Insurance Acqusition Cost'!AK13+'Insurance Acqusition Cost'!AK14-'Insurance Acqusition Cost'!AK17)</f>
        <v>8.3742027762525098</v>
      </c>
      <c r="AL22" s="175">
        <f>('Insurance Acqusition Cost'!AL13+'Insurance Acqusition Cost'!AL14-'Insurance Acqusition Cost'!AL17)</f>
        <v>7.2719141966367786</v>
      </c>
      <c r="AM22" s="175">
        <f>('Insurance Acqusition Cost'!AM13+'Insurance Acqusition Cost'!AM14-'Insurance Acqusition Cost'!AM17)</f>
        <v>6.273481088312284</v>
      </c>
      <c r="AN22" s="175">
        <f>('Insurance Acqusition Cost'!AN13+'Insurance Acqusition Cost'!AN14-'Insurance Acqusition Cost'!AN17)</f>
        <v>5.3735388895138385</v>
      </c>
      <c r="AO22" s="175">
        <f>('Insurance Acqusition Cost'!AO13+'Insurance Acqusition Cost'!AO14-'Insurance Acqusition Cost'!AO17)</f>
        <v>4.5670262106881374</v>
      </c>
      <c r="AP22" s="175">
        <f>('Insurance Acqusition Cost'!AP13+'Insurance Acqusition Cost'!AP14-'Insurance Acqusition Cost'!AP17)</f>
        <v>3.8493122036596485</v>
      </c>
      <c r="AQ22" s="175">
        <f>('Insurance Acqusition Cost'!AQ13+'Insurance Acqusition Cost'!AQ14-'Insurance Acqusition Cost'!AQ17)</f>
        <v>3.2156489786449978</v>
      </c>
      <c r="AR22" s="175">
        <f>('Insurance Acqusition Cost'!AR13+'Insurance Acqusition Cost'!AR14-'Insurance Acqusition Cost'!AR17)</f>
        <v>2.6603523039450607</v>
      </c>
      <c r="AS22" s="175">
        <f>('Insurance Acqusition Cost'!AS13+'Insurance Acqusition Cost'!AS14-'Insurance Acqusition Cost'!AS17)</f>
        <v>2.1773235760066516</v>
      </c>
      <c r="AT22" s="175">
        <f>('Insurance Acqusition Cost'!AT13+'Insurance Acqusition Cost'!AT14-'Insurance Acqusition Cost'!AT17)</f>
        <v>1.7609069791116871</v>
      </c>
      <c r="AU22" s="175">
        <f>('Insurance Acqusition Cost'!AU13+'Insurance Acqusition Cost'!AU14-'Insurance Acqusition Cost'!AU17)</f>
        <v>1.4056634742582217</v>
      </c>
      <c r="AV22" s="175">
        <f>('Insurance Acqusition Cost'!AV13+'Insurance Acqusition Cost'!AV14-'Insurance Acqusition Cost'!AV17)</f>
        <v>1.1062222903257624</v>
      </c>
      <c r="AW22" s="175">
        <f>('Insurance Acqusition Cost'!AW13+'Insurance Acqusition Cost'!AW14-'Insurance Acqusition Cost'!AW17)</f>
        <v>0.85730818587609203</v>
      </c>
      <c r="AX22" s="175">
        <f>('Insurance Acqusition Cost'!AX13+'Insurance Acqusition Cost'!AX14-'Insurance Acqusition Cost'!AX17)</f>
        <v>0.65372332954035972</v>
      </c>
      <c r="AY22" s="175">
        <f>('Insurance Acqusition Cost'!AY13+'Insurance Acqusition Cost'!AY14-'Insurance Acqusition Cost'!AY17)</f>
        <v>0.49011258130912783</v>
      </c>
      <c r="AZ22" s="175">
        <f>('Insurance Acqusition Cost'!AZ13+'Insurance Acqusition Cost'!AZ14-'Insurance Acqusition Cost'!AZ17)</f>
        <v>0.36100864447076231</v>
      </c>
      <c r="BA22" s="175">
        <f>('Insurance Acqusition Cost'!BA13+'Insurance Acqusition Cost'!BA14-'Insurance Acqusition Cost'!BA17)</f>
        <v>0.26105430847701094</v>
      </c>
      <c r="BB22" s="175">
        <f>('Insurance Acqusition Cost'!BB13+'Insurance Acqusition Cost'!BB14-'Insurance Acqusition Cost'!BB17)</f>
        <v>0.18518747765576749</v>
      </c>
      <c r="BC22" s="175">
        <f>('Insurance Acqusition Cost'!BC13+'Insurance Acqusition Cost'!BC14-'Insurance Acqusition Cost'!BC17)</f>
        <v>0.1287818885148648</v>
      </c>
      <c r="BD22" s="175">
        <f>('Insurance Acqusition Cost'!BD13+'Insurance Acqusition Cost'!BD14-'Insurance Acqusition Cost'!BD17)</f>
        <v>8.7740798723354246E-2</v>
      </c>
      <c r="BE22" s="175">
        <f>('Insurance Acqusition Cost'!BE13+'Insurance Acqusition Cost'!BE14-'Insurance Acqusition Cost'!BE17)</f>
        <v>5.8545077604207185E-2</v>
      </c>
      <c r="BF22" s="175">
        <f>('Insurance Acqusition Cost'!BF13+'Insurance Acqusition Cost'!BF14-'Insurance Acqusition Cost'!BF17)</f>
        <v>3.8260611659859646E-2</v>
      </c>
      <c r="BG22" s="175">
        <f>('Insurance Acqusition Cost'!BG13+'Insurance Acqusition Cost'!BG14-'Insurance Acqusition Cost'!BG17)</f>
        <v>2.4512450784150635E-2</v>
      </c>
    </row>
    <row r="23" spans="1:59" ht="13.35" customHeight="1">
      <c r="B23" s="58"/>
      <c r="C23" s="58"/>
      <c r="D23" s="66" t="s">
        <v>24</v>
      </c>
      <c r="E23" s="63"/>
      <c r="F23" s="67">
        <f>SUM(F16:F22)</f>
        <v>545.15146278412863</v>
      </c>
      <c r="G23" s="67">
        <f t="shared" ref="G23:O23" si="1">SUM(G16:G22)</f>
        <v>534.94647340708957</v>
      </c>
      <c r="H23" s="67">
        <f t="shared" si="1"/>
        <v>635.29196255224906</v>
      </c>
      <c r="I23" s="67">
        <f t="shared" si="1"/>
        <v>716.01621939704819</v>
      </c>
      <c r="J23" s="67">
        <f t="shared" si="1"/>
        <v>777.21770387485913</v>
      </c>
      <c r="K23" s="67">
        <f t="shared" si="1"/>
        <v>823.22709162432739</v>
      </c>
      <c r="L23" s="67">
        <f t="shared" si="1"/>
        <v>856.78300301846878</v>
      </c>
      <c r="M23" s="67">
        <f t="shared" si="1"/>
        <v>880.18113797144895</v>
      </c>
      <c r="N23" s="67">
        <f t="shared" si="1"/>
        <v>898.3676509594095</v>
      </c>
      <c r="O23" s="67">
        <f t="shared" si="1"/>
        <v>914.8258527105869</v>
      </c>
      <c r="P23" s="180">
        <f t="shared" ref="P23:BG23" si="2">SUM(P16:P22)</f>
        <v>928.72304027906807</v>
      </c>
      <c r="Q23" s="180">
        <f t="shared" si="2"/>
        <v>937.73537492443131</v>
      </c>
      <c r="R23" s="180">
        <f t="shared" si="2"/>
        <v>944.64638443693366</v>
      </c>
      <c r="S23" s="180">
        <f t="shared" si="2"/>
        <v>944.32699258482751</v>
      </c>
      <c r="T23" s="180">
        <f t="shared" si="2"/>
        <v>937.87907689911776</v>
      </c>
      <c r="U23" s="180">
        <f t="shared" si="2"/>
        <v>945.74291908770192</v>
      </c>
      <c r="V23" s="180">
        <f t="shared" si="2"/>
        <v>927.45446436020973</v>
      </c>
      <c r="W23" s="180">
        <f t="shared" si="2"/>
        <v>905.97425244294732</v>
      </c>
      <c r="X23" s="180">
        <f t="shared" si="2"/>
        <v>881.64634479988172</v>
      </c>
      <c r="Y23" s="180">
        <f t="shared" si="2"/>
        <v>855.14897846502265</v>
      </c>
      <c r="Z23" s="180">
        <f t="shared" si="2"/>
        <v>826.70464306588826</v>
      </c>
      <c r="AA23" s="180">
        <f t="shared" si="2"/>
        <v>796.84338866784231</v>
      </c>
      <c r="AB23" s="180">
        <f t="shared" si="2"/>
        <v>765.9478710649305</v>
      </c>
      <c r="AC23" s="180">
        <f t="shared" si="2"/>
        <v>734.07094586385267</v>
      </c>
      <c r="AD23" s="180">
        <f t="shared" si="2"/>
        <v>701.25446460568128</v>
      </c>
      <c r="AE23" s="180">
        <f t="shared" si="2"/>
        <v>667.43529758105205</v>
      </c>
      <c r="AF23" s="180">
        <f t="shared" si="2"/>
        <v>632.38522400455042</v>
      </c>
      <c r="AG23" s="180">
        <f t="shared" si="2"/>
        <v>596.54712744796234</v>
      </c>
      <c r="AH23" s="180">
        <f t="shared" si="2"/>
        <v>560.38367228113964</v>
      </c>
      <c r="AI23" s="180">
        <f t="shared" si="2"/>
        <v>524.3015827727138</v>
      </c>
      <c r="AJ23" s="180">
        <f t="shared" si="2"/>
        <v>488.54267863464707</v>
      </c>
      <c r="AK23" s="180">
        <f t="shared" si="2"/>
        <v>453.16007633265639</v>
      </c>
      <c r="AL23" s="180">
        <f t="shared" si="2"/>
        <v>418.2692195423711</v>
      </c>
      <c r="AM23" s="180">
        <f t="shared" si="2"/>
        <v>383.85922108392452</v>
      </c>
      <c r="AN23" s="180">
        <f t="shared" si="2"/>
        <v>349.96056567657939</v>
      </c>
      <c r="AO23" s="180">
        <f t="shared" si="2"/>
        <v>316.72370708863531</v>
      </c>
      <c r="AP23" s="180">
        <f t="shared" si="2"/>
        <v>284.21976044410462</v>
      </c>
      <c r="AQ23" s="180">
        <f t="shared" si="2"/>
        <v>252.69710499160334</v>
      </c>
      <c r="AR23" s="180">
        <f t="shared" si="2"/>
        <v>222.69283625940193</v>
      </c>
      <c r="AS23" s="180">
        <f t="shared" si="2"/>
        <v>194.5378035920248</v>
      </c>
      <c r="AT23" s="180">
        <f t="shared" si="2"/>
        <v>168.2235151907677</v>
      </c>
      <c r="AU23" s="180">
        <f t="shared" si="2"/>
        <v>143.804259589678</v>
      </c>
      <c r="AV23" s="180">
        <f t="shared" si="2"/>
        <v>121.36300944350394</v>
      </c>
      <c r="AW23" s="180">
        <f t="shared" si="2"/>
        <v>100.94664192844397</v>
      </c>
      <c r="AX23" s="180">
        <f t="shared" si="2"/>
        <v>82.58543888326362</v>
      </c>
      <c r="AY23" s="180">
        <f t="shared" si="2"/>
        <v>66.376518188619741</v>
      </c>
      <c r="AZ23" s="180">
        <f t="shared" si="2"/>
        <v>52.381129894620948</v>
      </c>
      <c r="BA23" s="180">
        <f t="shared" si="2"/>
        <v>40.561673578264298</v>
      </c>
      <c r="BB23" s="180">
        <f t="shared" si="2"/>
        <v>30.800049891270348</v>
      </c>
      <c r="BC23" s="180">
        <f t="shared" si="2"/>
        <v>22.916663454580569</v>
      </c>
      <c r="BD23" s="180">
        <f t="shared" si="2"/>
        <v>16.693110230966195</v>
      </c>
      <c r="BE23" s="180">
        <f t="shared" si="2"/>
        <v>11.892331408662518</v>
      </c>
      <c r="BF23" s="180">
        <f t="shared" si="2"/>
        <v>8.2760963199164941</v>
      </c>
      <c r="BG23" s="180">
        <f t="shared" si="2"/>
        <v>5.6186723341361171</v>
      </c>
    </row>
    <row r="24" spans="1:59" ht="13.35" customHeight="1">
      <c r="B24" s="57"/>
      <c r="C24" s="57"/>
      <c r="D24" s="61" t="s">
        <v>25</v>
      </c>
      <c r="E24" s="68"/>
      <c r="F24" s="37">
        <f>-('Cash Flows'!E22+'Cash Flows'!E23+'Cash Flows'!E24)</f>
        <v>-123</v>
      </c>
      <c r="G24" s="37">
        <f>-('Cash Flows'!F22+'Cash Flows'!F23+'Cash Flows'!F24)</f>
        <v>-161.63853691911336</v>
      </c>
      <c r="H24" s="37">
        <f>-('Cash Flows'!G22+'Cash Flows'!G23+'Cash Flows'!G24)</f>
        <v>-295.60913038046175</v>
      </c>
      <c r="I24" s="37">
        <f>-('Cash Flows'!H22+'Cash Flows'!H23+'Cash Flows'!H24)</f>
        <v>-402.82508261355929</v>
      </c>
      <c r="J24" s="37">
        <f>-('Cash Flows'!I22+'Cash Flows'!I23+'Cash Flows'!I24)</f>
        <v>-488.52181871201549</v>
      </c>
      <c r="K24" s="37">
        <f>-('Cash Flows'!J22+'Cash Flows'!J23+'Cash Flows'!J24)</f>
        <v>-557.13906277129126</v>
      </c>
      <c r="L24" s="37">
        <f>-('Cash Flows'!K22+'Cash Flows'!K23+'Cash Flows'!K24)</f>
        <v>-611.57140171550282</v>
      </c>
      <c r="M24" s="37">
        <f>-('Cash Flows'!L22+'Cash Flows'!L23+'Cash Flows'!L24)</f>
        <v>-654.24209090402246</v>
      </c>
      <c r="N24" s="37">
        <f>-('Cash Flows'!M22+'Cash Flows'!M23+'Cash Flows'!M24)</f>
        <v>-690.20743622678856</v>
      </c>
      <c r="O24" s="37">
        <f>-('Cash Flows'!N22+'Cash Flows'!N23+'Cash Flows'!N24)</f>
        <v>-723.09061256869779</v>
      </c>
      <c r="P24" s="175">
        <f>-('Cash Flows'!O22+'Cash Flows'!O23+'Cash Flows'!O24)</f>
        <v>-752.19869883874662</v>
      </c>
      <c r="Q24" s="175">
        <f>-('Cash Flows'!P22+'Cash Flows'!P23+'Cash Flows'!P24)</f>
        <v>-775.35594051192447</v>
      </c>
      <c r="R24" s="175">
        <f>-('Cash Flows'!Q22+'Cash Flows'!Q23+'Cash Flows'!Q24)</f>
        <v>-795.40443859594279</v>
      </c>
      <c r="S24" s="175">
        <f>-('Cash Flows'!R22+'Cash Flows'!R23+'Cash Flows'!R24)</f>
        <v>-807.28746550315316</v>
      </c>
      <c r="T24" s="175">
        <f>-('Cash Flows'!S22+'Cash Flows'!S23+'Cash Flows'!S24)</f>
        <v>-812.16570098195382</v>
      </c>
      <c r="U24" s="175">
        <f>-('Cash Flows'!T22+'Cash Flows'!T23+'Cash Flows'!T24)</f>
        <v>-830.60970699636209</v>
      </c>
      <c r="V24" s="175">
        <f>-('Cash Flows'!U22+'Cash Flows'!U23+'Cash Flows'!U24)</f>
        <v>-822.16565971490968</v>
      </c>
      <c r="W24" s="175">
        <f>-('Cash Flows'!V22+'Cash Flows'!V23+'Cash Flows'!V24)</f>
        <v>-809.80573823380269</v>
      </c>
      <c r="X24" s="175">
        <f>-('Cash Flows'!W22+'Cash Flows'!W23+'Cash Flows'!W24)</f>
        <v>-793.92690857632965</v>
      </c>
      <c r="Y24" s="175">
        <f>-('Cash Flows'!X22+'Cash Flows'!X23+'Cash Flows'!X24)</f>
        <v>-775.25735994760203</v>
      </c>
      <c r="Z24" s="175">
        <f>-('Cash Flows'!Y22+'Cash Flows'!Y23+'Cash Flows'!Y24)</f>
        <v>-754.0652183874987</v>
      </c>
      <c r="AA24" s="175">
        <f>-('Cash Flows'!Z22+'Cash Flows'!Z23+'Cash Flows'!Z24)</f>
        <v>-730.92250172080651</v>
      </c>
      <c r="AB24" s="175">
        <f>-('Cash Flows'!AA22+'Cash Flows'!AA23+'Cash Flows'!AA24)</f>
        <v>-706.25040125838768</v>
      </c>
      <c r="AC24" s="175">
        <f>-('Cash Flows'!AB22+'Cash Flows'!AB23+'Cash Flows'!AB24)</f>
        <v>-680.1366125825507</v>
      </c>
      <c r="AD24" s="175">
        <f>-('Cash Flows'!AC22+'Cash Flows'!AC23+'Cash Flows'!AC24)</f>
        <v>-652.65383872643429</v>
      </c>
      <c r="AE24" s="175">
        <f>-('Cash Flows'!AD22+'Cash Flows'!AD23+'Cash Flows'!AD24)</f>
        <v>-623.76645215239125</v>
      </c>
      <c r="AF24" s="175">
        <f>-('Cash Flows'!AE22+'Cash Flows'!AE23+'Cash Flows'!AE24)</f>
        <v>-593.27005160358067</v>
      </c>
      <c r="AG24" s="175">
        <f>-('Cash Flows'!AF22+'Cash Flows'!AF23+'Cash Flows'!AF24)</f>
        <v>-561.62956826124832</v>
      </c>
      <c r="AH24" s="175">
        <f>-('Cash Flows'!AG22+'Cash Flows'!AG23+'Cash Flows'!AG24)</f>
        <v>-529.32963130453106</v>
      </c>
      <c r="AI24" s="175">
        <f>-('Cash Flows'!AH22+'Cash Flows'!AH23+'Cash Flows'!AH24)</f>
        <v>-496.79848543560149</v>
      </c>
      <c r="AJ24" s="175">
        <f>-('Cash Flows'!AI22+'Cash Flows'!AI23+'Cash Flows'!AI24)</f>
        <v>-464.29783185353807</v>
      </c>
      <c r="AK24" s="175">
        <f>-('Cash Flows'!AJ22+'Cash Flows'!AJ23+'Cash Flows'!AJ24)</f>
        <v>-431.89827388371071</v>
      </c>
      <c r="AL24" s="175">
        <f>-('Cash Flows'!AK22+'Cash Flows'!AK23+'Cash Flows'!AK24)</f>
        <v>-399.73058943321769</v>
      </c>
      <c r="AM24" s="175">
        <f>-('Cash Flows'!AL22+'Cash Flows'!AL23+'Cash Flows'!AL24)</f>
        <v>-367.7971873874759</v>
      </c>
      <c r="AN24" s="175">
        <f>-('Cash Flows'!AM22+'Cash Flows'!AM23+'Cash Flows'!AM24)</f>
        <v>-336.14012778919528</v>
      </c>
      <c r="AO24" s="175">
        <f>-('Cash Flows'!AN22+'Cash Flows'!AN23+'Cash Flows'!AN24)</f>
        <v>-304.92088988327885</v>
      </c>
      <c r="AP24" s="175">
        <f>-('Cash Flows'!AO22+'Cash Flows'!AO23+'Cash Flows'!AO24)</f>
        <v>-274.22117929721469</v>
      </c>
      <c r="AQ24" s="175">
        <f>-('Cash Flows'!AP22+'Cash Flows'!AP23+'Cash Flows'!AP24)</f>
        <v>-244.299944303654</v>
      </c>
      <c r="AR24" s="175">
        <f>-('Cash Flows'!AQ22+'Cash Flows'!AQ23+'Cash Flows'!AQ24)</f>
        <v>-215.70642081262608</v>
      </c>
      <c r="AS24" s="175">
        <f>-('Cash Flows'!AR22+'Cash Flows'!AR23+'Cash Flows'!AR24)</f>
        <v>-188.78503035238941</v>
      </c>
      <c r="AT24" s="175">
        <f>-('Cash Flows'!AS22+'Cash Flows'!AS23+'Cash Flows'!AS24)</f>
        <v>-163.54050877616544</v>
      </c>
      <c r="AU24" s="175">
        <f>-('Cash Flows'!AT22+'Cash Flows'!AT23+'Cash Flows'!AT24)</f>
        <v>-140.03968926738912</v>
      </c>
      <c r="AV24" s="175">
        <f>-('Cash Flows'!AU22+'Cash Flows'!AU23+'Cash Flows'!AU24)</f>
        <v>-118.37789894127637</v>
      </c>
      <c r="AW24" s="175">
        <f>-('Cash Flows'!AV22+'Cash Flows'!AV23+'Cash Flows'!AV24)</f>
        <v>-98.614337397355797</v>
      </c>
      <c r="AX24" s="175">
        <f>-('Cash Flows'!AW22+'Cash Flows'!AW23+'Cash Flows'!AW24)</f>
        <v>-80.791564753193612</v>
      </c>
      <c r="AY24" s="175">
        <f>-('Cash Flows'!AX22+'Cash Flows'!AX23+'Cash Flows'!AX24)</f>
        <v>-65.019255080815086</v>
      </c>
      <c r="AZ24" s="175">
        <f>-('Cash Flows'!AY22+'Cash Flows'!AY23+'Cash Flows'!AY24)</f>
        <v>-51.371619326761532</v>
      </c>
      <c r="BA24" s="175">
        <f>-('Cash Flows'!AZ22+'Cash Flows'!AZ23+'Cash Flows'!AZ24)</f>
        <v>-39.824032217302893</v>
      </c>
      <c r="BB24" s="175">
        <f>-('Cash Flows'!BA22+'Cash Flows'!BA23+'Cash Flows'!BA24)</f>
        <v>-30.270884242585907</v>
      </c>
      <c r="BC24" s="175">
        <f>-('Cash Flows'!BB22+'Cash Flows'!BB23+'Cash Flows'!BB24)</f>
        <v>-22.544184529400912</v>
      </c>
      <c r="BD24" s="175">
        <f>-('Cash Flows'!BC22+'Cash Flows'!BC23+'Cash Flows'!BC24)</f>
        <v>-16.435978668851568</v>
      </c>
      <c r="BE24" s="175">
        <f>-('Cash Flows'!BD22+'Cash Flows'!BD23+'Cash Flows'!BD24)</f>
        <v>-11.718313210360492</v>
      </c>
      <c r="BF24" s="175">
        <f>-('Cash Flows'!BE22+'Cash Flows'!BE23+'Cash Flows'!BE24)</f>
        <v>-8.1606502052184258</v>
      </c>
      <c r="BG24" s="175">
        <f>-('Cash Flows'!BF22+'Cash Flows'!BF23+'Cash Flows'!BF24)</f>
        <v>-5.5435605200655838</v>
      </c>
    </row>
    <row r="25" spans="1:59" ht="13.35" customHeight="1">
      <c r="A25" s="194">
        <v>1</v>
      </c>
      <c r="B25" s="250"/>
      <c r="C25" s="38"/>
      <c r="D25" s="61" t="s">
        <v>79</v>
      </c>
      <c r="E25" s="68"/>
      <c r="F25" s="37">
        <f>-'Cash Flows'!E29-'Cash Flows'!E30-'Cash Flows'!E31*$A25</f>
        <v>-205</v>
      </c>
      <c r="G25" s="37">
        <f>-'Cash Flows'!F29-'Cash Flows'!F30-'Cash Flows'!F31*$A25</f>
        <v>-149.41599200000002</v>
      </c>
      <c r="H25" s="37">
        <f>-'Cash Flows'!G29-'Cash Flows'!G30-'Cash Flows'!G31*$A25</f>
        <v>-134.23099414903203</v>
      </c>
      <c r="I25" s="37">
        <f>-'Cash Flows'!H29-'Cash Flows'!H30-'Cash Flows'!H31*$A25</f>
        <v>-123.19736750717458</v>
      </c>
      <c r="J25" s="37">
        <f>-'Cash Flows'!I29-'Cash Flows'!I30-'Cash Flows'!I31*$A25</f>
        <v>-113.01855460899679</v>
      </c>
      <c r="K25" s="37">
        <f>-'Cash Flows'!J29-'Cash Flows'!J30-'Cash Flows'!J31*$A25</f>
        <v>-103.64018453269856</v>
      </c>
      <c r="L25" s="37">
        <f>-'Cash Flows'!K29-'Cash Flows'!K30-'Cash Flows'!K31*$A25</f>
        <v>-95.004759989212673</v>
      </c>
      <c r="M25" s="37">
        <f>-'Cash Flows'!L29-'Cash Flows'!L30-'Cash Flows'!L31*$A25</f>
        <v>-87.056509760899146</v>
      </c>
      <c r="N25" s="37">
        <f>-'Cash Flows'!M29-'Cash Flows'!M30-'Cash Flows'!M31*$A25</f>
        <v>-79.744389747853901</v>
      </c>
      <c r="O25" s="37">
        <f>-'Cash Flows'!N29-'Cash Flows'!N30-'Cash Flows'!N31*$A25</f>
        <v>-73.014888288056099</v>
      </c>
      <c r="P25" s="175">
        <f>-'Cash Flows'!O29-'Cash Flows'!O30-'Cash Flows'!O31*$A25</f>
        <v>-66.814317944857805</v>
      </c>
      <c r="Q25" s="175">
        <f>-'Cash Flows'!P29-'Cash Flows'!P30-'Cash Flows'!P31*$A25</f>
        <v>-61.091137098337185</v>
      </c>
      <c r="R25" s="175">
        <f>-'Cash Flows'!Q29-'Cash Flows'!Q30-'Cash Flows'!Q31*$A25</f>
        <v>-55.807046976789096</v>
      </c>
      <c r="S25" s="175">
        <f>-'Cash Flows'!R29-'Cash Flows'!R30-'Cash Flows'!R31*$A25</f>
        <v>-50.923528555581825</v>
      </c>
      <c r="T25" s="175">
        <f>-'Cash Flows'!S29-'Cash Flows'!S30-'Cash Flows'!S31*$A25</f>
        <v>-46.413944560813718</v>
      </c>
      <c r="U25" s="175">
        <f>-'Cash Flows'!T29-'Cash Flows'!T30-'Cash Flows'!T31*$A25</f>
        <v>-42.252897299781132</v>
      </c>
      <c r="V25" s="175">
        <f>-'Cash Flows'!U29-'Cash Flows'!U30-'Cash Flows'!U31*$A25</f>
        <v>-38.385591016885684</v>
      </c>
      <c r="W25" s="175">
        <f>-'Cash Flows'!V29-'Cash Flows'!V30-'Cash Flows'!V31*$A25</f>
        <v>-34.824928239922961</v>
      </c>
      <c r="X25" s="175">
        <f>-'Cash Flows'!W29-'Cash Flows'!W30-'Cash Flows'!W31*$A25</f>
        <v>-31.548097512144352</v>
      </c>
      <c r="Y25" s="175">
        <f>-'Cash Flows'!X29-'Cash Flows'!X30-'Cash Flows'!X31*$A25</f>
        <v>-28.534030133551099</v>
      </c>
      <c r="Z25" s="175">
        <f>-'Cash Flows'!Y29-'Cash Flows'!Y30-'Cash Flows'!Y31*$A25</f>
        <v>-25.762770886144455</v>
      </c>
      <c r="AA25" s="175">
        <f>-'Cash Flows'!Z29-'Cash Flows'!Z30-'Cash Flows'!Z31*$A25</f>
        <v>-23.216100373832369</v>
      </c>
      <c r="AB25" s="175">
        <f>-'Cash Flows'!AA29-'Cash Flows'!AA30-'Cash Flows'!AA31*$A25</f>
        <v>-20.876957537446813</v>
      </c>
      <c r="AC25" s="175">
        <f>-'Cash Flows'!AB29-'Cash Flows'!AB30-'Cash Flows'!AB31*$A25</f>
        <v>-18.729511931229961</v>
      </c>
      <c r="AD25" s="175">
        <f>-'Cash Flows'!AC29-'Cash Flows'!AC30-'Cash Flows'!AC31*$A25</f>
        <v>-16.759534374498422</v>
      </c>
      <c r="AE25" s="175">
        <f>-'Cash Flows'!AD29-'Cash Flows'!AD30-'Cash Flows'!AD31*$A25</f>
        <v>-14.954204035491202</v>
      </c>
      <c r="AF25" s="175">
        <f>-'Cash Flows'!AE29-'Cash Flows'!AE30-'Cash Flows'!AE31*$A25</f>
        <v>-13.302069555331748</v>
      </c>
      <c r="AG25" s="175">
        <f>-'Cash Flows'!AF29-'Cash Flows'!AF30-'Cash Flows'!AF31*$A25</f>
        <v>-11.793178559875713</v>
      </c>
      <c r="AH25" s="175">
        <f>-'Cash Flows'!AG29-'Cash Flows'!AG30-'Cash Flows'!AG31*$A25</f>
        <v>-10.417905248937249</v>
      </c>
      <c r="AI25" s="175">
        <f>-'Cash Flows'!AH29-'Cash Flows'!AH30-'Cash Flows'!AH31*$A25</f>
        <v>-9.1668773478617691</v>
      </c>
      <c r="AJ25" s="175">
        <f>-'Cash Flows'!AI29-'Cash Flows'!AI30-'Cash Flows'!AI31*$A25</f>
        <v>-8.0310792439560608</v>
      </c>
      <c r="AK25" s="175">
        <f>-'Cash Flows'!AJ29-'Cash Flows'!AJ30-'Cash Flows'!AJ31*$A25</f>
        <v>-7.0020956096083422</v>
      </c>
      <c r="AL25" s="175">
        <f>-'Cash Flows'!AK29-'Cash Flows'!AK30-'Cash Flows'!AK31*$A25</f>
        <v>-6.0723545537263011</v>
      </c>
      <c r="AM25" s="175">
        <f>-'Cash Flows'!AL29-'Cash Flows'!AL30-'Cash Flows'!AL31*$A25</f>
        <v>-5.2349477134655871</v>
      </c>
      <c r="AN25" s="175">
        <f>-'Cash Flows'!AM29-'Cash Flows'!AM30-'Cash Flows'!AM31*$A25</f>
        <v>-4.4837410924996179</v>
      </c>
      <c r="AO25" s="175">
        <f>-'Cash Flows'!AN29-'Cash Flows'!AN30-'Cash Flows'!AN31*$A25</f>
        <v>-3.8131886446341152</v>
      </c>
      <c r="AP25" s="175">
        <f>-'Cash Flows'!AO29-'Cash Flows'!AO30-'Cash Flows'!AO31*$A25</f>
        <v>-3.2180459895605744</v>
      </c>
      <c r="AQ25" s="175">
        <f>-'Cash Flows'!AP29-'Cash Flows'!AP30-'Cash Flows'!AP31*$A25</f>
        <v>-2.693437557905618</v>
      </c>
      <c r="AR25" s="175">
        <f>-'Cash Flows'!AQ29-'Cash Flows'!AQ30-'Cash Flows'!AQ31*$A25</f>
        <v>-2.2345275120396124</v>
      </c>
      <c r="AS25" s="175">
        <f>-'Cash Flows'!AR29-'Cash Flows'!AR30-'Cash Flows'!AR31*$A25</f>
        <v>-1.8360451146285937</v>
      </c>
      <c r="AT25" s="175">
        <f>-'Cash Flows'!AS29-'Cash Flows'!AS30-'Cash Flows'!AS31*$A25</f>
        <v>-1.4926106726831776</v>
      </c>
      <c r="AU25" s="175">
        <f>-'Cash Flows'!AT29-'Cash Flows'!AT30-'Cash Flows'!AT31*$A25</f>
        <v>-1.1992446124542591</v>
      </c>
      <c r="AV25" s="175">
        <f>-'Cash Flows'!AU29-'Cash Flows'!AU30-'Cash Flows'!AU31*$A25</f>
        <v>-0.95122547626767884</v>
      </c>
      <c r="AW25" s="175">
        <f>-'Cash Flows'!AV29-'Cash Flows'!AV30-'Cash Flows'!AV31*$A25</f>
        <v>-0.7439983428314314</v>
      </c>
      <c r="AX25" s="175">
        <f>-'Cash Flows'!AW29-'Cash Flows'!AW30-'Cash Flows'!AW31*$A25</f>
        <v>-0.57318912008883149</v>
      </c>
      <c r="AY25" s="175">
        <f>-'Cash Flows'!AX29-'Cash Flows'!AX30-'Cash Flows'!AX31*$A25</f>
        <v>-0.43459176157570401</v>
      </c>
      <c r="AZ25" s="175">
        <f>-'Cash Flows'!AY29-'Cash Flows'!AY30-'Cash Flows'!AY31*$A25</f>
        <v>-0.32402970522709396</v>
      </c>
      <c r="BA25" s="175">
        <f>-'Cash Flows'!AZ29-'Cash Flows'!AZ30-'Cash Flows'!AZ31*$A25</f>
        <v>-0.23738584700383622</v>
      </c>
      <c r="BB25" s="175">
        <f>-'Cash Flows'!BA29-'Cash Flows'!BA30-'Cash Flows'!BA31*$A25</f>
        <v>-0.17073464292321394</v>
      </c>
      <c r="BC25" s="175">
        <f>-'Cash Flows'!BB29-'Cash Flows'!BB30-'Cash Flows'!BB31*$A25</f>
        <v>-0.1204473490167537</v>
      </c>
      <c r="BD25" s="175">
        <f>-'Cash Flows'!BC29-'Cash Flows'!BC30-'Cash Flows'!BC31*$A25</f>
        <v>-8.3267131353926507E-2</v>
      </c>
      <c r="BE25" s="175">
        <f>-'Cash Flows'!BD29-'Cash Flows'!BD30-'Cash Flows'!BD31*$A25</f>
        <v>-5.6353495850857832E-2</v>
      </c>
      <c r="BF25" s="175">
        <f>-'Cash Flows'!BE29-'Cash Flows'!BE30-'Cash Flows'!BE31*$A25</f>
        <v>-3.729796697406039E-2</v>
      </c>
      <c r="BG25" s="175">
        <f>-'Cash Flows'!BF29-'Cash Flows'!BF30-'Cash Flows'!BF31*$A25</f>
        <v>-2.4114940870331586E-2</v>
      </c>
    </row>
    <row r="26" spans="1:59" ht="13.35" customHeight="1">
      <c r="B26" s="57"/>
      <c r="C26" s="57"/>
      <c r="D26" s="61" t="s">
        <v>91</v>
      </c>
      <c r="E26" s="68"/>
      <c r="F26" s="37">
        <f t="shared" ref="F26:O26" si="3">-F22</f>
        <v>-142.60588502219593</v>
      </c>
      <c r="G26" s="37">
        <f t="shared" si="3"/>
        <v>-158.02466647686902</v>
      </c>
      <c r="H26" s="37">
        <f t="shared" si="3"/>
        <v>-145.4084377337133</v>
      </c>
      <c r="I26" s="37">
        <f t="shared" si="3"/>
        <v>-133.75469231851002</v>
      </c>
      <c r="J26" s="37">
        <f t="shared" si="3"/>
        <v>-123.00861175590239</v>
      </c>
      <c r="K26" s="37">
        <f t="shared" si="3"/>
        <v>-113.10781899014364</v>
      </c>
      <c r="L26" s="37">
        <f t="shared" si="3"/>
        <v>-103.99040437124677</v>
      </c>
      <c r="M26" s="37">
        <f t="shared" si="3"/>
        <v>-95.600095101937654</v>
      </c>
      <c r="N26" s="37">
        <f t="shared" si="3"/>
        <v>-87.87413235101485</v>
      </c>
      <c r="O26" s="37">
        <f t="shared" si="3"/>
        <v>-80.746945248818292</v>
      </c>
      <c r="P26" s="175">
        <f t="shared" ref="P26:BG26" si="4">-P22</f>
        <v>-74.154022995433479</v>
      </c>
      <c r="Q26" s="175">
        <f t="shared" si="4"/>
        <v>-68.051003301785045</v>
      </c>
      <c r="R26" s="175">
        <f t="shared" si="4"/>
        <v>-62.391371363104327</v>
      </c>
      <c r="S26" s="175">
        <f t="shared" si="4"/>
        <v>-57.147144648734184</v>
      </c>
      <c r="T26" s="175">
        <f t="shared" si="4"/>
        <v>-52.291348842694276</v>
      </c>
      <c r="U26" s="175">
        <f t="shared" si="4"/>
        <v>-47.745474222817734</v>
      </c>
      <c r="V26" s="175">
        <f t="shared" si="4"/>
        <v>-43.54406248121802</v>
      </c>
      <c r="W26" s="175">
        <f t="shared" si="4"/>
        <v>-39.661740412190568</v>
      </c>
      <c r="X26" s="175">
        <f t="shared" si="4"/>
        <v>-36.075111007117755</v>
      </c>
      <c r="Y26" s="175">
        <f t="shared" si="4"/>
        <v>-32.761752466578599</v>
      </c>
      <c r="Z26" s="175">
        <f t="shared" si="4"/>
        <v>-29.701325342092304</v>
      </c>
      <c r="AA26" s="175">
        <f t="shared" si="4"/>
        <v>-26.87466468210755</v>
      </c>
      <c r="AB26" s="175">
        <f t="shared" si="4"/>
        <v>-24.263951061336229</v>
      </c>
      <c r="AC26" s="175">
        <f t="shared" si="4"/>
        <v>-21.853400558040988</v>
      </c>
      <c r="AD26" s="175">
        <f t="shared" si="4"/>
        <v>-19.629015068653587</v>
      </c>
      <c r="AE26" s="175">
        <f t="shared" si="4"/>
        <v>-17.5785870168461</v>
      </c>
      <c r="AF26" s="175">
        <f t="shared" si="4"/>
        <v>-15.691993258175884</v>
      </c>
      <c r="AG26" s="175">
        <f t="shared" si="4"/>
        <v>-13.959266227286292</v>
      </c>
      <c r="AH26" s="175">
        <f t="shared" si="4"/>
        <v>-12.37047478671704</v>
      </c>
      <c r="AI26" s="175">
        <f t="shared" si="4"/>
        <v>-10.91590269896335</v>
      </c>
      <c r="AJ26" s="175">
        <f t="shared" si="4"/>
        <v>-9.5864753572951003</v>
      </c>
      <c r="AK26" s="175">
        <f t="shared" si="4"/>
        <v>-8.3742027762525098</v>
      </c>
      <c r="AL26" s="175">
        <f t="shared" si="4"/>
        <v>-7.2719141966367786</v>
      </c>
      <c r="AM26" s="175">
        <f t="shared" si="4"/>
        <v>-6.273481088312284</v>
      </c>
      <c r="AN26" s="175">
        <f t="shared" si="4"/>
        <v>-5.3735388895138385</v>
      </c>
      <c r="AO26" s="175">
        <f t="shared" si="4"/>
        <v>-4.5670262106881374</v>
      </c>
      <c r="AP26" s="175">
        <f t="shared" si="4"/>
        <v>-3.8493122036596485</v>
      </c>
      <c r="AQ26" s="175">
        <f t="shared" si="4"/>
        <v>-3.2156489786449978</v>
      </c>
      <c r="AR26" s="175">
        <f t="shared" si="4"/>
        <v>-2.6603523039450607</v>
      </c>
      <c r="AS26" s="175">
        <f t="shared" si="4"/>
        <v>-2.1773235760066516</v>
      </c>
      <c r="AT26" s="175">
        <f t="shared" si="4"/>
        <v>-1.7609069791116871</v>
      </c>
      <c r="AU26" s="175">
        <f t="shared" si="4"/>
        <v>-1.4056634742582217</v>
      </c>
      <c r="AV26" s="175">
        <f t="shared" si="4"/>
        <v>-1.1062222903257624</v>
      </c>
      <c r="AW26" s="175">
        <f t="shared" si="4"/>
        <v>-0.85730818587609203</v>
      </c>
      <c r="AX26" s="175">
        <f t="shared" si="4"/>
        <v>-0.65372332954035972</v>
      </c>
      <c r="AY26" s="175">
        <f t="shared" si="4"/>
        <v>-0.49011258130912783</v>
      </c>
      <c r="AZ26" s="175">
        <f t="shared" si="4"/>
        <v>-0.36100864447076231</v>
      </c>
      <c r="BA26" s="175">
        <f t="shared" si="4"/>
        <v>-0.26105430847701094</v>
      </c>
      <c r="BB26" s="175">
        <f t="shared" si="4"/>
        <v>-0.18518747765576749</v>
      </c>
      <c r="BC26" s="175">
        <f t="shared" si="4"/>
        <v>-0.1287818885148648</v>
      </c>
      <c r="BD26" s="175">
        <f t="shared" si="4"/>
        <v>-8.7740798723354246E-2</v>
      </c>
      <c r="BE26" s="175">
        <f t="shared" si="4"/>
        <v>-5.8545077604207185E-2</v>
      </c>
      <c r="BF26" s="175">
        <f t="shared" si="4"/>
        <v>-3.8260611659859646E-2</v>
      </c>
      <c r="BG26" s="175">
        <f t="shared" si="4"/>
        <v>-2.4512450784150635E-2</v>
      </c>
    </row>
    <row r="27" spans="1:59" ht="13.35" customHeight="1">
      <c r="B27" s="57"/>
      <c r="C27" s="57"/>
      <c r="D27" s="61" t="s">
        <v>64</v>
      </c>
      <c r="E27" s="68"/>
      <c r="F27" s="37">
        <v>0</v>
      </c>
      <c r="G27" s="37">
        <v>0</v>
      </c>
      <c r="H27" s="37">
        <v>0</v>
      </c>
      <c r="I27" s="37">
        <v>0</v>
      </c>
      <c r="J27" s="37">
        <v>0</v>
      </c>
      <c r="K27" s="37">
        <v>0</v>
      </c>
      <c r="L27" s="37">
        <v>0</v>
      </c>
      <c r="M27" s="37">
        <v>0</v>
      </c>
      <c r="N27" s="37">
        <v>0</v>
      </c>
      <c r="O27" s="37">
        <v>0</v>
      </c>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row>
    <row r="28" spans="1:59" s="13" customFormat="1" ht="13.35" customHeight="1">
      <c r="B28" s="250"/>
      <c r="C28" s="70"/>
      <c r="D28" s="71" t="s">
        <v>26</v>
      </c>
      <c r="E28" s="72"/>
      <c r="F28" s="73">
        <f>F23+SUM(F24:F27)</f>
        <v>74.545577761932691</v>
      </c>
      <c r="G28" s="73">
        <f t="shared" ref="G28:O28" si="5">G23+SUM(G24:G27)</f>
        <v>65.867278011107146</v>
      </c>
      <c r="H28" s="73">
        <f t="shared" si="5"/>
        <v>60.043400289041983</v>
      </c>
      <c r="I28" s="73">
        <f t="shared" si="5"/>
        <v>56.239076957804286</v>
      </c>
      <c r="J28" s="73">
        <f t="shared" si="5"/>
        <v>52.668718797944393</v>
      </c>
      <c r="K28" s="73">
        <f t="shared" si="5"/>
        <v>49.340025330193953</v>
      </c>
      <c r="L28" s="73">
        <f t="shared" si="5"/>
        <v>46.216436942506562</v>
      </c>
      <c r="M28" s="73">
        <f t="shared" si="5"/>
        <v>43.282442204589643</v>
      </c>
      <c r="N28" s="73">
        <f t="shared" si="5"/>
        <v>40.541692633752177</v>
      </c>
      <c r="O28" s="73">
        <f t="shared" si="5"/>
        <v>37.973406605014702</v>
      </c>
      <c r="P28" s="181">
        <f t="shared" ref="P28:BG28" si="6">P23+SUM(P24:P27)</f>
        <v>35.556000500030223</v>
      </c>
      <c r="Q28" s="181">
        <f t="shared" si="6"/>
        <v>33.237294012384609</v>
      </c>
      <c r="R28" s="181">
        <f t="shared" si="6"/>
        <v>31.043527501097401</v>
      </c>
      <c r="S28" s="181">
        <f t="shared" si="6"/>
        <v>28.968853877358356</v>
      </c>
      <c r="T28" s="181">
        <f t="shared" si="6"/>
        <v>27.008082513655836</v>
      </c>
      <c r="U28" s="181">
        <f t="shared" si="6"/>
        <v>25.13484056874097</v>
      </c>
      <c r="V28" s="181">
        <f t="shared" si="6"/>
        <v>23.359151147196371</v>
      </c>
      <c r="W28" s="181">
        <f t="shared" si="6"/>
        <v>21.681845557031011</v>
      </c>
      <c r="X28" s="181">
        <f t="shared" si="6"/>
        <v>20.096227704289959</v>
      </c>
      <c r="Y28" s="181">
        <f t="shared" si="6"/>
        <v>18.595835917290856</v>
      </c>
      <c r="Z28" s="181">
        <f t="shared" si="6"/>
        <v>17.175328450152733</v>
      </c>
      <c r="AA28" s="181">
        <f t="shared" si="6"/>
        <v>15.830121891095928</v>
      </c>
      <c r="AB28" s="181">
        <f t="shared" si="6"/>
        <v>14.556561207759728</v>
      </c>
      <c r="AC28" s="181">
        <f t="shared" si="6"/>
        <v>13.351420792031035</v>
      </c>
      <c r="AD28" s="181">
        <f t="shared" si="6"/>
        <v>12.212076436095003</v>
      </c>
      <c r="AE28" s="181">
        <f t="shared" si="6"/>
        <v>11.1360543763235</v>
      </c>
      <c r="AF28" s="181">
        <f t="shared" si="6"/>
        <v>10.121109587462115</v>
      </c>
      <c r="AG28" s="181">
        <f t="shared" si="6"/>
        <v>9.1651143995519533</v>
      </c>
      <c r="AH28" s="181">
        <f t="shared" si="6"/>
        <v>8.2656609409542625</v>
      </c>
      <c r="AI28" s="181">
        <f t="shared" si="6"/>
        <v>7.4203172902871302</v>
      </c>
      <c r="AJ28" s="181">
        <f t="shared" si="6"/>
        <v>6.6272921798578182</v>
      </c>
      <c r="AK28" s="181">
        <f t="shared" si="6"/>
        <v>5.8855040630848521</v>
      </c>
      <c r="AL28" s="181">
        <f t="shared" si="6"/>
        <v>5.1943613587903315</v>
      </c>
      <c r="AM28" s="181">
        <f t="shared" si="6"/>
        <v>4.553604894670741</v>
      </c>
      <c r="AN28" s="181">
        <f t="shared" si="6"/>
        <v>3.9631579053706787</v>
      </c>
      <c r="AO28" s="181">
        <f t="shared" si="6"/>
        <v>3.4226023500341967</v>
      </c>
      <c r="AP28" s="181">
        <f t="shared" si="6"/>
        <v>2.93122295366976</v>
      </c>
      <c r="AQ28" s="181">
        <f t="shared" si="6"/>
        <v>2.4880741513987346</v>
      </c>
      <c r="AR28" s="181">
        <f t="shared" si="6"/>
        <v>2.0915356307911566</v>
      </c>
      <c r="AS28" s="181">
        <f t="shared" si="6"/>
        <v>1.7394045490001417</v>
      </c>
      <c r="AT28" s="181">
        <f t="shared" si="6"/>
        <v>1.4294887628073809</v>
      </c>
      <c r="AU28" s="181">
        <f t="shared" si="6"/>
        <v>1.159662235576377</v>
      </c>
      <c r="AV28" s="181">
        <f t="shared" si="6"/>
        <v>0.92766273563412938</v>
      </c>
      <c r="AW28" s="181">
        <f t="shared" si="6"/>
        <v>0.73099800238064461</v>
      </c>
      <c r="AX28" s="181">
        <f t="shared" si="6"/>
        <v>0.5669616804408264</v>
      </c>
      <c r="AY28" s="181">
        <f t="shared" si="6"/>
        <v>0.43255876491981837</v>
      </c>
      <c r="AZ28" s="181">
        <f t="shared" si="6"/>
        <v>0.32447221816156002</v>
      </c>
      <c r="BA28" s="181">
        <f t="shared" si="6"/>
        <v>0.23920120548055479</v>
      </c>
      <c r="BB28" s="181">
        <f t="shared" si="6"/>
        <v>0.17324352810545918</v>
      </c>
      <c r="BC28" s="181">
        <f t="shared" si="6"/>
        <v>0.12324968764803756</v>
      </c>
      <c r="BD28" s="181">
        <f t="shared" si="6"/>
        <v>8.6123632037345743E-2</v>
      </c>
      <c r="BE28" s="181">
        <f t="shared" si="6"/>
        <v>5.9119624846958985E-2</v>
      </c>
      <c r="BF28" s="181">
        <f t="shared" si="6"/>
        <v>3.9887536064147966E-2</v>
      </c>
      <c r="BG28" s="181">
        <f t="shared" si="6"/>
        <v>2.6484422416050535E-2</v>
      </c>
    </row>
    <row r="29" spans="1:59" s="13" customFormat="1" ht="13.35" customHeight="1">
      <c r="B29" s="74"/>
      <c r="C29" s="74"/>
      <c r="D29" s="75" t="s">
        <v>1</v>
      </c>
      <c r="E29" s="76"/>
      <c r="F29" s="77">
        <f>('Cash Flows'!E17+'Statement of Financial Position'!E16+F25-'Cash Flows'!E26-'Cash Flows'!E27)*'Inputs-Assumptions-Policy Specs'!D30</f>
        <v>11.7</v>
      </c>
      <c r="G29" s="77">
        <f>('Cash Flows'!F17+'Statement of Financial Position'!F16+G25-'Cash Flows'!F26-'Cash Flows'!F27)*'Inputs-Assumptions-Policy Specs'!E30</f>
        <v>73.432342146652431</v>
      </c>
      <c r="H29" s="77">
        <f>('Cash Flows'!G17+'Statement of Financial Position'!G16+H25-'Cash Flows'!G26-'Cash Flows'!G27)*'Inputs-Assumptions-Policy Specs'!F30</f>
        <v>147.30157339431241</v>
      </c>
      <c r="I29" s="77">
        <f>('Cash Flows'!H17+'Statement of Financial Position'!H16+I25-'Cash Flows'!H26-'Cash Flows'!H27)*'Inputs-Assumptions-Policy Specs'!G30</f>
        <v>209.46842767783116</v>
      </c>
      <c r="J29" s="77">
        <f>('Cash Flows'!I17+'Statement of Financial Position'!I16+J25-'Cash Flows'!I26-'Cash Flows'!I27)*'Inputs-Assumptions-Policy Specs'!H30</f>
        <v>261.48704693444967</v>
      </c>
      <c r="K29" s="77">
        <f>('Cash Flows'!J17+'Statement of Financial Position'!J16+K25-'Cash Flows'!J26-'Cash Flows'!J27)*'Inputs-Assumptions-Policy Specs'!I30</f>
        <v>304.73647833808332</v>
      </c>
      <c r="L29" s="77">
        <f>('Cash Flows'!K17+'Statement of Financial Position'!K16+L25-'Cash Flows'!K26-'Cash Flows'!K27)*'Inputs-Assumptions-Policy Specs'!J30</f>
        <v>340.34751056469315</v>
      </c>
      <c r="M29" s="77">
        <f>('Cash Flows'!L17+'Statement of Financial Position'!L16+M25-'Cash Flows'!L26-'Cash Flows'!L27)*'Inputs-Assumptions-Policy Specs'!K30</f>
        <v>369.28924054853991</v>
      </c>
      <c r="N29" s="77">
        <f>('Cash Flows'!M17+'Statement of Financial Position'!M16+N25-'Cash Flows'!M26-'Cash Flows'!M27)*'Inputs-Assumptions-Policy Specs'!L30</f>
        <v>392.3925882343525</v>
      </c>
      <c r="O29" s="77">
        <f>('Cash Flows'!N17+'Statement of Financial Position'!N16+O25-'Cash Flows'!N26-'Cash Flows'!N27)*'Inputs-Assumptions-Policy Specs'!M30</f>
        <v>410.18400570679768</v>
      </c>
      <c r="P29" s="182">
        <f>('Cash Flows'!O17+'Statement of Financial Position'!O16+P25-'Cash Flows'!O26-'Cash Flows'!O27)*'Inputs-Assumptions-Policy Specs'!N30</f>
        <v>422.96064755882912</v>
      </c>
      <c r="Q29" s="182">
        <f>('Cash Flows'!P17+'Statement of Financial Position'!P16+Q25-'Cash Flows'!P26-'Cash Flows'!P27)*'Inputs-Assumptions-Policy Specs'!O30</f>
        <v>431.04154893943144</v>
      </c>
      <c r="R29" s="182">
        <f>('Cash Flows'!Q17+'Statement of Financial Position'!Q16+R25-'Cash Flows'!Q26-'Cash Flows'!Q27)*'Inputs-Assumptions-Policy Specs'!P30</f>
        <v>434.86780810446726</v>
      </c>
      <c r="S29" s="182">
        <f>('Cash Flows'!R17+'Statement of Financial Position'!R16+S25-'Cash Flows'!R26-'Cash Flows'!R27)*'Inputs-Assumptions-Policy Specs'!Q30</f>
        <v>434.70142487884948</v>
      </c>
      <c r="T29" s="182">
        <f>('Cash Flows'!S17+'Statement of Financial Position'!S16+T25-'Cash Flows'!S26-'Cash Flows'!S27)*'Inputs-Assumptions-Policy Specs'!R30</f>
        <v>431.10172887187463</v>
      </c>
      <c r="U29" s="182">
        <f>('Cash Flows'!T17+'Statement of Financial Position'!T16+U25-'Cash Flows'!T26-'Cash Flows'!T27)*'Inputs-Assumptions-Policy Specs'!S30</f>
        <v>424.56497543136533</v>
      </c>
      <c r="V29" s="182">
        <f>('Cash Flows'!U17+'Statement of Financial Position'!U16+V25-'Cash Flows'!U26-'Cash Flows'!U27)*'Inputs-Assumptions-Policy Specs'!T30</f>
        <v>414.33950052555815</v>
      </c>
      <c r="W29" s="182">
        <f>('Cash Flows'!V17+'Statement of Financial Position'!V16+W25-'Cash Flows'!V26-'Cash Flows'!V27)*'Inputs-Assumptions-Policy Specs'!U30</f>
        <v>402.07874519064882</v>
      </c>
      <c r="X29" s="182">
        <f>('Cash Flows'!W17+'Statement of Financial Position'!W16+X25-'Cash Flows'!W26-'Cash Flows'!W27)*'Inputs-Assumptions-Policy Specs'!V30</f>
        <v>388.10940808872505</v>
      </c>
      <c r="Y29" s="182">
        <f>('Cash Flows'!X17+'Statement of Financial Position'!X16+Y25-'Cash Flows'!X26-'Cash Flows'!X27)*'Inputs-Assumptions-Policy Specs'!W30</f>
        <v>372.73446785226497</v>
      </c>
      <c r="Z29" s="182">
        <f>('Cash Flows'!Y17+'Statement of Financial Position'!Y16+Z25-'Cash Flows'!Y26-'Cash Flows'!Y27)*'Inputs-Assumptions-Policy Specs'!X30</f>
        <v>356.21304993445546</v>
      </c>
      <c r="AA29" s="182">
        <f>('Cash Flows'!Z17+'Statement of Financial Position'!Z16+AA25-'Cash Flows'!Z26-'Cash Flows'!Z27)*'Inputs-Assumptions-Policy Specs'!Y30</f>
        <v>338.7873147051115</v>
      </c>
      <c r="AB29" s="182">
        <f>('Cash Flows'!AA17+'Statement of Financial Position'!AA16+AB25-'Cash Flows'!AA26-'Cash Flows'!AA27)*'Inputs-Assumptions-Policy Specs'!Z30</f>
        <v>320.6642351693888</v>
      </c>
      <c r="AC29" s="182">
        <f>('Cash Flows'!AB17+'Statement of Financial Position'!AB16+AC25-'Cash Flows'!AB26-'Cash Flows'!AB27)*'Inputs-Assumptions-Policy Specs'!AA30</f>
        <v>302.02396719256461</v>
      </c>
      <c r="AD29" s="182">
        <f>('Cash Flows'!AC17+'Statement of Financial Position'!AC16+AD25-'Cash Flows'!AC26-'Cash Flows'!AC27)*'Inputs-Assumptions-Policy Specs'!AB30</f>
        <v>283.03978624947695</v>
      </c>
      <c r="AE29" s="182">
        <f>('Cash Flows'!AD17+'Statement of Financial Position'!AD16+AE25-'Cash Flows'!AD26-'Cash Flows'!AD27)*'Inputs-Assumptions-Policy Specs'!AC30</f>
        <v>263.87957756409588</v>
      </c>
      <c r="AF29" s="182">
        <f>('Cash Flows'!AE17+'Statement of Financial Position'!AE16+AF25-'Cash Flows'!AE26-'Cash Flows'!AE27)*'Inputs-Assumptions-Policy Specs'!AD30</f>
        <v>244.71298952735435</v>
      </c>
      <c r="AG29" s="182">
        <f>('Cash Flows'!AF17+'Statement of Financial Position'!AF16+AG25-'Cash Flows'!AF26-'Cash Flows'!AF27)*'Inputs-Assumptions-Policy Specs'!AE30</f>
        <v>225.72257915342973</v>
      </c>
      <c r="AH29" s="182">
        <f>('Cash Flows'!AG17+'Statement of Financial Position'!AG16+AH25-'Cash Flows'!AG26-'Cash Flows'!AG27)*'Inputs-Assumptions-Policy Specs'!AF30</f>
        <v>207.06436697736646</v>
      </c>
      <c r="AI29" s="182">
        <f>('Cash Flows'!AH17+'Statement of Financial Position'!AH16+AI25-'Cash Flows'!AH26-'Cash Flows'!AH27)*'Inputs-Assumptions-Policy Specs'!AG30</f>
        <v>188.86576916939674</v>
      </c>
      <c r="AJ29" s="182">
        <f>('Cash Flows'!AI17+'Statement of Financial Position'!AI16+AJ25-'Cash Flows'!AI26-'Cash Flows'!AI27)*'Inputs-Assumptions-Policy Specs'!AH30</f>
        <v>171.22806245472563</v>
      </c>
      <c r="AK29" s="182">
        <f>('Cash Flows'!AJ17+'Statement of Financial Position'!AJ16+AK25-'Cash Flows'!AJ26-'Cash Flows'!AJ27)*'Inputs-Assumptions-Policy Specs'!AI30</f>
        <v>154.23567458362345</v>
      </c>
      <c r="AL29" s="182">
        <f>('Cash Flows'!AK17+'Statement of Financial Position'!AK16+AL25-'Cash Flows'!AK26-'Cash Flows'!AK27)*'Inputs-Assumptions-Policy Specs'!AJ30</f>
        <v>137.96747412330572</v>
      </c>
      <c r="AM29" s="182">
        <f>('Cash Flows'!AL17+'Statement of Financial Position'!AL16+AM25-'Cash Flows'!AL26-'Cash Flows'!AL27)*'Inputs-Assumptions-Policy Specs'!AK30</f>
        <v>122.49333418325735</v>
      </c>
      <c r="AN29" s="182">
        <f>('Cash Flows'!AM17+'Statement of Financial Position'!AM16+AN25-'Cash Flows'!AM26-'Cash Flows'!AM27)*'Inputs-Assumptions-Policy Specs'!AL30</f>
        <v>107.88195352356531</v>
      </c>
      <c r="AO29" s="182">
        <f>('Cash Flows'!AN17+'Statement of Financial Position'!AN16+AO25-'Cash Flows'!AN26-'Cash Flows'!AN27)*'Inputs-Assumptions-Policy Specs'!AM30</f>
        <v>94.198798691689817</v>
      </c>
      <c r="AP29" s="182">
        <f>('Cash Flows'!AO17+'Statement of Financial Position'!AO16+AP25-'Cash Flows'!AO26-'Cash Flows'!AO27)*'Inputs-Assumptions-Policy Specs'!AN30</f>
        <v>81.499024714792824</v>
      </c>
      <c r="AQ29" s="182">
        <f>('Cash Flows'!AP17+'Statement of Financial Position'!AP16+AQ25-'Cash Flows'!AP26-'Cash Flows'!AP27)*'Inputs-Assumptions-Policy Specs'!AO30</f>
        <v>69.832104095195646</v>
      </c>
      <c r="AR29" s="182">
        <f>('Cash Flows'!AQ17+'Statement of Financial Position'!AQ16+AR25-'Cash Flows'!AQ26-'Cash Flows'!AQ27)*'Inputs-Assumptions-Policy Specs'!AP30</f>
        <v>59.231002713441015</v>
      </c>
      <c r="AS29" s="182">
        <f>('Cash Flows'!AR17+'Statement of Financial Position'!AR16+AS25-'Cash Flows'!AR26-'Cash Flows'!AR27)*'Inputs-Assumptions-Policy Specs'!AQ30</f>
        <v>49.693859626632189</v>
      </c>
      <c r="AT29" s="182">
        <f>('Cash Flows'!AS17+'Statement of Financial Position'!AS16+AT25-'Cash Flows'!AS26-'Cash Flows'!AS27)*'Inputs-Assumptions-Policy Specs'!AR30</f>
        <v>41.19484354894184</v>
      </c>
      <c r="AU29" s="182">
        <f>('Cash Flows'!AT17+'Statement of Financial Position'!AT16+AU25-'Cash Flows'!AT26-'Cash Flows'!AT27)*'Inputs-Assumptions-Policy Specs'!AS30</f>
        <v>33.703827679552752</v>
      </c>
      <c r="AV29" s="182">
        <f>('Cash Flows'!AU17+'Statement of Financial Position'!AU16+AV25-'Cash Flows'!AU26-'Cash Flows'!AU27)*'Inputs-Assumptions-Policy Specs'!AT30</f>
        <v>27.182649527324635</v>
      </c>
      <c r="AW29" s="182">
        <f>('Cash Flows'!AV17+'Statement of Financial Position'!AV16+AW25-'Cash Flows'!AV26-'Cash Flows'!AV27)*'Inputs-Assumptions-Policy Specs'!AU30</f>
        <v>21.583190479399022</v>
      </c>
      <c r="AX29" s="182">
        <f>('Cash Flows'!AW17+'Statement of Financial Position'!AW16+AX25-'Cash Flows'!AW26-'Cash Flows'!AW27)*'Inputs-Assumptions-Policy Specs'!AV30</f>
        <v>16.849270374063309</v>
      </c>
      <c r="AY29" s="182">
        <f>('Cash Flows'!AX17+'Statement of Financial Position'!AX16+AY25-'Cash Flows'!AX26-'Cash Flows'!AX27)*'Inputs-Assumptions-Policy Specs'!AW30</f>
        <v>12.917438809658112</v>
      </c>
      <c r="AZ29" s="182">
        <f>('Cash Flows'!AY17+'Statement of Financial Position'!AY16+AZ25-'Cash Flows'!AY26-'Cash Flows'!AY27)*'Inputs-Assumptions-Policy Specs'!AX30</f>
        <v>9.7126873648832799</v>
      </c>
      <c r="BA29" s="182">
        <f>('Cash Flows'!AZ17+'Statement of Financial Position'!AZ16+BA25-'Cash Flows'!AZ26-'Cash Flows'!AZ27)*'Inputs-Assumptions-Policy Specs'!AY30</f>
        <v>7.1501656023848286</v>
      </c>
      <c r="BB29" s="182">
        <f>('Cash Flows'!BA17+'Statement of Financial Position'!BA16+BB25-'Cash Flows'!BA26-'Cash Flows'!BA27)*'Inputs-Assumptions-Policy Specs'!AZ30</f>
        <v>5.1408443535204507</v>
      </c>
      <c r="BC29" s="182">
        <f>('Cash Flows'!BB17+'Statement of Financial Position'!BB16+BC25-'Cash Flows'!BB26-'Cash Flows'!BB27)*'Inputs-Assumptions-Policy Specs'!BA30</f>
        <v>3.5963910010088251</v>
      </c>
      <c r="BD29" s="182">
        <f>('Cash Flows'!BC17+'Statement of Financial Position'!BC16+BD25-'Cash Flows'!BC26-'Cash Flows'!BC27)*'Inputs-Assumptions-Policy Specs'!BB30</f>
        <v>2.4331628656158029</v>
      </c>
      <c r="BE29" s="182">
        <f>('Cash Flows'!BD17+'Statement of Financial Position'!BD16+BE25-'Cash Flows'!BD26-'Cash Flows'!BD27)*'Inputs-Assumptions-Policy Specs'!BC30</f>
        <v>1.5750382768020934</v>
      </c>
      <c r="BF29" s="182">
        <f>('Cash Flows'!BE17+'Statement of Financial Position'!BE16+BF25-'Cash Flows'!BE26-'Cash Flows'!BE27)*'Inputs-Assumptions-Policy Specs'!BD30</f>
        <v>0.95516793926612809</v>
      </c>
      <c r="BG29" s="182">
        <f>('Cash Flows'!BF17+'Statement of Financial Position'!BF16+BG25-'Cash Flows'!BF26-'Cash Flows'!BF27)*'Inputs-Assumptions-Policy Specs'!BE30</f>
        <v>0.51674369704508827</v>
      </c>
    </row>
    <row r="30" spans="1:59" ht="13.35" customHeight="1">
      <c r="B30" s="57"/>
      <c r="C30" s="57"/>
      <c r="D30" s="61" t="s">
        <v>27</v>
      </c>
      <c r="E30" s="68"/>
      <c r="F30" s="37">
        <f>-PVCF!F25</f>
        <v>30.434221127193414</v>
      </c>
      <c r="G30" s="37">
        <f>-PVCF!G25</f>
        <v>-13.702496747718854</v>
      </c>
      <c r="H30" s="37">
        <f>-PVCF!H25</f>
        <v>-65.583342033269801</v>
      </c>
      <c r="I30" s="37">
        <f>-PVCF!I25</f>
        <v>-109.4296475671773</v>
      </c>
      <c r="J30" s="37">
        <f>-PVCF!J25</f>
        <v>-146.35829014990179</v>
      </c>
      <c r="K30" s="37">
        <f>-PVCF!K25</f>
        <v>-177.29799317090863</v>
      </c>
      <c r="L30" s="37">
        <f>-PVCF!L25</f>
        <v>-203.01228233518961</v>
      </c>
      <c r="M30" s="37">
        <f>-PVCF!M25</f>
        <v>-224.15542646878774</v>
      </c>
      <c r="N30" s="37">
        <f>-PVCF!N25</f>
        <v>-241.28895594751307</v>
      </c>
      <c r="O30" s="37">
        <f>-PVCF!O25</f>
        <v>-254.77156863449326</v>
      </c>
      <c r="P30" s="175">
        <f>-PVCF!P25</f>
        <v>-264.80826613338149</v>
      </c>
      <c r="Q30" s="175">
        <f>-PVCF!Q25</f>
        <v>-271.61777374045096</v>
      </c>
      <c r="R30" s="175">
        <f>-PVCF!R25</f>
        <v>-275.49810494430352</v>
      </c>
      <c r="S30" s="175">
        <f>-PVCF!S25</f>
        <v>-276.62892389393556</v>
      </c>
      <c r="T30" s="175">
        <f>-PVCF!T25</f>
        <v>-275.38788071104659</v>
      </c>
      <c r="U30" s="175">
        <f>-PVCF!U25</f>
        <v>-272.11036838458665</v>
      </c>
      <c r="V30" s="175">
        <f>-PVCF!V25</f>
        <v>-266.29877873679823</v>
      </c>
      <c r="W30" s="175">
        <f>-PVCF!W25</f>
        <v>-259.05930789274646</v>
      </c>
      <c r="X30" s="175">
        <f>-PVCF!X25</f>
        <v>-250.61369031374522</v>
      </c>
      <c r="Y30" s="175">
        <f>-PVCF!Y25</f>
        <v>-241.16757926427681</v>
      </c>
      <c r="Z30" s="175">
        <f>-PVCF!Z25</f>
        <v>-230.89713408909537</v>
      </c>
      <c r="AA30" s="175">
        <f>-PVCF!AA25</f>
        <v>-219.96699040753884</v>
      </c>
      <c r="AB30" s="175">
        <f>-PVCF!AB25</f>
        <v>-208.51814225936752</v>
      </c>
      <c r="AC30" s="175">
        <f>-PVCF!AC25</f>
        <v>-196.67355938979517</v>
      </c>
      <c r="AD30" s="175">
        <f>-PVCF!AD25</f>
        <v>-184.55149559275131</v>
      </c>
      <c r="AE30" s="175">
        <f>-PVCF!AE25</f>
        <v>-172.26650619327435</v>
      </c>
      <c r="AF30" s="175">
        <f>-PVCF!AF25</f>
        <v>-159.93422301049955</v>
      </c>
      <c r="AG30" s="175">
        <f>-PVCF!AG25</f>
        <v>-147.67879381138161</v>
      </c>
      <c r="AH30" s="175">
        <f>-PVCF!AH25</f>
        <v>-135.60659026998815</v>
      </c>
      <c r="AI30" s="175">
        <f>-PVCF!AI25</f>
        <v>-123.80481816897986</v>
      </c>
      <c r="AJ30" s="175">
        <f>-PVCF!AJ25</f>
        <v>-112.34315971747726</v>
      </c>
      <c r="AK30" s="175">
        <f>-PVCF!AK25</f>
        <v>-101.27999282393678</v>
      </c>
      <c r="AL30" s="175">
        <f>-PVCF!AL25</f>
        <v>-90.66994601291502</v>
      </c>
      <c r="AM30" s="175">
        <f>-PVCF!AM25</f>
        <v>-80.56162717390103</v>
      </c>
      <c r="AN30" s="175">
        <f>-PVCF!AN25</f>
        <v>-71.002850929893171</v>
      </c>
      <c r="AO30" s="175">
        <f>-PVCF!AO25</f>
        <v>-62.039274024857662</v>
      </c>
      <c r="AP30" s="175">
        <f>-PVCF!AP25</f>
        <v>-53.709662134261009</v>
      </c>
      <c r="AQ30" s="175">
        <f>-PVCF!AQ25</f>
        <v>-46.048963972676333</v>
      </c>
      <c r="AR30" s="175">
        <f>-PVCF!AR25</f>
        <v>-39.081086017562519</v>
      </c>
      <c r="AS30" s="175">
        <f>-PVCF!AS25</f>
        <v>-32.80665205158828</v>
      </c>
      <c r="AT30" s="175">
        <f>-PVCF!AT25</f>
        <v>-27.210217515088047</v>
      </c>
      <c r="AU30" s="175">
        <f>-PVCF!AU25</f>
        <v>-22.273386486007613</v>
      </c>
      <c r="AV30" s="175">
        <f>-PVCF!AV25</f>
        <v>-17.972320873945261</v>
      </c>
      <c r="AW30" s="175">
        <f>-PVCF!AW25</f>
        <v>-14.276454684753549</v>
      </c>
      <c r="AX30" s="175">
        <f>-PVCF!AX25</f>
        <v>-11.149747867958297</v>
      </c>
      <c r="AY30" s="175">
        <f>-PVCF!AY25</f>
        <v>-8.5512052922391284</v>
      </c>
      <c r="AZ30" s="175">
        <f>-PVCF!AZ25</f>
        <v>-6.432006679652698</v>
      </c>
      <c r="BA30" s="175">
        <f>-PVCF!BA25</f>
        <v>-4.7366377267135258</v>
      </c>
      <c r="BB30" s="175">
        <f>-PVCF!BB25</f>
        <v>-3.4066582756898289</v>
      </c>
      <c r="BC30" s="175">
        <f>-PVCF!BC25</f>
        <v>-2.3839524484729644</v>
      </c>
      <c r="BD30" s="175">
        <f>-PVCF!BD25</f>
        <v>-1.6133970123835371</v>
      </c>
      <c r="BE30" s="175">
        <f>-PVCF!BE25</f>
        <v>-1.0447588984558911</v>
      </c>
      <c r="BF30" s="175">
        <f>-PVCF!BF25</f>
        <v>-0.63387679175912592</v>
      </c>
      <c r="BG30" s="175">
        <f>-PVCF!BG25</f>
        <v>-0.34318946505433207</v>
      </c>
    </row>
    <row r="31" spans="1:59" ht="13.35" customHeight="1">
      <c r="B31" s="57"/>
      <c r="C31" s="57"/>
      <c r="D31" s="78" t="s">
        <v>104</v>
      </c>
      <c r="E31" s="68"/>
      <c r="F31" s="79">
        <f>SUM(F29:F30)</f>
        <v>42.134221127193413</v>
      </c>
      <c r="G31" s="79">
        <f t="shared" ref="G31:O31" si="7">SUM(G29:G30)</f>
        <v>59.729845398933577</v>
      </c>
      <c r="H31" s="79">
        <f t="shared" si="7"/>
        <v>81.718231361042612</v>
      </c>
      <c r="I31" s="79">
        <f t="shared" si="7"/>
        <v>100.03878011065386</v>
      </c>
      <c r="J31" s="79">
        <f t="shared" si="7"/>
        <v>115.12875678454787</v>
      </c>
      <c r="K31" s="79">
        <f t="shared" si="7"/>
        <v>127.43848516717469</v>
      </c>
      <c r="L31" s="79">
        <f t="shared" si="7"/>
        <v>137.33522822950354</v>
      </c>
      <c r="M31" s="79">
        <f t="shared" si="7"/>
        <v>145.13381407975217</v>
      </c>
      <c r="N31" s="79">
        <f t="shared" si="7"/>
        <v>151.10363228683943</v>
      </c>
      <c r="O31" s="79">
        <f t="shared" si="7"/>
        <v>155.41243707230441</v>
      </c>
      <c r="P31" s="183">
        <f t="shared" ref="P31:BG31" si="8">SUM(P29:P30)</f>
        <v>158.15238142544763</v>
      </c>
      <c r="Q31" s="183">
        <f t="shared" si="8"/>
        <v>159.42377519898048</v>
      </c>
      <c r="R31" s="183">
        <f t="shared" si="8"/>
        <v>159.36970316016374</v>
      </c>
      <c r="S31" s="183">
        <f t="shared" si="8"/>
        <v>158.07250098491392</v>
      </c>
      <c r="T31" s="183">
        <f t="shared" si="8"/>
        <v>155.71384816082804</v>
      </c>
      <c r="U31" s="183">
        <f t="shared" si="8"/>
        <v>152.45460704677868</v>
      </c>
      <c r="V31" s="183">
        <f t="shared" si="8"/>
        <v>148.04072178875992</v>
      </c>
      <c r="W31" s="183">
        <f t="shared" si="8"/>
        <v>143.01943729790236</v>
      </c>
      <c r="X31" s="183">
        <f t="shared" si="8"/>
        <v>137.49571777497982</v>
      </c>
      <c r="Y31" s="183">
        <f t="shared" si="8"/>
        <v>131.56688858798816</v>
      </c>
      <c r="Z31" s="183">
        <f t="shared" si="8"/>
        <v>125.31591584536008</v>
      </c>
      <c r="AA31" s="183">
        <f t="shared" si="8"/>
        <v>118.82032429757265</v>
      </c>
      <c r="AB31" s="183">
        <f t="shared" si="8"/>
        <v>112.14609291002128</v>
      </c>
      <c r="AC31" s="183">
        <f t="shared" si="8"/>
        <v>105.35040780276944</v>
      </c>
      <c r="AD31" s="183">
        <f t="shared" si="8"/>
        <v>98.488290656725638</v>
      </c>
      <c r="AE31" s="183">
        <f t="shared" si="8"/>
        <v>91.61307137082153</v>
      </c>
      <c r="AF31" s="183">
        <f t="shared" si="8"/>
        <v>84.778766516854802</v>
      </c>
      <c r="AG31" s="183">
        <f t="shared" si="8"/>
        <v>78.043785342048125</v>
      </c>
      <c r="AH31" s="183">
        <f t="shared" si="8"/>
        <v>71.457776707378315</v>
      </c>
      <c r="AI31" s="183">
        <f t="shared" si="8"/>
        <v>65.060951000416878</v>
      </c>
      <c r="AJ31" s="183">
        <f t="shared" si="8"/>
        <v>58.884902737248368</v>
      </c>
      <c r="AK31" s="183">
        <f t="shared" si="8"/>
        <v>52.955681759686669</v>
      </c>
      <c r="AL31" s="183">
        <f t="shared" si="8"/>
        <v>47.297528110390701</v>
      </c>
      <c r="AM31" s="183">
        <f t="shared" si="8"/>
        <v>41.931707009356316</v>
      </c>
      <c r="AN31" s="183">
        <f t="shared" si="8"/>
        <v>36.879102593672144</v>
      </c>
      <c r="AO31" s="183">
        <f t="shared" si="8"/>
        <v>32.159524666832155</v>
      </c>
      <c r="AP31" s="183">
        <f t="shared" si="8"/>
        <v>27.789362580531815</v>
      </c>
      <c r="AQ31" s="183">
        <f t="shared" si="8"/>
        <v>23.783140122519313</v>
      </c>
      <c r="AR31" s="183">
        <f t="shared" si="8"/>
        <v>20.149916695878495</v>
      </c>
      <c r="AS31" s="183">
        <f t="shared" si="8"/>
        <v>16.887207575043909</v>
      </c>
      <c r="AT31" s="183">
        <f t="shared" si="8"/>
        <v>13.984626033853793</v>
      </c>
      <c r="AU31" s="183">
        <f t="shared" si="8"/>
        <v>11.430441193545139</v>
      </c>
      <c r="AV31" s="183">
        <f t="shared" si="8"/>
        <v>9.2103286533793742</v>
      </c>
      <c r="AW31" s="183">
        <f t="shared" si="8"/>
        <v>7.3067357946454727</v>
      </c>
      <c r="AX31" s="183">
        <f t="shared" si="8"/>
        <v>5.6995225061050121</v>
      </c>
      <c r="AY31" s="183">
        <f t="shared" si="8"/>
        <v>4.3662335174189835</v>
      </c>
      <c r="AZ31" s="183">
        <f t="shared" si="8"/>
        <v>3.2806806852305819</v>
      </c>
      <c r="BA31" s="183">
        <f t="shared" si="8"/>
        <v>2.4135278756713028</v>
      </c>
      <c r="BB31" s="183">
        <f t="shared" si="8"/>
        <v>1.7341860778306217</v>
      </c>
      <c r="BC31" s="183">
        <f t="shared" si="8"/>
        <v>1.2124385525358607</v>
      </c>
      <c r="BD31" s="183">
        <f t="shared" si="8"/>
        <v>0.81976585323226581</v>
      </c>
      <c r="BE31" s="183">
        <f t="shared" si="8"/>
        <v>0.53027937834620231</v>
      </c>
      <c r="BF31" s="183">
        <f t="shared" si="8"/>
        <v>0.32129114750700216</v>
      </c>
      <c r="BG31" s="183">
        <f t="shared" si="8"/>
        <v>0.1735542319907562</v>
      </c>
    </row>
    <row r="32" spans="1:59" ht="13.35" customHeight="1">
      <c r="B32" s="57"/>
      <c r="C32" s="57"/>
      <c r="D32" s="78" t="s">
        <v>28</v>
      </c>
      <c r="E32" s="62"/>
      <c r="F32" s="79">
        <f>F28+F31</f>
        <v>116.6797988891261</v>
      </c>
      <c r="G32" s="79">
        <f t="shared" ref="G32:O32" si="9">G28+G31</f>
        <v>125.59712341004072</v>
      </c>
      <c r="H32" s="79">
        <f t="shared" si="9"/>
        <v>141.76163165008461</v>
      </c>
      <c r="I32" s="79">
        <f t="shared" si="9"/>
        <v>156.27785706845816</v>
      </c>
      <c r="J32" s="79">
        <f t="shared" si="9"/>
        <v>167.79747558249227</v>
      </c>
      <c r="K32" s="79">
        <f t="shared" si="9"/>
        <v>176.77851049736864</v>
      </c>
      <c r="L32" s="79">
        <f t="shared" si="9"/>
        <v>183.5516651720101</v>
      </c>
      <c r="M32" s="79">
        <f t="shared" si="9"/>
        <v>188.41625628434181</v>
      </c>
      <c r="N32" s="79">
        <f t="shared" si="9"/>
        <v>191.64532492059161</v>
      </c>
      <c r="O32" s="79">
        <f t="shared" si="9"/>
        <v>193.38584367731912</v>
      </c>
      <c r="P32" s="183">
        <f t="shared" ref="P32:BG32" si="10">P28+P31</f>
        <v>193.70838192547785</v>
      </c>
      <c r="Q32" s="183">
        <f t="shared" si="10"/>
        <v>192.66106921136509</v>
      </c>
      <c r="R32" s="183">
        <f t="shared" si="10"/>
        <v>190.41323066126114</v>
      </c>
      <c r="S32" s="183">
        <f t="shared" si="10"/>
        <v>187.04135486227227</v>
      </c>
      <c r="T32" s="183">
        <f t="shared" si="10"/>
        <v>182.72193067448387</v>
      </c>
      <c r="U32" s="183">
        <f t="shared" si="10"/>
        <v>177.58944761551965</v>
      </c>
      <c r="V32" s="183">
        <f t="shared" si="10"/>
        <v>171.3998729359563</v>
      </c>
      <c r="W32" s="183">
        <f t="shared" si="10"/>
        <v>164.70128285493337</v>
      </c>
      <c r="X32" s="183">
        <f t="shared" si="10"/>
        <v>157.59194547926978</v>
      </c>
      <c r="Y32" s="183">
        <f t="shared" si="10"/>
        <v>150.16272450527902</v>
      </c>
      <c r="Z32" s="183">
        <f t="shared" si="10"/>
        <v>142.49124429551281</v>
      </c>
      <c r="AA32" s="183">
        <f t="shared" si="10"/>
        <v>134.65044618866858</v>
      </c>
      <c r="AB32" s="183">
        <f t="shared" si="10"/>
        <v>126.70265411778101</v>
      </c>
      <c r="AC32" s="183">
        <f t="shared" si="10"/>
        <v>118.70182859480047</v>
      </c>
      <c r="AD32" s="183">
        <f t="shared" si="10"/>
        <v>110.70036709282064</v>
      </c>
      <c r="AE32" s="183">
        <f t="shared" si="10"/>
        <v>102.74912574714503</v>
      </c>
      <c r="AF32" s="183">
        <f t="shared" si="10"/>
        <v>94.899876104316917</v>
      </c>
      <c r="AG32" s="183">
        <f t="shared" si="10"/>
        <v>87.208899741600078</v>
      </c>
      <c r="AH32" s="183">
        <f t="shared" si="10"/>
        <v>79.723437648332578</v>
      </c>
      <c r="AI32" s="183">
        <f t="shared" si="10"/>
        <v>72.481268290704008</v>
      </c>
      <c r="AJ32" s="183">
        <f t="shared" si="10"/>
        <v>65.512194917106186</v>
      </c>
      <c r="AK32" s="183">
        <f t="shared" si="10"/>
        <v>58.841185822771521</v>
      </c>
      <c r="AL32" s="183">
        <f t="shared" si="10"/>
        <v>52.491889469181032</v>
      </c>
      <c r="AM32" s="183">
        <f t="shared" si="10"/>
        <v>46.485311904027057</v>
      </c>
      <c r="AN32" s="183">
        <f t="shared" si="10"/>
        <v>40.842260499042823</v>
      </c>
      <c r="AO32" s="183">
        <f t="shared" si="10"/>
        <v>35.582127016866352</v>
      </c>
      <c r="AP32" s="183">
        <f t="shared" si="10"/>
        <v>30.720585534201575</v>
      </c>
      <c r="AQ32" s="183">
        <f t="shared" si="10"/>
        <v>26.271214273918048</v>
      </c>
      <c r="AR32" s="183">
        <f t="shared" si="10"/>
        <v>22.241452326669652</v>
      </c>
      <c r="AS32" s="183">
        <f t="shared" si="10"/>
        <v>18.626612124044051</v>
      </c>
      <c r="AT32" s="183">
        <f t="shared" si="10"/>
        <v>15.414114796661174</v>
      </c>
      <c r="AU32" s="183">
        <f t="shared" si="10"/>
        <v>12.590103429121516</v>
      </c>
      <c r="AV32" s="183">
        <f t="shared" si="10"/>
        <v>10.137991389013504</v>
      </c>
      <c r="AW32" s="183">
        <f t="shared" si="10"/>
        <v>8.0377337970261173</v>
      </c>
      <c r="AX32" s="183">
        <f t="shared" si="10"/>
        <v>6.2664841865458385</v>
      </c>
      <c r="AY32" s="183">
        <f t="shared" si="10"/>
        <v>4.7987922823388018</v>
      </c>
      <c r="AZ32" s="183">
        <f t="shared" si="10"/>
        <v>3.6051529033921419</v>
      </c>
      <c r="BA32" s="183">
        <f t="shared" si="10"/>
        <v>2.6527290811518576</v>
      </c>
      <c r="BB32" s="183">
        <f t="shared" si="10"/>
        <v>1.9074296059360809</v>
      </c>
      <c r="BC32" s="183">
        <f t="shared" si="10"/>
        <v>1.3356882401838983</v>
      </c>
      <c r="BD32" s="183">
        <f t="shared" si="10"/>
        <v>0.90588948526961155</v>
      </c>
      <c r="BE32" s="183">
        <f t="shared" si="10"/>
        <v>0.5893990031931613</v>
      </c>
      <c r="BF32" s="183">
        <f t="shared" si="10"/>
        <v>0.36117868357115013</v>
      </c>
      <c r="BG32" s="183">
        <f t="shared" si="10"/>
        <v>0.20003865440680674</v>
      </c>
    </row>
    <row r="33" spans="2:59" ht="13.35" customHeight="1">
      <c r="B33" s="58"/>
      <c r="C33" s="58"/>
      <c r="D33" s="61" t="s">
        <v>80</v>
      </c>
      <c r="E33" s="63"/>
      <c r="F33" s="37">
        <v>0</v>
      </c>
      <c r="G33" s="37">
        <v>0</v>
      </c>
      <c r="H33" s="37">
        <v>0</v>
      </c>
      <c r="I33" s="37">
        <v>0</v>
      </c>
      <c r="J33" s="37">
        <v>0</v>
      </c>
      <c r="K33" s="37">
        <v>0</v>
      </c>
      <c r="L33" s="37">
        <v>0</v>
      </c>
      <c r="M33" s="37">
        <v>0</v>
      </c>
      <c r="N33" s="37">
        <v>0</v>
      </c>
      <c r="O33" s="37">
        <v>0</v>
      </c>
      <c r="P33" s="175">
        <v>0</v>
      </c>
      <c r="Q33" s="175">
        <v>0</v>
      </c>
      <c r="R33" s="175">
        <v>0</v>
      </c>
      <c r="S33" s="175">
        <v>0</v>
      </c>
      <c r="T33" s="175">
        <v>0</v>
      </c>
      <c r="U33" s="175">
        <v>0</v>
      </c>
      <c r="V33" s="175">
        <v>0</v>
      </c>
      <c r="W33" s="175">
        <v>0</v>
      </c>
      <c r="X33" s="175">
        <v>0</v>
      </c>
      <c r="Y33" s="175">
        <v>0</v>
      </c>
      <c r="Z33" s="175">
        <v>0</v>
      </c>
      <c r="AA33" s="175">
        <v>0</v>
      </c>
      <c r="AB33" s="175">
        <v>0</v>
      </c>
      <c r="AC33" s="175">
        <v>0</v>
      </c>
      <c r="AD33" s="175">
        <v>0</v>
      </c>
      <c r="AE33" s="175">
        <v>0</v>
      </c>
      <c r="AF33" s="175">
        <v>0</v>
      </c>
      <c r="AG33" s="175">
        <v>0</v>
      </c>
      <c r="AH33" s="175">
        <v>0</v>
      </c>
      <c r="AI33" s="175">
        <v>0</v>
      </c>
      <c r="AJ33" s="175">
        <v>0</v>
      </c>
      <c r="AK33" s="175">
        <v>0</v>
      </c>
      <c r="AL33" s="175">
        <v>0</v>
      </c>
      <c r="AM33" s="175">
        <v>0</v>
      </c>
      <c r="AN33" s="175">
        <v>0</v>
      </c>
      <c r="AO33" s="175">
        <v>0</v>
      </c>
      <c r="AP33" s="175">
        <v>0</v>
      </c>
      <c r="AQ33" s="175">
        <v>0</v>
      </c>
      <c r="AR33" s="175">
        <v>0</v>
      </c>
      <c r="AS33" s="175">
        <v>0</v>
      </c>
      <c r="AT33" s="175">
        <v>0</v>
      </c>
      <c r="AU33" s="175">
        <v>0</v>
      </c>
      <c r="AV33" s="175">
        <v>0</v>
      </c>
      <c r="AW33" s="175">
        <v>0</v>
      </c>
      <c r="AX33" s="175">
        <v>0</v>
      </c>
      <c r="AY33" s="175">
        <v>0</v>
      </c>
      <c r="AZ33" s="175">
        <v>0</v>
      </c>
      <c r="BA33" s="175">
        <v>0</v>
      </c>
      <c r="BB33" s="175">
        <v>0</v>
      </c>
      <c r="BC33" s="175">
        <v>0</v>
      </c>
      <c r="BD33" s="175">
        <v>0</v>
      </c>
      <c r="BE33" s="175">
        <v>0</v>
      </c>
      <c r="BF33" s="175">
        <v>0</v>
      </c>
      <c r="BG33" s="175">
        <v>0</v>
      </c>
    </row>
    <row r="34" spans="2:59" ht="13.35" customHeight="1">
      <c r="B34" s="58"/>
      <c r="C34" s="58"/>
      <c r="D34" s="80" t="s">
        <v>81</v>
      </c>
      <c r="E34" s="63"/>
      <c r="F34" s="37">
        <v>0</v>
      </c>
      <c r="G34" s="37">
        <v>0</v>
      </c>
      <c r="H34" s="37">
        <v>0</v>
      </c>
      <c r="I34" s="37">
        <v>0</v>
      </c>
      <c r="J34" s="37">
        <v>0</v>
      </c>
      <c r="K34" s="37">
        <v>0</v>
      </c>
      <c r="L34" s="37">
        <v>0</v>
      </c>
      <c r="M34" s="37">
        <v>0</v>
      </c>
      <c r="N34" s="37">
        <v>0</v>
      </c>
      <c r="O34" s="37">
        <v>0</v>
      </c>
      <c r="P34" s="175">
        <v>0</v>
      </c>
      <c r="Q34" s="175">
        <v>0</v>
      </c>
      <c r="R34" s="175">
        <v>0</v>
      </c>
      <c r="S34" s="175">
        <v>0</v>
      </c>
      <c r="T34" s="175">
        <v>0</v>
      </c>
      <c r="U34" s="175">
        <v>0</v>
      </c>
      <c r="V34" s="175">
        <v>0</v>
      </c>
      <c r="W34" s="175">
        <v>0</v>
      </c>
      <c r="X34" s="175">
        <v>0</v>
      </c>
      <c r="Y34" s="175">
        <v>0</v>
      </c>
      <c r="Z34" s="175">
        <v>0</v>
      </c>
      <c r="AA34" s="175">
        <v>0</v>
      </c>
      <c r="AB34" s="175">
        <v>0</v>
      </c>
      <c r="AC34" s="175">
        <v>0</v>
      </c>
      <c r="AD34" s="175">
        <v>0</v>
      </c>
      <c r="AE34" s="175">
        <v>0</v>
      </c>
      <c r="AF34" s="175">
        <v>0</v>
      </c>
      <c r="AG34" s="175">
        <v>0</v>
      </c>
      <c r="AH34" s="175">
        <v>0</v>
      </c>
      <c r="AI34" s="175">
        <v>0</v>
      </c>
      <c r="AJ34" s="175">
        <v>0</v>
      </c>
      <c r="AK34" s="175">
        <v>0</v>
      </c>
      <c r="AL34" s="175">
        <v>0</v>
      </c>
      <c r="AM34" s="175">
        <v>0</v>
      </c>
      <c r="AN34" s="175">
        <v>0</v>
      </c>
      <c r="AO34" s="175">
        <v>0</v>
      </c>
      <c r="AP34" s="175">
        <v>0</v>
      </c>
      <c r="AQ34" s="175">
        <v>0</v>
      </c>
      <c r="AR34" s="175">
        <v>0</v>
      </c>
      <c r="AS34" s="175">
        <v>0</v>
      </c>
      <c r="AT34" s="175">
        <v>0</v>
      </c>
      <c r="AU34" s="175">
        <v>0</v>
      </c>
      <c r="AV34" s="175">
        <v>0</v>
      </c>
      <c r="AW34" s="175">
        <v>0</v>
      </c>
      <c r="AX34" s="175">
        <v>0</v>
      </c>
      <c r="AY34" s="175">
        <v>0</v>
      </c>
      <c r="AZ34" s="175">
        <v>0</v>
      </c>
      <c r="BA34" s="175">
        <v>0</v>
      </c>
      <c r="BB34" s="175">
        <v>0</v>
      </c>
      <c r="BC34" s="175">
        <v>0</v>
      </c>
      <c r="BD34" s="175">
        <v>0</v>
      </c>
      <c r="BE34" s="175">
        <v>0</v>
      </c>
      <c r="BF34" s="175">
        <v>0</v>
      </c>
      <c r="BG34" s="175">
        <v>0</v>
      </c>
    </row>
    <row r="35" spans="2:59" ht="13.35" customHeight="1">
      <c r="B35" s="81"/>
      <c r="C35" s="82"/>
      <c r="D35" s="78" t="s">
        <v>2</v>
      </c>
      <c r="E35" s="83"/>
      <c r="F35" s="79">
        <f>F32+F33+F34</f>
        <v>116.6797988891261</v>
      </c>
      <c r="G35" s="79">
        <f t="shared" ref="G35:O35" si="11">G32+G33+G34</f>
        <v>125.59712341004072</v>
      </c>
      <c r="H35" s="79">
        <f t="shared" si="11"/>
        <v>141.76163165008461</v>
      </c>
      <c r="I35" s="79">
        <f t="shared" si="11"/>
        <v>156.27785706845816</v>
      </c>
      <c r="J35" s="79">
        <f t="shared" si="11"/>
        <v>167.79747558249227</v>
      </c>
      <c r="K35" s="79">
        <f t="shared" si="11"/>
        <v>176.77851049736864</v>
      </c>
      <c r="L35" s="79">
        <f t="shared" si="11"/>
        <v>183.5516651720101</v>
      </c>
      <c r="M35" s="79">
        <f t="shared" si="11"/>
        <v>188.41625628434181</v>
      </c>
      <c r="N35" s="79">
        <f t="shared" si="11"/>
        <v>191.64532492059161</v>
      </c>
      <c r="O35" s="79">
        <f t="shared" si="11"/>
        <v>193.38584367731912</v>
      </c>
      <c r="P35" s="183">
        <f t="shared" ref="P35:BG35" si="12">P32+P33+P34</f>
        <v>193.70838192547785</v>
      </c>
      <c r="Q35" s="183">
        <f t="shared" si="12"/>
        <v>192.66106921136509</v>
      </c>
      <c r="R35" s="183">
        <f t="shared" si="12"/>
        <v>190.41323066126114</v>
      </c>
      <c r="S35" s="183">
        <f t="shared" si="12"/>
        <v>187.04135486227227</v>
      </c>
      <c r="T35" s="183">
        <f t="shared" si="12"/>
        <v>182.72193067448387</v>
      </c>
      <c r="U35" s="183">
        <f t="shared" si="12"/>
        <v>177.58944761551965</v>
      </c>
      <c r="V35" s="183">
        <f t="shared" si="12"/>
        <v>171.3998729359563</v>
      </c>
      <c r="W35" s="183">
        <f t="shared" si="12"/>
        <v>164.70128285493337</v>
      </c>
      <c r="X35" s="183">
        <f t="shared" si="12"/>
        <v>157.59194547926978</v>
      </c>
      <c r="Y35" s="183">
        <f t="shared" si="12"/>
        <v>150.16272450527902</v>
      </c>
      <c r="Z35" s="183">
        <f t="shared" si="12"/>
        <v>142.49124429551281</v>
      </c>
      <c r="AA35" s="183">
        <f t="shared" si="12"/>
        <v>134.65044618866858</v>
      </c>
      <c r="AB35" s="183">
        <f t="shared" si="12"/>
        <v>126.70265411778101</v>
      </c>
      <c r="AC35" s="183">
        <f t="shared" si="12"/>
        <v>118.70182859480047</v>
      </c>
      <c r="AD35" s="183">
        <f t="shared" si="12"/>
        <v>110.70036709282064</v>
      </c>
      <c r="AE35" s="183">
        <f t="shared" si="12"/>
        <v>102.74912574714503</v>
      </c>
      <c r="AF35" s="183">
        <f t="shared" si="12"/>
        <v>94.899876104316917</v>
      </c>
      <c r="AG35" s="183">
        <f t="shared" si="12"/>
        <v>87.208899741600078</v>
      </c>
      <c r="AH35" s="183">
        <f t="shared" si="12"/>
        <v>79.723437648332578</v>
      </c>
      <c r="AI35" s="183">
        <f t="shared" si="12"/>
        <v>72.481268290704008</v>
      </c>
      <c r="AJ35" s="183">
        <f t="shared" si="12"/>
        <v>65.512194917106186</v>
      </c>
      <c r="AK35" s="183">
        <f t="shared" si="12"/>
        <v>58.841185822771521</v>
      </c>
      <c r="AL35" s="183">
        <f t="shared" si="12"/>
        <v>52.491889469181032</v>
      </c>
      <c r="AM35" s="183">
        <f t="shared" si="12"/>
        <v>46.485311904027057</v>
      </c>
      <c r="AN35" s="183">
        <f t="shared" si="12"/>
        <v>40.842260499042823</v>
      </c>
      <c r="AO35" s="183">
        <f t="shared" si="12"/>
        <v>35.582127016866352</v>
      </c>
      <c r="AP35" s="183">
        <f t="shared" si="12"/>
        <v>30.720585534201575</v>
      </c>
      <c r="AQ35" s="183">
        <f t="shared" si="12"/>
        <v>26.271214273918048</v>
      </c>
      <c r="AR35" s="183">
        <f t="shared" si="12"/>
        <v>22.241452326669652</v>
      </c>
      <c r="AS35" s="183">
        <f t="shared" si="12"/>
        <v>18.626612124044051</v>
      </c>
      <c r="AT35" s="183">
        <f t="shared" si="12"/>
        <v>15.414114796661174</v>
      </c>
      <c r="AU35" s="183">
        <f t="shared" si="12"/>
        <v>12.590103429121516</v>
      </c>
      <c r="AV35" s="183">
        <f t="shared" si="12"/>
        <v>10.137991389013504</v>
      </c>
      <c r="AW35" s="183">
        <f t="shared" si="12"/>
        <v>8.0377337970261173</v>
      </c>
      <c r="AX35" s="183">
        <f t="shared" si="12"/>
        <v>6.2664841865458385</v>
      </c>
      <c r="AY35" s="183">
        <f t="shared" si="12"/>
        <v>4.7987922823388018</v>
      </c>
      <c r="AZ35" s="183">
        <f t="shared" si="12"/>
        <v>3.6051529033921419</v>
      </c>
      <c r="BA35" s="183">
        <f t="shared" si="12"/>
        <v>2.6527290811518576</v>
      </c>
      <c r="BB35" s="183">
        <f t="shared" si="12"/>
        <v>1.9074296059360809</v>
      </c>
      <c r="BC35" s="183">
        <f t="shared" si="12"/>
        <v>1.3356882401838983</v>
      </c>
      <c r="BD35" s="183">
        <f t="shared" si="12"/>
        <v>0.90588948526961155</v>
      </c>
      <c r="BE35" s="183">
        <f t="shared" si="12"/>
        <v>0.5893990031931613</v>
      </c>
      <c r="BF35" s="183">
        <f t="shared" si="12"/>
        <v>0.36117868357115013</v>
      </c>
      <c r="BG35" s="183">
        <f t="shared" si="12"/>
        <v>0.20003865440680674</v>
      </c>
    </row>
    <row r="36" spans="2:59" ht="13.35" customHeight="1">
      <c r="B36" s="84"/>
      <c r="C36" s="84"/>
      <c r="D36" s="85"/>
      <c r="E36" s="86"/>
      <c r="F36" s="87"/>
      <c r="G36" s="87"/>
      <c r="H36" s="87"/>
      <c r="I36" s="87"/>
      <c r="J36" s="87"/>
      <c r="K36" s="87"/>
      <c r="L36" s="87"/>
      <c r="M36" s="87"/>
      <c r="N36" s="87"/>
      <c r="O36" s="87"/>
      <c r="P36" s="184"/>
      <c r="Q36" s="184"/>
      <c r="R36" s="184"/>
      <c r="S36" s="184"/>
      <c r="T36" s="184"/>
      <c r="U36" s="184"/>
      <c r="V36" s="184"/>
      <c r="W36" s="184"/>
      <c r="X36" s="184"/>
      <c r="Y36" s="184"/>
      <c r="Z36" s="184"/>
      <c r="AA36" s="184"/>
      <c r="AB36" s="184"/>
      <c r="AC36" s="184"/>
      <c r="AD36" s="184"/>
      <c r="AE36" s="184"/>
      <c r="AF36" s="184"/>
      <c r="AG36" s="184"/>
      <c r="AH36" s="184"/>
      <c r="AI36" s="184"/>
      <c r="AJ36" s="184"/>
      <c r="AK36" s="184"/>
      <c r="AL36" s="184"/>
      <c r="AM36" s="184"/>
      <c r="AN36" s="184"/>
      <c r="AO36" s="184"/>
      <c r="AP36" s="184"/>
      <c r="AQ36" s="184"/>
      <c r="AR36" s="184"/>
      <c r="AS36" s="184"/>
      <c r="AT36" s="184"/>
      <c r="AU36" s="184"/>
      <c r="AV36" s="184"/>
      <c r="AW36" s="184"/>
      <c r="AX36" s="184"/>
      <c r="AY36" s="184"/>
      <c r="AZ36" s="184"/>
      <c r="BA36" s="184"/>
      <c r="BB36" s="184"/>
      <c r="BC36" s="184"/>
      <c r="BD36" s="184"/>
      <c r="BE36" s="184"/>
      <c r="BF36" s="184"/>
      <c r="BG36" s="184"/>
    </row>
    <row r="37" spans="2:59" ht="13.35" customHeight="1">
      <c r="B37" s="7"/>
      <c r="C37" s="7"/>
      <c r="Q37" s="12"/>
      <c r="R37" s="12"/>
      <c r="S37" s="12"/>
      <c r="T37" s="12"/>
      <c r="U37" s="12"/>
      <c r="V37" s="12"/>
      <c r="W37" s="12"/>
      <c r="X37" s="12"/>
      <c r="Y37" s="12"/>
      <c r="Z37" s="12"/>
      <c r="AA37" s="12"/>
      <c r="AB37" s="12"/>
    </row>
    <row r="38" spans="2:59" s="7" customFormat="1" ht="13.35" customHeight="1">
      <c r="D38" s="88"/>
      <c r="E38" s="88"/>
      <c r="F38" s="89"/>
      <c r="G38" s="89"/>
      <c r="H38" s="89"/>
      <c r="I38" s="89"/>
      <c r="J38" s="89"/>
      <c r="K38" s="89"/>
      <c r="L38" s="89"/>
      <c r="M38" s="89"/>
      <c r="N38" s="89"/>
      <c r="O38" s="89"/>
      <c r="Q38" s="12"/>
      <c r="R38" s="12"/>
      <c r="S38" s="12"/>
      <c r="T38" s="12"/>
      <c r="U38" s="12"/>
      <c r="V38" s="12"/>
      <c r="W38" s="12"/>
      <c r="X38" s="12"/>
      <c r="Y38" s="12"/>
      <c r="Z38" s="12"/>
      <c r="AA38" s="12"/>
      <c r="AB38" s="12"/>
    </row>
    <row r="39" spans="2:59" s="7" customFormat="1" ht="13.35" customHeight="1">
      <c r="D39" s="14"/>
      <c r="F39" s="15"/>
      <c r="G39" s="16"/>
      <c r="H39" s="16"/>
      <c r="I39" s="16"/>
      <c r="J39" s="16"/>
      <c r="K39" s="16"/>
      <c r="L39" s="16"/>
      <c r="M39" s="16"/>
      <c r="N39" s="16"/>
      <c r="O39" s="16"/>
      <c r="Q39" s="12"/>
      <c r="R39" s="12"/>
      <c r="S39" s="12"/>
      <c r="T39" s="12"/>
      <c r="U39" s="12"/>
      <c r="V39" s="12"/>
      <c r="W39" s="12"/>
      <c r="X39" s="12"/>
      <c r="Y39" s="12"/>
      <c r="Z39" s="12"/>
      <c r="AA39" s="12"/>
      <c r="AB39" s="12"/>
    </row>
    <row r="40" spans="2:59" ht="13.35" customHeight="1">
      <c r="F40" s="12"/>
      <c r="G40" s="18"/>
      <c r="H40" s="18"/>
      <c r="I40" s="18"/>
      <c r="J40" s="18"/>
      <c r="K40" s="18"/>
      <c r="L40" s="18"/>
      <c r="M40" s="18"/>
      <c r="N40" s="18"/>
      <c r="O40" s="18"/>
      <c r="Q40" s="12"/>
      <c r="R40" s="12"/>
      <c r="S40" s="12"/>
      <c r="T40" s="12"/>
      <c r="U40" s="12"/>
      <c r="V40" s="12"/>
      <c r="W40" s="12"/>
      <c r="X40" s="12"/>
      <c r="Y40" s="12"/>
      <c r="Z40" s="12"/>
      <c r="AA40" s="12"/>
      <c r="AB40" s="12"/>
    </row>
    <row r="41" spans="2:59" ht="13.35" customHeight="1">
      <c r="F41" s="12"/>
      <c r="G41" s="18"/>
      <c r="H41" s="18"/>
      <c r="I41" s="18"/>
      <c r="J41" s="18"/>
      <c r="K41" s="18"/>
      <c r="L41" s="18"/>
      <c r="M41" s="18"/>
      <c r="N41" s="18"/>
      <c r="O41" s="18"/>
      <c r="Q41" s="12"/>
      <c r="R41" s="12"/>
      <c r="S41" s="12"/>
      <c r="T41" s="12"/>
      <c r="U41" s="12"/>
      <c r="V41" s="12"/>
      <c r="W41" s="12"/>
      <c r="X41" s="12"/>
      <c r="Y41" s="12"/>
      <c r="Z41" s="12"/>
      <c r="AA41" s="12"/>
      <c r="AB41" s="12"/>
    </row>
    <row r="42" spans="2:59" ht="13.35" customHeight="1">
      <c r="F42" s="12"/>
      <c r="G42" s="18"/>
      <c r="H42" s="18"/>
      <c r="I42" s="18"/>
      <c r="J42" s="18"/>
      <c r="K42" s="18"/>
      <c r="L42" s="18"/>
      <c r="M42" s="18"/>
      <c r="N42" s="18"/>
      <c r="O42" s="18"/>
      <c r="Q42" s="12"/>
      <c r="R42" s="12"/>
      <c r="S42" s="12"/>
      <c r="T42" s="12"/>
      <c r="U42" s="12"/>
      <c r="V42" s="12"/>
      <c r="W42" s="12"/>
      <c r="X42" s="12"/>
      <c r="Y42" s="12"/>
      <c r="Z42" s="12"/>
      <c r="AA42" s="12"/>
      <c r="AB42" s="12"/>
    </row>
    <row r="43" spans="2:59" ht="13.35" customHeight="1">
      <c r="B43" s="7" t="s">
        <v>96</v>
      </c>
      <c r="F43" s="12"/>
      <c r="G43" s="18"/>
      <c r="H43" s="18"/>
      <c r="I43" s="18"/>
      <c r="J43" s="18"/>
      <c r="K43" s="18"/>
      <c r="L43" s="18"/>
      <c r="M43" s="18"/>
      <c r="N43" s="18"/>
      <c r="O43" s="18"/>
      <c r="Q43" s="12"/>
      <c r="R43" s="12"/>
      <c r="S43" s="12"/>
      <c r="T43" s="12"/>
      <c r="U43" s="12"/>
      <c r="V43" s="12"/>
      <c r="W43" s="12"/>
      <c r="X43" s="12"/>
      <c r="Y43" s="12"/>
      <c r="Z43" s="12"/>
      <c r="AA43" s="12"/>
      <c r="AB43" s="12"/>
    </row>
    <row r="44" spans="2:59" ht="13.35" customHeight="1">
      <c r="F44" s="12"/>
      <c r="G44" s="18"/>
      <c r="H44" s="18"/>
      <c r="I44" s="18"/>
      <c r="J44" s="18"/>
      <c r="K44" s="18"/>
      <c r="L44" s="18"/>
      <c r="M44" s="18"/>
      <c r="N44" s="18"/>
      <c r="O44" s="18"/>
      <c r="Q44" s="12"/>
      <c r="R44" s="12"/>
      <c r="S44" s="12"/>
      <c r="T44" s="12"/>
      <c r="U44" s="12"/>
      <c r="V44" s="12"/>
      <c r="W44" s="12"/>
      <c r="X44" s="12"/>
      <c r="Y44" s="12"/>
      <c r="Z44" s="12"/>
      <c r="AA44" s="12"/>
      <c r="AB44" s="12"/>
    </row>
    <row r="45" spans="2:59" ht="13.35" customHeight="1">
      <c r="B45" s="1" t="s">
        <v>85</v>
      </c>
      <c r="Q45" s="12"/>
      <c r="R45" s="12"/>
      <c r="S45" s="12"/>
      <c r="T45" s="12"/>
      <c r="U45" s="12"/>
      <c r="V45" s="12"/>
      <c r="W45" s="12"/>
      <c r="X45" s="12"/>
      <c r="Y45" s="12"/>
      <c r="Z45" s="12"/>
      <c r="AA45" s="12"/>
      <c r="AB45" s="12"/>
    </row>
    <row r="46" spans="2:59" ht="13.35" customHeight="1">
      <c r="B46" s="57"/>
      <c r="C46" s="58" t="s">
        <v>20</v>
      </c>
      <c r="D46" s="36"/>
      <c r="E46" s="59"/>
      <c r="F46" s="59"/>
      <c r="G46" s="59"/>
      <c r="H46" s="91"/>
      <c r="I46" s="91"/>
      <c r="J46" s="91"/>
      <c r="K46" s="91"/>
      <c r="L46" s="91"/>
      <c r="M46" s="91"/>
      <c r="N46" s="91"/>
      <c r="O46" s="91"/>
      <c r="Q46" s="12"/>
      <c r="R46" s="12"/>
      <c r="S46" s="12"/>
      <c r="T46" s="12"/>
      <c r="U46" s="12"/>
      <c r="V46" s="12"/>
      <c r="W46" s="12"/>
      <c r="X46" s="12"/>
      <c r="Y46" s="12"/>
      <c r="Z46" s="12"/>
      <c r="AA46" s="12"/>
      <c r="AB46" s="12"/>
    </row>
    <row r="47" spans="2:59" ht="13.35" customHeight="1">
      <c r="B47" s="57"/>
      <c r="C47" s="58"/>
      <c r="D47" s="36"/>
      <c r="E47" s="11"/>
      <c r="F47" s="11">
        <v>1</v>
      </c>
      <c r="G47" s="11">
        <v>2</v>
      </c>
      <c r="H47" s="11">
        <v>3</v>
      </c>
      <c r="I47" s="11">
        <v>4</v>
      </c>
      <c r="J47" s="11">
        <v>5</v>
      </c>
      <c r="K47" s="11">
        <v>6</v>
      </c>
      <c r="L47" s="11">
        <v>7</v>
      </c>
      <c r="M47" s="11">
        <v>8</v>
      </c>
      <c r="N47" s="11">
        <v>9</v>
      </c>
      <c r="O47" s="11">
        <f>N47+1</f>
        <v>10</v>
      </c>
      <c r="P47" s="153">
        <f>O47+1</f>
        <v>11</v>
      </c>
      <c r="Q47" s="153">
        <f t="shared" ref="Q47:BG47" si="13">P47+1</f>
        <v>12</v>
      </c>
      <c r="R47" s="153">
        <f t="shared" si="13"/>
        <v>13</v>
      </c>
      <c r="S47" s="153">
        <f t="shared" si="13"/>
        <v>14</v>
      </c>
      <c r="T47" s="153">
        <f t="shared" si="13"/>
        <v>15</v>
      </c>
      <c r="U47" s="153">
        <f t="shared" si="13"/>
        <v>16</v>
      </c>
      <c r="V47" s="153">
        <f t="shared" si="13"/>
        <v>17</v>
      </c>
      <c r="W47" s="153">
        <f t="shared" si="13"/>
        <v>18</v>
      </c>
      <c r="X47" s="153">
        <f t="shared" si="13"/>
        <v>19</v>
      </c>
      <c r="Y47" s="153">
        <f t="shared" si="13"/>
        <v>20</v>
      </c>
      <c r="Z47" s="153">
        <f t="shared" si="13"/>
        <v>21</v>
      </c>
      <c r="AA47" s="153">
        <f t="shared" si="13"/>
        <v>22</v>
      </c>
      <c r="AB47" s="153">
        <f t="shared" si="13"/>
        <v>23</v>
      </c>
      <c r="AC47" s="153">
        <f t="shared" si="13"/>
        <v>24</v>
      </c>
      <c r="AD47" s="153">
        <f t="shared" si="13"/>
        <v>25</v>
      </c>
      <c r="AE47" s="153">
        <f t="shared" si="13"/>
        <v>26</v>
      </c>
      <c r="AF47" s="153">
        <f t="shared" si="13"/>
        <v>27</v>
      </c>
      <c r="AG47" s="153">
        <f t="shared" si="13"/>
        <v>28</v>
      </c>
      <c r="AH47" s="153">
        <f t="shared" si="13"/>
        <v>29</v>
      </c>
      <c r="AI47" s="153">
        <f t="shared" si="13"/>
        <v>30</v>
      </c>
      <c r="AJ47" s="153">
        <f t="shared" si="13"/>
        <v>31</v>
      </c>
      <c r="AK47" s="153">
        <f t="shared" si="13"/>
        <v>32</v>
      </c>
      <c r="AL47" s="153">
        <f t="shared" si="13"/>
        <v>33</v>
      </c>
      <c r="AM47" s="153">
        <f t="shared" si="13"/>
        <v>34</v>
      </c>
      <c r="AN47" s="153">
        <f t="shared" si="13"/>
        <v>35</v>
      </c>
      <c r="AO47" s="153">
        <f t="shared" si="13"/>
        <v>36</v>
      </c>
      <c r="AP47" s="153">
        <f t="shared" si="13"/>
        <v>37</v>
      </c>
      <c r="AQ47" s="153">
        <f t="shared" si="13"/>
        <v>38</v>
      </c>
      <c r="AR47" s="153">
        <f t="shared" si="13"/>
        <v>39</v>
      </c>
      <c r="AS47" s="153">
        <f t="shared" si="13"/>
        <v>40</v>
      </c>
      <c r="AT47" s="153">
        <f t="shared" si="13"/>
        <v>41</v>
      </c>
      <c r="AU47" s="153">
        <f t="shared" si="13"/>
        <v>42</v>
      </c>
      <c r="AV47" s="153">
        <f t="shared" si="13"/>
        <v>43</v>
      </c>
      <c r="AW47" s="153">
        <f t="shared" si="13"/>
        <v>44</v>
      </c>
      <c r="AX47" s="153">
        <f t="shared" si="13"/>
        <v>45</v>
      </c>
      <c r="AY47" s="153">
        <f t="shared" si="13"/>
        <v>46</v>
      </c>
      <c r="AZ47" s="153">
        <f t="shared" si="13"/>
        <v>47</v>
      </c>
      <c r="BA47" s="153">
        <f t="shared" si="13"/>
        <v>48</v>
      </c>
      <c r="BB47" s="153">
        <f t="shared" si="13"/>
        <v>49</v>
      </c>
      <c r="BC47" s="153">
        <f t="shared" si="13"/>
        <v>50</v>
      </c>
      <c r="BD47" s="153">
        <f t="shared" si="13"/>
        <v>51</v>
      </c>
      <c r="BE47" s="153">
        <f t="shared" si="13"/>
        <v>52</v>
      </c>
      <c r="BF47" s="153">
        <f t="shared" si="13"/>
        <v>53</v>
      </c>
      <c r="BG47" s="153">
        <f t="shared" si="13"/>
        <v>54</v>
      </c>
    </row>
    <row r="48" spans="2:59" ht="13.35" customHeight="1">
      <c r="B48" s="57"/>
      <c r="C48" s="57"/>
      <c r="D48" s="61" t="s">
        <v>89</v>
      </c>
      <c r="E48" s="62"/>
      <c r="F48" s="37">
        <f>CSM!F42-CSM!F50</f>
        <v>70.80380602135881</v>
      </c>
      <c r="G48" s="37">
        <f>CSM!G42-CSM!G50</f>
        <v>63.21087588091018</v>
      </c>
      <c r="H48" s="37">
        <f>CSM!H42-CSM!H50</f>
        <v>58.164303804863266</v>
      </c>
      <c r="I48" s="37">
        <f>CSM!I42-CSM!I50</f>
        <v>53.502731207296847</v>
      </c>
      <c r="J48" s="37">
        <f>CSM!J42-CSM!J50</f>
        <v>52.591920254403306</v>
      </c>
      <c r="K48" s="37">
        <f>CSM!K42-CSM!K50</f>
        <v>44.937007410066201</v>
      </c>
      <c r="L48" s="37">
        <f>CSM!L42-CSM!L50</f>
        <v>41.314717351359434</v>
      </c>
      <c r="M48" s="37">
        <f>CSM!M42-CSM!M50</f>
        <v>37.98130156124023</v>
      </c>
      <c r="N48" s="37">
        <f>CSM!N42-CSM!N50</f>
        <v>34.911826360605573</v>
      </c>
      <c r="O48" s="37">
        <f>CSM!O42-CSM!O50</f>
        <v>32.08024086559891</v>
      </c>
      <c r="P48" s="175">
        <f>CSM!P42-CSM!P50</f>
        <v>29.460915351240203</v>
      </c>
      <c r="Q48" s="175">
        <f>CSM!Q42-CSM!Q50</f>
        <v>27.03622496603208</v>
      </c>
      <c r="R48" s="175">
        <f>CSM!R42-CSM!R50</f>
        <v>24.787689677866894</v>
      </c>
      <c r="S48" s="175">
        <f>CSM!S42-CSM!S50</f>
        <v>22.704192207685281</v>
      </c>
      <c r="T48" s="175">
        <f>CSM!T42-CSM!T50</f>
        <v>20.775015833620472</v>
      </c>
      <c r="U48" s="175">
        <f>CSM!U42-CSM!U50</f>
        <v>18.968969149116504</v>
      </c>
      <c r="V48" s="175">
        <f>CSM!V42-CSM!V50</f>
        <v>17.299775345799901</v>
      </c>
      <c r="W48" s="175">
        <f>CSM!W42-CSM!W50</f>
        <v>15.757353812595795</v>
      </c>
      <c r="X48" s="175">
        <f>CSM!X42-CSM!X50</f>
        <v>14.332409068793737</v>
      </c>
      <c r="Y48" s="175">
        <f>CSM!Y42-CSM!Y50</f>
        <v>13.016033078011105</v>
      </c>
      <c r="Z48" s="175">
        <f>CSM!Z42-CSM!Z50</f>
        <v>11.800145108471241</v>
      </c>
      <c r="AA48" s="175">
        <f>CSM!AA42-CSM!AA50</f>
        <v>10.677131048456999</v>
      </c>
      <c r="AB48" s="175">
        <f>CSM!AB42-CSM!AB50</f>
        <v>9.6399113551625533</v>
      </c>
      <c r="AC48" s="175">
        <f>CSM!AC42-CSM!AC50</f>
        <v>8.6822151782222221</v>
      </c>
      <c r="AD48" s="175">
        <f>CSM!AD42-CSM!AD50</f>
        <v>7.7984811613179161</v>
      </c>
      <c r="AE48" s="175">
        <f>CSM!AE42-CSM!AE50</f>
        <v>6.9838593130625881</v>
      </c>
      <c r="AF48" s="175">
        <f>CSM!AF42-CSM!AF50</f>
        <v>6.2343277734213274</v>
      </c>
      <c r="AG48" s="175">
        <f>CSM!AG42-CSM!AG50</f>
        <v>5.5459264929272436</v>
      </c>
      <c r="AH48" s="175">
        <f>CSM!AH42-CSM!AH50</f>
        <v>4.9147098946818844</v>
      </c>
      <c r="AI48" s="175">
        <f>CSM!AI42-CSM!AI50</f>
        <v>4.3368177801539005</v>
      </c>
      <c r="AJ48" s="175">
        <f>CSM!AJ42-CSM!AJ50</f>
        <v>3.8086448665828563</v>
      </c>
      <c r="AK48" s="175">
        <f>CSM!AK42-CSM!AK50</f>
        <v>3.3270167842477285</v>
      </c>
      <c r="AL48" s="175">
        <f>CSM!AL42-CSM!AL50</f>
        <v>2.8890846367404119</v>
      </c>
      <c r="AM48" s="175">
        <f>CSM!AM42-CSM!AM50</f>
        <v>2.4924135985415159</v>
      </c>
      <c r="AN48" s="175">
        <f>CSM!AN42-CSM!AN50</f>
        <v>2.134872363840838</v>
      </c>
      <c r="AO48" s="175">
        <f>CSM!AO42-CSM!AO50</f>
        <v>1.8144500751937471</v>
      </c>
      <c r="AP48" s="175">
        <f>CSM!AP42-CSM!AP50</f>
        <v>1.5293069264698058</v>
      </c>
      <c r="AQ48" s="175">
        <f>CSM!AQ42-CSM!AQ50</f>
        <v>1.2775566116622077</v>
      </c>
      <c r="AR48" s="175">
        <f>CSM!AR42-CSM!AR50</f>
        <v>1.0569408221565295</v>
      </c>
      <c r="AS48" s="175">
        <f>CSM!AS42-CSM!AS50</f>
        <v>0.8650366220717034</v>
      </c>
      <c r="AT48" s="175">
        <f>CSM!AT42-CSM!AT50</f>
        <v>0.69959699227940897</v>
      </c>
      <c r="AU48" s="175">
        <f>CSM!AU42-CSM!AU50</f>
        <v>0.55846103764333899</v>
      </c>
      <c r="AV48" s="175">
        <f>CSM!AV42-CSM!AV50</f>
        <v>0.43949498541644494</v>
      </c>
      <c r="AW48" s="175">
        <f>CSM!AW42-CSM!AW50</f>
        <v>0.3406030161786755</v>
      </c>
      <c r="AX48" s="175">
        <f>CSM!AX42-CSM!AX50</f>
        <v>0.25972006503156841</v>
      </c>
      <c r="AY48" s="175">
        <f>CSM!AY42-CSM!AY50</f>
        <v>0.19471856936773979</v>
      </c>
      <c r="AZ48" s="175">
        <f>CSM!AZ42-CSM!AZ50</f>
        <v>0.14342640744496893</v>
      </c>
      <c r="BA48" s="175">
        <f>CSM!BA42-CSM!BA50</f>
        <v>0.10371519404414822</v>
      </c>
      <c r="BB48" s="175">
        <f>CSM!BB42-CSM!BB50</f>
        <v>7.3573791184200404E-2</v>
      </c>
      <c r="BC48" s="175">
        <f>CSM!BC42-CSM!BC50</f>
        <v>5.1164214199834093E-2</v>
      </c>
      <c r="BD48" s="175">
        <f>CSM!BD42-CSM!BD50</f>
        <v>3.4858853769902234E-2</v>
      </c>
      <c r="BE48" s="175">
        <f>CSM!BE42-CSM!BE50</f>
        <v>2.3259581960168852E-2</v>
      </c>
      <c r="BF48" s="175">
        <f>CSM!BF42-CSM!BF50</f>
        <v>1.5200694390873119E-2</v>
      </c>
      <c r="BG48" s="175">
        <f>CSM!BG42-CSM!BG50</f>
        <v>9.7386386933817678E-3</v>
      </c>
    </row>
    <row r="49" spans="2:59" ht="13.35" customHeight="1">
      <c r="B49" s="58"/>
      <c r="C49" s="57"/>
      <c r="D49" s="61" t="s">
        <v>21</v>
      </c>
      <c r="E49" s="63"/>
      <c r="F49" s="37">
        <f>RA!F38</f>
        <v>3.7524643405116649</v>
      </c>
      <c r="G49" s="37">
        <f>RA!G38</f>
        <v>2.6675224341320813</v>
      </c>
      <c r="H49" s="37">
        <f>RA!H38</f>
        <v>1.8790964841787741</v>
      </c>
      <c r="I49" s="37">
        <f>RA!I38</f>
        <v>2.7363457505074109</v>
      </c>
      <c r="J49" s="37">
        <f>RA!J38</f>
        <v>3.4644884499972477</v>
      </c>
      <c r="K49" s="37">
        <f>RA!K38</f>
        <v>4.0683951711890209</v>
      </c>
      <c r="L49" s="37">
        <f>RA!L38</f>
        <v>4.5882809361737031</v>
      </c>
      <c r="M49" s="37">
        <f>RA!M38</f>
        <v>5.0076002632148118</v>
      </c>
      <c r="N49" s="37">
        <f>RA!N38</f>
        <v>5.3549135842303652</v>
      </c>
      <c r="O49" s="37">
        <f>RA!O38</f>
        <v>5.6356310985294504</v>
      </c>
      <c r="P49" s="175">
        <f>RA!P38</f>
        <v>5.8539452922746147</v>
      </c>
      <c r="Q49" s="175">
        <f>RA!Q38</f>
        <v>5.9756545960096759</v>
      </c>
      <c r="R49" s="175">
        <f>RA!R38</f>
        <v>6.0453014394395845</v>
      </c>
      <c r="S49" s="175">
        <f>RA!S38</f>
        <v>6.0681956676154289</v>
      </c>
      <c r="T49" s="175">
        <f>RA!T38</f>
        <v>6.0498985775910787</v>
      </c>
      <c r="U49" s="175">
        <f>RA!U38</f>
        <v>5.9954075945865961</v>
      </c>
      <c r="V49" s="175">
        <f>RA!V38</f>
        <v>5.9009546551275252</v>
      </c>
      <c r="W49" s="175">
        <f>RA!W38</f>
        <v>5.7774460403885213</v>
      </c>
      <c r="X49" s="175">
        <f>RA!X38</f>
        <v>5.6275265498576399</v>
      </c>
      <c r="Y49" s="175">
        <f>RA!Y38</f>
        <v>5.4536863711220711</v>
      </c>
      <c r="Z49" s="175">
        <f>RA!Z38</f>
        <v>5.2587007176566347</v>
      </c>
      <c r="AA49" s="175">
        <f>RA!AA38</f>
        <v>5.0456313739766134</v>
      </c>
      <c r="AB49" s="175">
        <f>RA!AB38</f>
        <v>4.8179276388602581</v>
      </c>
      <c r="AC49" s="175">
        <f>RA!AC38</f>
        <v>4.5786566305488705</v>
      </c>
      <c r="AD49" s="175">
        <f>RA!AD38</f>
        <v>4.3307732948540361</v>
      </c>
      <c r="AE49" s="175">
        <f>RA!AE38</f>
        <v>4.0766706365343666</v>
      </c>
      <c r="AF49" s="175">
        <f>RA!AF38</f>
        <v>3.8181407160720822</v>
      </c>
      <c r="AG49" s="175">
        <f>RA!AG38</f>
        <v>3.5570303427768906</v>
      </c>
      <c r="AH49" s="175">
        <f>RA!AH38</f>
        <v>3.2948935520301315</v>
      </c>
      <c r="AI49" s="175">
        <f>RA!AI38</f>
        <v>3.03317511420817</v>
      </c>
      <c r="AJ49" s="175">
        <f>RA!AJ38</f>
        <v>2.7737011927084705</v>
      </c>
      <c r="AK49" s="175">
        <f>RA!AK38</f>
        <v>2.5185719456912565</v>
      </c>
      <c r="AL49" s="175">
        <f>RA!AL38</f>
        <v>2.2700487004745917</v>
      </c>
      <c r="AM49" s="175">
        <f>RA!AM38</f>
        <v>2.0303088679740489</v>
      </c>
      <c r="AN49" s="175">
        <f>RA!AN38</f>
        <v>1.8014075092650303</v>
      </c>
      <c r="AO49" s="175">
        <f>RA!AO38</f>
        <v>1.5849402760782596</v>
      </c>
      <c r="AP49" s="175">
        <f>RA!AP38</f>
        <v>1.3820365505287331</v>
      </c>
      <c r="AQ49" s="175">
        <f>RA!AQ38</f>
        <v>1.1936434865407262</v>
      </c>
      <c r="AR49" s="175">
        <f>RA!AR38</f>
        <v>1.0204100692147671</v>
      </c>
      <c r="AS49" s="175">
        <f>RA!AS38</f>
        <v>0.86257133120706275</v>
      </c>
      <c r="AT49" s="175">
        <f>RA!AT38</f>
        <v>0.72019701548507697</v>
      </c>
      <c r="AU49" s="175">
        <f>RA!AU38</f>
        <v>0.59333639927288517</v>
      </c>
      <c r="AV49" s="175">
        <f>RA!AV38</f>
        <v>0.48187636604006934</v>
      </c>
      <c r="AW49" s="175">
        <f>RA!AW38</f>
        <v>0.38543737705224446</v>
      </c>
      <c r="AX49" s="175">
        <f>RA!AX38</f>
        <v>0.30339649626346643</v>
      </c>
      <c r="AY49" s="175">
        <f>RA!AY38</f>
        <v>0.23490659343036394</v>
      </c>
      <c r="AZ49" s="175">
        <f>RA!AZ38</f>
        <v>0.17884524870090246</v>
      </c>
      <c r="BA49" s="175">
        <f>RA!BA38</f>
        <v>0.13386375517709528</v>
      </c>
      <c r="BB49" s="175">
        <f>RA!BB38</f>
        <v>9.8494803888257293E-2</v>
      </c>
      <c r="BC49" s="175">
        <f>RA!BC38</f>
        <v>7.1249597321070626E-2</v>
      </c>
      <c r="BD49" s="175">
        <f>RA!BD38</f>
        <v>5.0680690069128446E-2</v>
      </c>
      <c r="BE49" s="175">
        <f>RA!BE38</f>
        <v>3.5459095152183748E-2</v>
      </c>
      <c r="BF49" s="175">
        <f>RA!BF38</f>
        <v>2.4416325456960691E-2</v>
      </c>
      <c r="BG49" s="175">
        <f>RA!BG38</f>
        <v>1.6566167069200617E-2</v>
      </c>
    </row>
    <row r="50" spans="2:59" ht="13.35" customHeight="1">
      <c r="B50" s="57"/>
      <c r="C50" s="57"/>
      <c r="D50" s="61" t="s">
        <v>22</v>
      </c>
      <c r="E50" s="62"/>
      <c r="F50" s="19">
        <v>0</v>
      </c>
      <c r="G50" s="37">
        <v>0</v>
      </c>
      <c r="H50" s="37">
        <v>0</v>
      </c>
      <c r="I50" s="37">
        <v>0</v>
      </c>
      <c r="J50" s="37">
        <v>0</v>
      </c>
      <c r="K50" s="37">
        <v>0</v>
      </c>
      <c r="L50" s="37">
        <v>0</v>
      </c>
      <c r="M50" s="37">
        <v>0</v>
      </c>
      <c r="N50" s="37">
        <v>0</v>
      </c>
      <c r="O50" s="37">
        <v>0</v>
      </c>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row>
    <row r="51" spans="2:59" ht="13.35" customHeight="1">
      <c r="B51" s="57"/>
      <c r="C51" s="57"/>
      <c r="D51" s="61" t="s">
        <v>23</v>
      </c>
      <c r="E51" s="64"/>
      <c r="F51" s="37">
        <f>PVCF!F64+PVCF!F65</f>
        <v>123</v>
      </c>
      <c r="G51" s="37">
        <f>PVCF!G64+PVCF!G65</f>
        <v>161.63853691911336</v>
      </c>
      <c r="H51" s="37">
        <f>PVCF!H64+PVCF!H65</f>
        <v>295.60913038046175</v>
      </c>
      <c r="I51" s="37">
        <f>PVCF!I64+PVCF!I65</f>
        <v>402.82508261355929</v>
      </c>
      <c r="J51" s="37">
        <f>PVCF!J64+PVCF!J65</f>
        <v>488.52181871201549</v>
      </c>
      <c r="K51" s="37">
        <f>PVCF!K64+PVCF!K65</f>
        <v>553.36056035914203</v>
      </c>
      <c r="L51" s="37">
        <f>PVCF!L64+PVCF!L65</f>
        <v>607.42374061794999</v>
      </c>
      <c r="M51" s="37">
        <f>PVCF!M64+PVCF!M65</f>
        <v>649.80503831913643</v>
      </c>
      <c r="N51" s="37">
        <f>PVCF!N64+PVCF!N65</f>
        <v>685.52646761960818</v>
      </c>
      <c r="O51" s="37">
        <f>PVCF!O64+PVCF!O65</f>
        <v>718.18663112786521</v>
      </c>
      <c r="P51" s="175">
        <f>PVCF!P64+PVCF!P65</f>
        <v>747.09730712544558</v>
      </c>
      <c r="Q51" s="175">
        <f>PVCF!Q64+PVCF!Q65</f>
        <v>770.09749699707572</v>
      </c>
      <c r="R51" s="175">
        <f>PVCF!R64+PVCF!R65</f>
        <v>790.01002669647971</v>
      </c>
      <c r="S51" s="175">
        <f>PVCF!S64+PVCF!S65</f>
        <v>801.81246322898346</v>
      </c>
      <c r="T51" s="175">
        <f>PVCF!T64+PVCF!T65</f>
        <v>806.65761464357922</v>
      </c>
      <c r="U51" s="175">
        <f>PVCF!U64+PVCF!U65</f>
        <v>824.97653389622178</v>
      </c>
      <c r="V51" s="175">
        <f>PVCF!V64+PVCF!V65</f>
        <v>816.58975392046261</v>
      </c>
      <c r="W51" s="175">
        <f>PVCF!W64+PVCF!W65</f>
        <v>804.31365710046987</v>
      </c>
      <c r="X51" s="175">
        <f>PVCF!X64+PVCF!X65</f>
        <v>788.5425172464445</v>
      </c>
      <c r="Y51" s="175">
        <f>PVCF!Y64+PVCF!Y65</f>
        <v>769.99958500353716</v>
      </c>
      <c r="Z51" s="175">
        <f>PVCF!Z64+PVCF!Z65</f>
        <v>748.95116798790423</v>
      </c>
      <c r="AA51" s="175">
        <f>PVCF!AA64+PVCF!AA65</f>
        <v>725.96540461454924</v>
      </c>
      <c r="AB51" s="175">
        <f>PVCF!AB64+PVCF!AB65</f>
        <v>701.46062968598608</v>
      </c>
      <c r="AC51" s="175">
        <f>PVCF!AC64+PVCF!AC65</f>
        <v>675.52394403539938</v>
      </c>
      <c r="AD51" s="175">
        <f>PVCF!AD64+PVCF!AD65</f>
        <v>648.22755762587747</v>
      </c>
      <c r="AE51" s="175">
        <f>PVCF!AE64+PVCF!AE65</f>
        <v>619.53608454479217</v>
      </c>
      <c r="AF51" s="175">
        <f>PVCF!AF64+PVCF!AF65</f>
        <v>589.2465097792292</v>
      </c>
      <c r="AG51" s="175">
        <f>PVCF!AG64+PVCF!AG65</f>
        <v>557.82061135944014</v>
      </c>
      <c r="AH51" s="175">
        <f>PVCF!AH64+PVCF!AH65</f>
        <v>525.73973172226556</v>
      </c>
      <c r="AI51" s="175">
        <f>PVCF!AI64+PVCF!AI65</f>
        <v>493.42921122561614</v>
      </c>
      <c r="AJ51" s="175">
        <f>PVCF!AJ64+PVCF!AJ65</f>
        <v>461.14897621794853</v>
      </c>
      <c r="AK51" s="175">
        <f>PVCF!AK64+PVCF!AK65</f>
        <v>428.96915119474431</v>
      </c>
      <c r="AL51" s="175">
        <f>PVCF!AL64+PVCF!AL65</f>
        <v>397.0196271307891</v>
      </c>
      <c r="AM51" s="175">
        <f>PVCF!AM64+PVCF!AM65</f>
        <v>365.30279657450239</v>
      </c>
      <c r="AN51" s="175">
        <f>PVCF!AN64+PVCF!AN65</f>
        <v>333.86043431849509</v>
      </c>
      <c r="AO51" s="175">
        <f>PVCF!AO64+PVCF!AO65</f>
        <v>302.85292445969526</v>
      </c>
      <c r="AP51" s="175">
        <f>PVCF!AP64+PVCF!AP65</f>
        <v>272.36141850018294</v>
      </c>
      <c r="AQ51" s="175">
        <f>PVCF!AQ64+PVCF!AQ65</f>
        <v>242.64310853226186</v>
      </c>
      <c r="AR51" s="175">
        <f>PVCF!AR64+PVCF!AR65</f>
        <v>214.24350556252227</v>
      </c>
      <c r="AS51" s="175">
        <f>PVCF!AS64+PVCF!AS65</f>
        <v>187.50469526151272</v>
      </c>
      <c r="AT51" s="175">
        <f>PVCF!AT64+PVCF!AT65</f>
        <v>162.43138136402314</v>
      </c>
      <c r="AU51" s="175">
        <f>PVCF!AU64+PVCF!AU65</f>
        <v>139.08994379260315</v>
      </c>
      <c r="AV51" s="175">
        <f>PVCF!AV64+PVCF!AV65</f>
        <v>117.57506315649056</v>
      </c>
      <c r="AW51" s="175">
        <f>PVCF!AW64+PVCF!AW65</f>
        <v>97.94553756509309</v>
      </c>
      <c r="AX51" s="175">
        <f>PVCF!AX64+PVCF!AX65</f>
        <v>80.243638494383433</v>
      </c>
      <c r="AY51" s="175">
        <f>PVCF!AY64+PVCF!AY65</f>
        <v>64.578296209726403</v>
      </c>
      <c r="AZ51" s="175">
        <f>PVCF!AZ64+PVCF!AZ65</f>
        <v>51.023218360983492</v>
      </c>
      <c r="BA51" s="175">
        <f>PVCF!BA64+PVCF!BA65</f>
        <v>39.553946682380754</v>
      </c>
      <c r="BB51" s="175">
        <f>PVCF!BB64+PVCF!BB65</f>
        <v>30.065587904972144</v>
      </c>
      <c r="BC51" s="175">
        <f>PVCF!BC64+PVCF!BC65</f>
        <v>22.391290465214187</v>
      </c>
      <c r="BD51" s="175">
        <f>PVCF!BD64+PVCF!BD65</f>
        <v>16.324510295520529</v>
      </c>
      <c r="BE51" s="175">
        <f>PVCF!BE64+PVCF!BE65</f>
        <v>11.638839919596375</v>
      </c>
      <c r="BF51" s="175">
        <f>PVCF!BF64+PVCF!BF65</f>
        <v>8.1053048910131213</v>
      </c>
      <c r="BG51" s="175">
        <f>PVCF!BG64+PVCF!BG65</f>
        <v>5.505964238999284</v>
      </c>
    </row>
    <row r="52" spans="2:59" ht="13.35" customHeight="1">
      <c r="B52" s="57"/>
      <c r="C52" s="57"/>
      <c r="D52" s="61" t="s">
        <v>103</v>
      </c>
      <c r="E52" s="62"/>
      <c r="F52" s="37">
        <f>PVCF!F67</f>
        <v>205</v>
      </c>
      <c r="G52" s="37">
        <f>PVCF!G67</f>
        <v>149.41599200000002</v>
      </c>
      <c r="H52" s="37">
        <f>PVCF!H67</f>
        <v>134.23099414903203</v>
      </c>
      <c r="I52" s="37">
        <f>PVCF!I67</f>
        <v>123.19736750717458</v>
      </c>
      <c r="J52" s="37">
        <f>PVCF!J67</f>
        <v>113.01855460899681</v>
      </c>
      <c r="K52" s="37">
        <f>PVCF!K67</f>
        <v>102.9372995378743</v>
      </c>
      <c r="L52" s="37">
        <f>PVCF!L67</f>
        <v>94.36044021561915</v>
      </c>
      <c r="M52" s="37">
        <f>PVCF!M67</f>
        <v>86.466094810476122</v>
      </c>
      <c r="N52" s="37">
        <f>PVCF!N67</f>
        <v>79.203565402278755</v>
      </c>
      <c r="O52" s="37">
        <f>PVCF!O67</f>
        <v>72.519703243685086</v>
      </c>
      <c r="P52" s="175">
        <f>PVCF!P67</f>
        <v>66.361185004824861</v>
      </c>
      <c r="Q52" s="175">
        <f>PVCF!Q67</f>
        <v>60.676818619681576</v>
      </c>
      <c r="R52" s="175">
        <f>PVCF!R67</f>
        <v>55.428565057808498</v>
      </c>
      <c r="S52" s="175">
        <f>PVCF!S67</f>
        <v>50.578166529581843</v>
      </c>
      <c r="T52" s="175">
        <f>PVCF!T67</f>
        <v>46.099166414388186</v>
      </c>
      <c r="U52" s="175">
        <f>PVCF!U67</f>
        <v>41.966339266005164</v>
      </c>
      <c r="V52" s="175">
        <f>PVCF!V67</f>
        <v>38.125260952201948</v>
      </c>
      <c r="W52" s="175">
        <f>PVCF!W67</f>
        <v>34.588746496171318</v>
      </c>
      <c r="X52" s="175">
        <f>PVCF!X67</f>
        <v>31.334139147861968</v>
      </c>
      <c r="Y52" s="175">
        <f>PVCF!Y67</f>
        <v>28.340513094642219</v>
      </c>
      <c r="Z52" s="175">
        <f>PVCF!Z67</f>
        <v>25.588048454274855</v>
      </c>
      <c r="AA52" s="175">
        <f>PVCF!AA67</f>
        <v>23.05864939413102</v>
      </c>
      <c r="AB52" s="175">
        <f>PVCF!AB67</f>
        <v>20.735370562695469</v>
      </c>
      <c r="AC52" s="175">
        <f>PVCF!AC67</f>
        <v>18.602488875875487</v>
      </c>
      <c r="AD52" s="175">
        <f>PVCF!AD67</f>
        <v>16.645871654915354</v>
      </c>
      <c r="AE52" s="175">
        <f>PVCF!AE67</f>
        <v>14.852785018596535</v>
      </c>
      <c r="AF52" s="175">
        <f>PVCF!AF67</f>
        <v>13.211855270855997</v>
      </c>
      <c r="AG52" s="175">
        <f>PVCF!AG67</f>
        <v>11.713197534288044</v>
      </c>
      <c r="AH52" s="175">
        <f>PVCF!AH67</f>
        <v>10.34725129062951</v>
      </c>
      <c r="AI52" s="175">
        <f>PVCF!AI67</f>
        <v>9.1047078277450399</v>
      </c>
      <c r="AJ52" s="175">
        <f>PVCF!AJ67</f>
        <v>7.9766126765886423</v>
      </c>
      <c r="AK52" s="175">
        <f>PVCF!AK67</f>
        <v>6.9546075820781876</v>
      </c>
      <c r="AL52" s="175">
        <f>PVCF!AL67</f>
        <v>6.0311720054868125</v>
      </c>
      <c r="AM52" s="175">
        <f>PVCF!AM67</f>
        <v>5.1994444363045549</v>
      </c>
      <c r="AN52" s="175">
        <f>PVCF!AN67</f>
        <v>4.4533324788059501</v>
      </c>
      <c r="AO52" s="175">
        <f>PVCF!AO67</f>
        <v>3.7873276999355627</v>
      </c>
      <c r="AP52" s="175">
        <f>PVCF!AP67</f>
        <v>3.1962212866336599</v>
      </c>
      <c r="AQ52" s="175">
        <f>PVCF!AQ67</f>
        <v>2.6751707355096115</v>
      </c>
      <c r="AR52" s="175">
        <f>PVCF!AR67</f>
        <v>2.2193730054568954</v>
      </c>
      <c r="AS52" s="175">
        <f>PVCF!AS67</f>
        <v>1.8235931051429697</v>
      </c>
      <c r="AT52" s="175">
        <f>PVCF!AT67</f>
        <v>1.4824878265142509</v>
      </c>
      <c r="AU52" s="175">
        <f>PVCF!AU67</f>
        <v>1.1911113671593119</v>
      </c>
      <c r="AV52" s="175">
        <f>PVCF!AV67</f>
        <v>0.94477429020526649</v>
      </c>
      <c r="AW52" s="175">
        <f>PVCF!AW67</f>
        <v>0.73895256571603662</v>
      </c>
      <c r="AX52" s="175">
        <f>PVCF!AX67</f>
        <v>0.56930176661176501</v>
      </c>
      <c r="AY52" s="175">
        <f>PVCF!AY67</f>
        <v>0.43164437172433362</v>
      </c>
      <c r="AZ52" s="175">
        <f>PVCF!AZ67</f>
        <v>0.32183214432242757</v>
      </c>
      <c r="BA52" s="175">
        <f>PVCF!BA67</f>
        <v>0.23577590245776089</v>
      </c>
      <c r="BB52" s="175">
        <f>PVCF!BB67</f>
        <v>0.16957672508325145</v>
      </c>
      <c r="BC52" s="175">
        <f>PVCF!BC67</f>
        <v>0.11963047827620099</v>
      </c>
      <c r="BD52" s="175">
        <f>PVCF!BD67</f>
        <v>8.2702415867798862E-2</v>
      </c>
      <c r="BE52" s="175">
        <f>PVCF!BE67</f>
        <v>5.5971307930042569E-2</v>
      </c>
      <c r="BF52" s="175">
        <f>PVCF!BF67</f>
        <v>3.7045013146915773E-2</v>
      </c>
      <c r="BG52" s="175">
        <f>PVCF!BG67</f>
        <v>2.3951393978117359E-2</v>
      </c>
    </row>
    <row r="53" spans="2:59" ht="13.35" customHeight="1">
      <c r="B53" s="57"/>
      <c r="C53" s="57"/>
      <c r="D53" s="61" t="s">
        <v>232</v>
      </c>
      <c r="E53" s="62"/>
      <c r="F53" s="37">
        <f>-PVCF!F69+PVCF!F70</f>
        <v>0</v>
      </c>
      <c r="G53" s="37">
        <f>-PVCF!G69+PVCF!G70</f>
        <v>0</v>
      </c>
      <c r="H53" s="37">
        <f>-PVCF!H69+PVCF!H70</f>
        <v>0</v>
      </c>
      <c r="I53" s="37">
        <f>-PVCF!I69+PVCF!I70</f>
        <v>0</v>
      </c>
      <c r="J53" s="37">
        <f>-PVCF!J69+PVCF!J70</f>
        <v>22.494407462431777</v>
      </c>
      <c r="K53" s="37">
        <f>-PVCF!K69+PVCF!K70</f>
        <v>0</v>
      </c>
      <c r="L53" s="37">
        <f>-PVCF!L69+PVCF!L70</f>
        <v>0</v>
      </c>
      <c r="M53" s="37">
        <f>-PVCF!M69+PVCF!M70</f>
        <v>0</v>
      </c>
      <c r="N53" s="37">
        <f>-PVCF!N69+PVCF!N70</f>
        <v>0</v>
      </c>
      <c r="O53" s="37">
        <f>-PVCF!O69+PVCF!O70</f>
        <v>0</v>
      </c>
      <c r="P53" s="175">
        <f>-PVCF!P69+PVCF!P70</f>
        <v>0</v>
      </c>
      <c r="Q53" s="175">
        <f>-PVCF!Q69+PVCF!Q70</f>
        <v>0</v>
      </c>
      <c r="R53" s="175">
        <f>-PVCF!R69+PVCF!R70</f>
        <v>0</v>
      </c>
      <c r="S53" s="175">
        <f>-PVCF!S69+PVCF!S70</f>
        <v>0</v>
      </c>
      <c r="T53" s="175">
        <f>-PVCF!T69+PVCF!T70</f>
        <v>0</v>
      </c>
      <c r="U53" s="175">
        <f>-PVCF!U69+PVCF!U70</f>
        <v>0</v>
      </c>
      <c r="V53" s="175">
        <f>-PVCF!V69+PVCF!V70</f>
        <v>0</v>
      </c>
      <c r="W53" s="175">
        <f>-PVCF!W69+PVCF!W70</f>
        <v>0</v>
      </c>
      <c r="X53" s="175">
        <f>-PVCF!X69+PVCF!X70</f>
        <v>0</v>
      </c>
      <c r="Y53" s="175">
        <f>-PVCF!Y69+PVCF!Y70</f>
        <v>0</v>
      </c>
      <c r="Z53" s="175">
        <f>-PVCF!Z69+PVCF!Z70</f>
        <v>0</v>
      </c>
      <c r="AA53" s="175">
        <f>-PVCF!AA69+PVCF!AA70</f>
        <v>0</v>
      </c>
      <c r="AB53" s="175">
        <f>-PVCF!AB69+PVCF!AB70</f>
        <v>0</v>
      </c>
      <c r="AC53" s="175">
        <f>-PVCF!AC69+PVCF!AC70</f>
        <v>0</v>
      </c>
      <c r="AD53" s="175">
        <f>-PVCF!AD69+PVCF!AD70</f>
        <v>0</v>
      </c>
      <c r="AE53" s="175">
        <f>-PVCF!AE69+PVCF!AE70</f>
        <v>0</v>
      </c>
      <c r="AF53" s="175">
        <f>-PVCF!AF69+PVCF!AF70</f>
        <v>0</v>
      </c>
      <c r="AG53" s="175">
        <f>-PVCF!AG69+PVCF!AG70</f>
        <v>0</v>
      </c>
      <c r="AH53" s="175">
        <f>-PVCF!AH69+PVCF!AH70</f>
        <v>0</v>
      </c>
      <c r="AI53" s="175">
        <f>-PVCF!AI69+PVCF!AI70</f>
        <v>0</v>
      </c>
      <c r="AJ53" s="175">
        <f>-PVCF!AJ69+PVCF!AJ70</f>
        <v>0</v>
      </c>
      <c r="AK53" s="175">
        <f>-PVCF!AK69+PVCF!AK70</f>
        <v>0</v>
      </c>
      <c r="AL53" s="175">
        <f>-PVCF!AL69+PVCF!AL70</f>
        <v>0</v>
      </c>
      <c r="AM53" s="175">
        <f>-PVCF!AM69+PVCF!AM70</f>
        <v>0</v>
      </c>
      <c r="AN53" s="175">
        <f>-PVCF!AN69+PVCF!AN70</f>
        <v>0</v>
      </c>
      <c r="AO53" s="175">
        <f>-PVCF!AO69+PVCF!AO70</f>
        <v>0</v>
      </c>
      <c r="AP53" s="175">
        <f>-PVCF!AP69+PVCF!AP70</f>
        <v>0</v>
      </c>
      <c r="AQ53" s="175">
        <f>-PVCF!AQ69+PVCF!AQ70</f>
        <v>0</v>
      </c>
      <c r="AR53" s="175">
        <f>-PVCF!AR69+PVCF!AR70</f>
        <v>0</v>
      </c>
      <c r="AS53" s="175">
        <f>-PVCF!AS69+PVCF!AS70</f>
        <v>0</v>
      </c>
      <c r="AT53" s="175">
        <f>-PVCF!AT69+PVCF!AT70</f>
        <v>0</v>
      </c>
      <c r="AU53" s="175">
        <f>-PVCF!AU69+PVCF!AU70</f>
        <v>0</v>
      </c>
      <c r="AV53" s="175">
        <f>-PVCF!AV69+PVCF!AV70</f>
        <v>0</v>
      </c>
      <c r="AW53" s="175">
        <f>-PVCF!AW69+PVCF!AW70</f>
        <v>0</v>
      </c>
      <c r="AX53" s="175">
        <f>-PVCF!AX69+PVCF!AX70</f>
        <v>0</v>
      </c>
      <c r="AY53" s="175">
        <f>-PVCF!AY69+PVCF!AY70</f>
        <v>0</v>
      </c>
      <c r="AZ53" s="175">
        <f>-PVCF!AZ69+PVCF!AZ70</f>
        <v>0</v>
      </c>
      <c r="BA53" s="175">
        <f>-PVCF!BA69+PVCF!BA70</f>
        <v>0</v>
      </c>
      <c r="BB53" s="175">
        <f>-PVCF!BB69+PVCF!BB70</f>
        <v>0</v>
      </c>
      <c r="BC53" s="175">
        <f>-PVCF!BC69+PVCF!BC70</f>
        <v>0</v>
      </c>
      <c r="BD53" s="175">
        <f>-PVCF!BD69+PVCF!BD70</f>
        <v>0</v>
      </c>
      <c r="BE53" s="175">
        <f>-PVCF!BE69+PVCF!BE70</f>
        <v>0</v>
      </c>
      <c r="BF53" s="175">
        <f>-PVCF!BF69+PVCF!BF70</f>
        <v>0</v>
      </c>
      <c r="BG53" s="175">
        <f>-PVCF!BG69+PVCF!BG70</f>
        <v>0</v>
      </c>
    </row>
    <row r="54" spans="2:59" ht="13.35" customHeight="1">
      <c r="B54" s="57"/>
      <c r="C54" s="57"/>
      <c r="D54" s="61" t="s">
        <v>233</v>
      </c>
      <c r="E54" s="68"/>
      <c r="F54" s="37">
        <f>('Insurance Acqusition Cost'!F32+'Insurance Acqusition Cost'!F33-'Insurance Acqusition Cost'!F38)</f>
        <v>142.60588502219593</v>
      </c>
      <c r="G54" s="37">
        <f>('Insurance Acqusition Cost'!G32+'Insurance Acqusition Cost'!G33-'Insurance Acqusition Cost'!G38)</f>
        <v>158.02466647686902</v>
      </c>
      <c r="H54" s="37">
        <f>('Insurance Acqusition Cost'!H32+'Insurance Acqusition Cost'!H33-'Insurance Acqusition Cost'!H38)</f>
        <v>145.4084377337133</v>
      </c>
      <c r="I54" s="37">
        <f>('Insurance Acqusition Cost'!I32+'Insurance Acqusition Cost'!I33-'Insurance Acqusition Cost'!I38)</f>
        <v>133.75469231851002</v>
      </c>
      <c r="J54" s="37">
        <f>('Insurance Acqusition Cost'!J32+'Insurance Acqusition Cost'!J33-'Insurance Acqusition Cost'!J38)</f>
        <v>131.47770129364812</v>
      </c>
      <c r="K54" s="37">
        <f>('Insurance Acqusition Cost'!K32+'Insurance Acqusition Cost'!K33-'Insurance Acqusition Cost'!K38)</f>
        <v>112.34072474842696</v>
      </c>
      <c r="L54" s="37">
        <f>('Insurance Acqusition Cost'!L32+'Insurance Acqusition Cost'!L33-'Insurance Acqusition Cost'!L38)</f>
        <v>103.28514419472549</v>
      </c>
      <c r="M54" s="37">
        <f>('Insurance Acqusition Cost'!M32+'Insurance Acqusition Cost'!M33-'Insurance Acqusition Cost'!M38)</f>
        <v>94.951737781329825</v>
      </c>
      <c r="N54" s="37">
        <f>('Insurance Acqusition Cost'!N32+'Insurance Acqusition Cost'!N33-'Insurance Acqusition Cost'!N38)</f>
        <v>87.278172305775342</v>
      </c>
      <c r="O54" s="37">
        <f>('Insurance Acqusition Cost'!O32+'Insurance Acqusition Cost'!O33-'Insurance Acqusition Cost'!O38)</f>
        <v>80.199321598308643</v>
      </c>
      <c r="P54" s="175">
        <f>('Insurance Acqusition Cost'!P32+'Insurance Acqusition Cost'!P33-'Insurance Acqusition Cost'!P38)</f>
        <v>73.651112369556472</v>
      </c>
      <c r="Q54" s="175">
        <f>('Insurance Acqusition Cost'!Q32+'Insurance Acqusition Cost'!Q33-'Insurance Acqusition Cost'!Q38)</f>
        <v>67.589483194316699</v>
      </c>
      <c r="R54" s="175">
        <f>('Insurance Acqusition Cost'!R32+'Insurance Acqusition Cost'!R33-'Insurance Acqusition Cost'!R38)</f>
        <v>61.968234729998471</v>
      </c>
      <c r="S54" s="175">
        <f>('Insurance Acqusition Cost'!S32+'Insurance Acqusition Cost'!S33-'Insurance Acqusition Cost'!S38)</f>
        <v>56.759574222728361</v>
      </c>
      <c r="T54" s="175">
        <f>('Insurance Acqusition Cost'!T32+'Insurance Acqusition Cost'!T33-'Insurance Acqusition Cost'!T38)</f>
        <v>51.936710295625176</v>
      </c>
      <c r="U54" s="175">
        <f>('Insurance Acqusition Cost'!U32+'Insurance Acqusition Cost'!U33-'Insurance Acqusition Cost'!U38)</f>
        <v>47.421665677384283</v>
      </c>
      <c r="V54" s="175">
        <f>('Insurance Acqusition Cost'!V32+'Insurance Acqusition Cost'!V33-'Insurance Acqusition Cost'!V38)</f>
        <v>43.248747799275463</v>
      </c>
      <c r="W54" s="175">
        <f>('Insurance Acqusition Cost'!W32+'Insurance Acqusition Cost'!W33-'Insurance Acqusition Cost'!W38)</f>
        <v>39.392755536005325</v>
      </c>
      <c r="X54" s="175">
        <f>('Insurance Acqusition Cost'!X32+'Insurance Acqusition Cost'!X33-'Insurance Acqusition Cost'!X38)</f>
        <v>35.830450556850792</v>
      </c>
      <c r="Y54" s="175">
        <f>('Insurance Acqusition Cost'!Y32+'Insurance Acqusition Cost'!Y33-'Insurance Acqusition Cost'!Y38)</f>
        <v>32.539563126442459</v>
      </c>
      <c r="Z54" s="175">
        <f>('Insurance Acqusition Cost'!Z32+'Insurance Acqusition Cost'!Z33-'Insurance Acqusition Cost'!Z38)</f>
        <v>29.499891737902175</v>
      </c>
      <c r="AA54" s="175">
        <f>('Insurance Acqusition Cost'!AA32+'Insurance Acqusition Cost'!AA33-'Insurance Acqusition Cost'!AA38)</f>
        <v>26.692401415873888</v>
      </c>
      <c r="AB54" s="175">
        <f>('Insurance Acqusition Cost'!AB32+'Insurance Acqusition Cost'!AB33-'Insurance Acqusition Cost'!AB38)</f>
        <v>24.099393585941328</v>
      </c>
      <c r="AC54" s="175">
        <f>('Insurance Acqusition Cost'!AC32+'Insurance Acqusition Cost'!AC33-'Insurance Acqusition Cost'!AC38)</f>
        <v>21.705191372507471</v>
      </c>
      <c r="AD54" s="175">
        <f>('Insurance Acqusition Cost'!AD32+'Insurance Acqusition Cost'!AD33-'Insurance Acqusition Cost'!AD38)</f>
        <v>19.495891606772972</v>
      </c>
      <c r="AE54" s="175">
        <f>('Insurance Acqusition Cost'!AE32+'Insurance Acqusition Cost'!AE33-'Insurance Acqusition Cost'!AE38)</f>
        <v>17.45936950387015</v>
      </c>
      <c r="AF54" s="175">
        <f>('Insurance Acqusition Cost'!AF32+'Insurance Acqusition Cost'!AF33-'Insurance Acqusition Cost'!AF38)</f>
        <v>15.585570574254689</v>
      </c>
      <c r="AG54" s="175">
        <f>('Insurance Acqusition Cost'!AG32+'Insurance Acqusition Cost'!AG33-'Insurance Acqusition Cost'!AG38)</f>
        <v>13.864594852334974</v>
      </c>
      <c r="AH54" s="175">
        <f>('Insurance Acqusition Cost'!AH32+'Insurance Acqusition Cost'!AH33-'Insurance Acqusition Cost'!AH38)</f>
        <v>12.286578553362745</v>
      </c>
      <c r="AI54" s="175">
        <f>('Insurance Acqusition Cost'!AI32+'Insurance Acqusition Cost'!AI33-'Insurance Acqusition Cost'!AI38)</f>
        <v>10.84187133509942</v>
      </c>
      <c r="AJ54" s="175">
        <f>('Insurance Acqusition Cost'!AJ32+'Insurance Acqusition Cost'!AJ33-'Insurance Acqusition Cost'!AJ38)</f>
        <v>9.5214601345581045</v>
      </c>
      <c r="AK54" s="175">
        <f>('Insurance Acqusition Cost'!AK32+'Insurance Acqusition Cost'!AK33-'Insurance Acqusition Cost'!AK38)</f>
        <v>8.3174091541494022</v>
      </c>
      <c r="AL54" s="175">
        <f>('Insurance Acqusition Cost'!AL32+'Insurance Acqusition Cost'!AL33-'Insurance Acqusition Cost'!AL38)</f>
        <v>7.2225962665740937</v>
      </c>
      <c r="AM54" s="175">
        <f>('Insurance Acqusition Cost'!AM32+'Insurance Acqusition Cost'!AM33-'Insurance Acqusition Cost'!AM38)</f>
        <v>6.2309345052260738</v>
      </c>
      <c r="AN54" s="175">
        <f>('Insurance Acqusition Cost'!AN32+'Insurance Acqusition Cost'!AN33-'Insurance Acqusition Cost'!AN38)</f>
        <v>5.3370956906564082</v>
      </c>
      <c r="AO54" s="175">
        <f>('Insurance Acqusition Cost'!AO32+'Insurance Acqusition Cost'!AO33-'Insurance Acqusition Cost'!AO38)</f>
        <v>4.5360527595220894</v>
      </c>
      <c r="AP54" s="175">
        <f>('Insurance Acqusition Cost'!AP32+'Insurance Acqusition Cost'!AP33-'Insurance Acqusition Cost'!AP38)</f>
        <v>3.8232062699376304</v>
      </c>
      <c r="AQ54" s="175">
        <f>('Insurance Acqusition Cost'!AQ32+'Insurance Acqusition Cost'!AQ33-'Insurance Acqusition Cost'!AQ38)</f>
        <v>3.1938405321828025</v>
      </c>
      <c r="AR54" s="175">
        <f>('Insurance Acqusition Cost'!AR32+'Insurance Acqusition Cost'!AR33-'Insurance Acqusition Cost'!AR38)</f>
        <v>2.6423098648677605</v>
      </c>
      <c r="AS54" s="175">
        <f>('Insurance Acqusition Cost'!AS32+'Insurance Acqusition Cost'!AS33-'Insurance Acqusition Cost'!AS38)</f>
        <v>2.1625570250075903</v>
      </c>
      <c r="AT54" s="175">
        <f>('Insurance Acqusition Cost'!AT32+'Insurance Acqusition Cost'!AT33-'Insurance Acqusition Cost'!AT38)</f>
        <v>1.7489645544770553</v>
      </c>
      <c r="AU54" s="175">
        <f>('Insurance Acqusition Cost'!AU32+'Insurance Acqusition Cost'!AU33-'Insurance Acqusition Cost'!AU38)</f>
        <v>1.3961303016931037</v>
      </c>
      <c r="AV54" s="175">
        <f>('Insurance Acqusition Cost'!AV32+'Insurance Acqusition Cost'!AV33-'Insurance Acqusition Cost'!AV38)</f>
        <v>1.0987199199631643</v>
      </c>
      <c r="AW54" s="175">
        <f>('Insurance Acqusition Cost'!AW32+'Insurance Acqusition Cost'!AW33-'Insurance Acqusition Cost'!AW38)</f>
        <v>0.85149394439715609</v>
      </c>
      <c r="AX54" s="175">
        <f>('Insurance Acqusition Cost'!AX32+'Insurance Acqusition Cost'!AX33-'Insurance Acqusition Cost'!AX38)</f>
        <v>0.64928979518132124</v>
      </c>
      <c r="AY54" s="175">
        <f>('Insurance Acqusition Cost'!AY32+'Insurance Acqusition Cost'!AY33-'Insurance Acqusition Cost'!AY38)</f>
        <v>0.48678865072435995</v>
      </c>
      <c r="AZ54" s="175">
        <f>('Insurance Acqusition Cost'!AZ32+'Insurance Acqusition Cost'!AZ33-'Insurance Acqusition Cost'!AZ38)</f>
        <v>0.35856029337657047</v>
      </c>
      <c r="BA54" s="175">
        <f>('Insurance Acqusition Cost'!BA32+'Insurance Acqusition Cost'!BA33-'Insurance Acqusition Cost'!BA38)</f>
        <v>0.2592838450501781</v>
      </c>
      <c r="BB54" s="175">
        <f>('Insurance Acqusition Cost'!BB32+'Insurance Acqusition Cost'!BB33-'Insurance Acqusition Cost'!BB38)</f>
        <v>0.18393154107225773</v>
      </c>
      <c r="BC54" s="175">
        <f>('Insurance Acqusition Cost'!BC32+'Insurance Acqusition Cost'!BC33-'Insurance Acqusition Cost'!BC38)</f>
        <v>0.12790849314748678</v>
      </c>
      <c r="BD54" s="175">
        <f>('Insurance Acqusition Cost'!BD32+'Insurance Acqusition Cost'!BD33-'Insurance Acqusition Cost'!BD38)</f>
        <v>8.7145742943228494E-2</v>
      </c>
      <c r="BE54" s="175">
        <f>('Insurance Acqusition Cost'!BE32+'Insurance Acqusition Cost'!BE33-'Insurance Acqusition Cost'!BE38)</f>
        <v>5.8148026433781155E-2</v>
      </c>
      <c r="BF54" s="175">
        <f>('Insurance Acqusition Cost'!BF32+'Insurance Acqusition Cost'!BF33-'Insurance Acqusition Cost'!BF38)</f>
        <v>3.8001129201844445E-2</v>
      </c>
      <c r="BG54" s="175">
        <f>('Insurance Acqusition Cost'!BG32+'Insurance Acqusition Cost'!BG33-'Insurance Acqusition Cost'!BG38)</f>
        <v>2.4346207990165458E-2</v>
      </c>
    </row>
    <row r="55" spans="2:59" ht="13.35" customHeight="1">
      <c r="B55" s="58"/>
      <c r="C55" s="58"/>
      <c r="D55" s="66" t="s">
        <v>24</v>
      </c>
      <c r="E55" s="63"/>
      <c r="F55" s="67">
        <f>SUM(F48:F54)</f>
        <v>545.16215538406641</v>
      </c>
      <c r="G55" s="67">
        <f t="shared" ref="G55:O55" si="14">SUM(G48:G54)</f>
        <v>534.95759371102463</v>
      </c>
      <c r="H55" s="67">
        <f t="shared" si="14"/>
        <v>635.29196255224906</v>
      </c>
      <c r="I55" s="67">
        <f t="shared" si="14"/>
        <v>716.01621939704819</v>
      </c>
      <c r="J55" s="67">
        <f t="shared" si="14"/>
        <v>811.56889078149277</v>
      </c>
      <c r="K55" s="67">
        <f t="shared" si="14"/>
        <v>817.64398722669853</v>
      </c>
      <c r="L55" s="67">
        <f t="shared" si="14"/>
        <v>850.97232331582779</v>
      </c>
      <c r="M55" s="67">
        <f t="shared" si="14"/>
        <v>874.2117727353974</v>
      </c>
      <c r="N55" s="67">
        <f t="shared" si="14"/>
        <v>892.27494527249826</v>
      </c>
      <c r="O55" s="67">
        <f t="shared" si="14"/>
        <v>908.6215279339873</v>
      </c>
      <c r="P55" s="180">
        <f t="shared" ref="P55:BG55" si="15">SUM(P48:P54)</f>
        <v>922.42446514334176</v>
      </c>
      <c r="Q55" s="180">
        <f t="shared" si="15"/>
        <v>931.37567837311576</v>
      </c>
      <c r="R55" s="180">
        <f t="shared" si="15"/>
        <v>938.23981760159324</v>
      </c>
      <c r="S55" s="180">
        <f t="shared" si="15"/>
        <v>937.92259185659441</v>
      </c>
      <c r="T55" s="180">
        <f t="shared" si="15"/>
        <v>931.51840576480413</v>
      </c>
      <c r="U55" s="180">
        <f t="shared" si="15"/>
        <v>939.32891558331426</v>
      </c>
      <c r="V55" s="180">
        <f t="shared" si="15"/>
        <v>921.16449267286748</v>
      </c>
      <c r="W55" s="180">
        <f t="shared" si="15"/>
        <v>899.82995898563081</v>
      </c>
      <c r="X55" s="180">
        <f t="shared" si="15"/>
        <v>875.66704256980859</v>
      </c>
      <c r="Y55" s="180">
        <f t="shared" si="15"/>
        <v>849.34938067375504</v>
      </c>
      <c r="Z55" s="180">
        <f t="shared" si="15"/>
        <v>821.09795400620908</v>
      </c>
      <c r="AA55" s="180">
        <f t="shared" si="15"/>
        <v>791.43921784698773</v>
      </c>
      <c r="AB55" s="180">
        <f t="shared" si="15"/>
        <v>760.75323282864576</v>
      </c>
      <c r="AC55" s="180">
        <f t="shared" si="15"/>
        <v>729.09249609255335</v>
      </c>
      <c r="AD55" s="180">
        <f t="shared" si="15"/>
        <v>696.49857534373768</v>
      </c>
      <c r="AE55" s="180">
        <f t="shared" si="15"/>
        <v>662.90876901685567</v>
      </c>
      <c r="AF55" s="180">
        <f t="shared" si="15"/>
        <v>628.09640411383327</v>
      </c>
      <c r="AG55" s="180">
        <f t="shared" si="15"/>
        <v>592.50136058176736</v>
      </c>
      <c r="AH55" s="180">
        <f t="shared" si="15"/>
        <v>556.58316501296986</v>
      </c>
      <c r="AI55" s="180">
        <f t="shared" si="15"/>
        <v>520.74578328282257</v>
      </c>
      <c r="AJ55" s="180">
        <f t="shared" si="15"/>
        <v>485.22939508838658</v>
      </c>
      <c r="AK55" s="180">
        <f t="shared" si="15"/>
        <v>450.08675666091091</v>
      </c>
      <c r="AL55" s="180">
        <f t="shared" si="15"/>
        <v>415.43252874006504</v>
      </c>
      <c r="AM55" s="180">
        <f t="shared" si="15"/>
        <v>381.25589798254856</v>
      </c>
      <c r="AN55" s="180">
        <f t="shared" si="15"/>
        <v>347.58714236106334</v>
      </c>
      <c r="AO55" s="180">
        <f t="shared" si="15"/>
        <v>314.57569527042494</v>
      </c>
      <c r="AP55" s="180">
        <f t="shared" si="15"/>
        <v>282.29218953375278</v>
      </c>
      <c r="AQ55" s="180">
        <f t="shared" si="15"/>
        <v>250.98331989815722</v>
      </c>
      <c r="AR55" s="180">
        <f t="shared" si="15"/>
        <v>221.18253932421825</v>
      </c>
      <c r="AS55" s="180">
        <f t="shared" si="15"/>
        <v>193.21845334494208</v>
      </c>
      <c r="AT55" s="180">
        <f t="shared" si="15"/>
        <v>167.08262775277893</v>
      </c>
      <c r="AU55" s="180">
        <f t="shared" si="15"/>
        <v>142.82898289837178</v>
      </c>
      <c r="AV55" s="180">
        <f t="shared" si="15"/>
        <v>120.53992871811549</v>
      </c>
      <c r="AW55" s="180">
        <f t="shared" si="15"/>
        <v>100.2620244684372</v>
      </c>
      <c r="AX55" s="180">
        <f t="shared" si="15"/>
        <v>82.025346617471541</v>
      </c>
      <c r="AY55" s="180">
        <f t="shared" si="15"/>
        <v>65.926354394973202</v>
      </c>
      <c r="AZ55" s="180">
        <f t="shared" si="15"/>
        <v>52.025882454828363</v>
      </c>
      <c r="BA55" s="180">
        <f t="shared" si="15"/>
        <v>40.286585379109937</v>
      </c>
      <c r="BB55" s="180">
        <f t="shared" si="15"/>
        <v>30.591164766200112</v>
      </c>
      <c r="BC55" s="180">
        <f t="shared" si="15"/>
        <v>22.761243248158777</v>
      </c>
      <c r="BD55" s="180">
        <f t="shared" si="15"/>
        <v>16.579897998170587</v>
      </c>
      <c r="BE55" s="180">
        <f t="shared" si="15"/>
        <v>11.81167793107255</v>
      </c>
      <c r="BF55" s="180">
        <f t="shared" si="15"/>
        <v>8.2199680532097155</v>
      </c>
      <c r="BG55" s="180">
        <f t="shared" si="15"/>
        <v>5.5805666467301487</v>
      </c>
    </row>
    <row r="56" spans="2:59" ht="13.35" customHeight="1">
      <c r="B56" s="57"/>
      <c r="C56" s="57"/>
      <c r="D56" s="61" t="s">
        <v>25</v>
      </c>
      <c r="E56" s="68"/>
      <c r="F56" s="37">
        <f>-('Cash Flows'!E57+'Cash Flows'!E58+'Cash Flows'!E59)</f>
        <v>-123</v>
      </c>
      <c r="G56" s="37">
        <f>-('Cash Flows'!F57+'Cash Flows'!F58+'Cash Flows'!F59)</f>
        <v>-161.63853691911336</v>
      </c>
      <c r="H56" s="37">
        <f>-('Cash Flows'!G57+'Cash Flows'!G58+'Cash Flows'!G59)</f>
        <v>-295.60913038046175</v>
      </c>
      <c r="I56" s="37">
        <f>-('Cash Flows'!H57+'Cash Flows'!H58+'Cash Flows'!H59)</f>
        <v>-402.82508261355929</v>
      </c>
      <c r="J56" s="37">
        <f>-('Cash Flows'!I57+'Cash Flows'!I58+'Cash Flows'!I59)</f>
        <v>-937.93677703955564</v>
      </c>
      <c r="K56" s="37">
        <f>-('Cash Flows'!J57+'Cash Flows'!J58+'Cash Flows'!J59)</f>
        <v>-553.36056035914191</v>
      </c>
      <c r="L56" s="37">
        <f>-('Cash Flows'!K57+'Cash Flows'!K58+'Cash Flows'!K59)</f>
        <v>-607.42374061794999</v>
      </c>
      <c r="M56" s="37">
        <f>-('Cash Flows'!L57+'Cash Flows'!L58+'Cash Flows'!L59)</f>
        <v>-649.80503831913643</v>
      </c>
      <c r="N56" s="37">
        <f>-('Cash Flows'!M57+'Cash Flows'!M58+'Cash Flows'!M59)</f>
        <v>-685.52646761960818</v>
      </c>
      <c r="O56" s="37">
        <f>-('Cash Flows'!N57+'Cash Flows'!N58+'Cash Flows'!N59)</f>
        <v>-718.18663112786521</v>
      </c>
      <c r="P56" s="175">
        <f>-('Cash Flows'!O57+'Cash Flows'!O58+'Cash Flows'!O59)</f>
        <v>-747.09730712544558</v>
      </c>
      <c r="Q56" s="175">
        <f>-('Cash Flows'!P57+'Cash Flows'!P58+'Cash Flows'!P59)</f>
        <v>-770.09749699707595</v>
      </c>
      <c r="R56" s="175">
        <f>-('Cash Flows'!Q57+'Cash Flows'!Q58+'Cash Flows'!Q59)</f>
        <v>-790.01002669647983</v>
      </c>
      <c r="S56" s="175">
        <f>-('Cash Flows'!R57+'Cash Flows'!R58+'Cash Flows'!R59)</f>
        <v>-801.81246322898346</v>
      </c>
      <c r="T56" s="175">
        <f>-('Cash Flows'!S57+'Cash Flows'!S58+'Cash Flows'!S59)</f>
        <v>-806.65761464357922</v>
      </c>
      <c r="U56" s="175">
        <f>-('Cash Flows'!T57+'Cash Flows'!T58+'Cash Flows'!T59)</f>
        <v>-824.97653389622178</v>
      </c>
      <c r="V56" s="175">
        <f>-('Cash Flows'!U57+'Cash Flows'!U58+'Cash Flows'!U59)</f>
        <v>-816.5897539204625</v>
      </c>
      <c r="W56" s="175">
        <f>-('Cash Flows'!V57+'Cash Flows'!V58+'Cash Flows'!V59)</f>
        <v>-804.31365710046975</v>
      </c>
      <c r="X56" s="175">
        <f>-('Cash Flows'!W57+'Cash Flows'!W58+'Cash Flows'!W59)</f>
        <v>-788.5425172464445</v>
      </c>
      <c r="Y56" s="175">
        <f>-('Cash Flows'!X57+'Cash Flows'!X58+'Cash Flows'!X59)</f>
        <v>-769.99958500353716</v>
      </c>
      <c r="Z56" s="175">
        <f>-('Cash Flows'!Y57+'Cash Flows'!Y58+'Cash Flows'!Y59)</f>
        <v>-748.95116798790434</v>
      </c>
      <c r="AA56" s="175">
        <f>-('Cash Flows'!Z57+'Cash Flows'!Z58+'Cash Flows'!Z59)</f>
        <v>-725.96540461454936</v>
      </c>
      <c r="AB56" s="175">
        <f>-('Cash Flows'!AA57+'Cash Flows'!AA58+'Cash Flows'!AA59)</f>
        <v>-701.46062968598608</v>
      </c>
      <c r="AC56" s="175">
        <f>-('Cash Flows'!AB57+'Cash Flows'!AB58+'Cash Flows'!AB59)</f>
        <v>-675.52394403539938</v>
      </c>
      <c r="AD56" s="175">
        <f>-('Cash Flows'!AC57+'Cash Flows'!AC58+'Cash Flows'!AC59)</f>
        <v>-648.22755762587735</v>
      </c>
      <c r="AE56" s="175">
        <f>-('Cash Flows'!AD57+'Cash Flows'!AD58+'Cash Flows'!AD59)</f>
        <v>-619.53608454479217</v>
      </c>
      <c r="AF56" s="175">
        <f>-('Cash Flows'!AE57+'Cash Flows'!AE58+'Cash Flows'!AE59)</f>
        <v>-589.2465097792292</v>
      </c>
      <c r="AG56" s="175">
        <f>-('Cash Flows'!AF57+'Cash Flows'!AF58+'Cash Flows'!AF59)</f>
        <v>-557.82061135944014</v>
      </c>
      <c r="AH56" s="175">
        <f>-('Cash Flows'!AG57+'Cash Flows'!AG58+'Cash Flows'!AG59)</f>
        <v>-525.73973172226567</v>
      </c>
      <c r="AI56" s="175">
        <f>-('Cash Flows'!AH57+'Cash Flows'!AH58+'Cash Flows'!AH59)</f>
        <v>-493.4292112256162</v>
      </c>
      <c r="AJ56" s="175">
        <f>-('Cash Flows'!AI57+'Cash Flows'!AI58+'Cash Flows'!AI59)</f>
        <v>-461.14897621794859</v>
      </c>
      <c r="AK56" s="175">
        <f>-('Cash Flows'!AJ57+'Cash Flows'!AJ58+'Cash Flows'!AJ59)</f>
        <v>-428.96915119474437</v>
      </c>
      <c r="AL56" s="175">
        <f>-('Cash Flows'!AK57+'Cash Flows'!AK58+'Cash Flows'!AK59)</f>
        <v>-397.0196271307891</v>
      </c>
      <c r="AM56" s="175">
        <f>-('Cash Flows'!AL57+'Cash Flows'!AL58+'Cash Flows'!AL59)</f>
        <v>-365.30279657450239</v>
      </c>
      <c r="AN56" s="175">
        <f>-('Cash Flows'!AM57+'Cash Flows'!AM58+'Cash Flows'!AM59)</f>
        <v>-333.86043431849504</v>
      </c>
      <c r="AO56" s="175">
        <f>-('Cash Flows'!AN57+'Cash Flows'!AN58+'Cash Flows'!AN59)</f>
        <v>-302.85292445969526</v>
      </c>
      <c r="AP56" s="175">
        <f>-('Cash Flows'!AO57+'Cash Flows'!AO58+'Cash Flows'!AO59)</f>
        <v>-272.36141850018299</v>
      </c>
      <c r="AQ56" s="175">
        <f>-('Cash Flows'!AP57+'Cash Flows'!AP58+'Cash Flows'!AP59)</f>
        <v>-242.64310853226189</v>
      </c>
      <c r="AR56" s="175">
        <f>-('Cash Flows'!AQ57+'Cash Flows'!AQ58+'Cash Flows'!AQ59)</f>
        <v>-214.24350556252227</v>
      </c>
      <c r="AS56" s="175">
        <f>-('Cash Flows'!AR57+'Cash Flows'!AR58+'Cash Flows'!AR59)</f>
        <v>-187.50469526151269</v>
      </c>
      <c r="AT56" s="175">
        <f>-('Cash Flows'!AS57+'Cash Flows'!AS58+'Cash Flows'!AS59)</f>
        <v>-162.43138136402314</v>
      </c>
      <c r="AU56" s="175">
        <f>-('Cash Flows'!AT57+'Cash Flows'!AT58+'Cash Flows'!AT59)</f>
        <v>-139.08994379260318</v>
      </c>
      <c r="AV56" s="175">
        <f>-('Cash Flows'!AU57+'Cash Flows'!AU58+'Cash Flows'!AU59)</f>
        <v>-117.57506315649056</v>
      </c>
      <c r="AW56" s="175">
        <f>-('Cash Flows'!AV57+'Cash Flows'!AV58+'Cash Flows'!AV59)</f>
        <v>-97.94553756509309</v>
      </c>
      <c r="AX56" s="175">
        <f>-('Cash Flows'!AW57+'Cash Flows'!AW58+'Cash Flows'!AW59)</f>
        <v>-80.243638494383433</v>
      </c>
      <c r="AY56" s="175">
        <f>-('Cash Flows'!AX57+'Cash Flows'!AX58+'Cash Flows'!AX59)</f>
        <v>-64.578296209726417</v>
      </c>
      <c r="AZ56" s="175">
        <f>-('Cash Flows'!AY57+'Cash Flows'!AY58+'Cash Flows'!AY59)</f>
        <v>-51.023218360983478</v>
      </c>
      <c r="BA56" s="175">
        <f>-('Cash Flows'!AZ57+'Cash Flows'!AZ58+'Cash Flows'!AZ59)</f>
        <v>-39.553946682380754</v>
      </c>
      <c r="BB56" s="175">
        <f>-('Cash Flows'!BA57+'Cash Flows'!BA58+'Cash Flows'!BA59)</f>
        <v>-30.065587904972144</v>
      </c>
      <c r="BC56" s="175">
        <f>-('Cash Flows'!BB57+'Cash Flows'!BB58+'Cash Flows'!BB59)</f>
        <v>-22.391290465214183</v>
      </c>
      <c r="BD56" s="175">
        <f>-('Cash Flows'!BC57+'Cash Flows'!BC58+'Cash Flows'!BC59)</f>
        <v>-16.324510295520529</v>
      </c>
      <c r="BE56" s="175">
        <f>-('Cash Flows'!BD57+'Cash Flows'!BD58+'Cash Flows'!BD59)</f>
        <v>-11.638839919596375</v>
      </c>
      <c r="BF56" s="175">
        <f>-('Cash Flows'!BE57+'Cash Flows'!BE58+'Cash Flows'!BE59)</f>
        <v>-8.1053048910131213</v>
      </c>
      <c r="BG56" s="175">
        <f>-('Cash Flows'!BF57+'Cash Flows'!BF58+'Cash Flows'!BF59)</f>
        <v>-5.5059642389992849</v>
      </c>
    </row>
    <row r="57" spans="2:59" ht="13.35" customHeight="1">
      <c r="B57" s="57"/>
      <c r="C57" s="57"/>
      <c r="D57" s="61" t="s">
        <v>79</v>
      </c>
      <c r="E57" s="68"/>
      <c r="F57" s="37">
        <f>-('Cash Flows'!E64+'Cash Flows'!E65+'Cash Flows'!E66*$A$25)</f>
        <v>-170</v>
      </c>
      <c r="G57" s="37">
        <f>-('Cash Flows'!F64+'Cash Flows'!F65+'Cash Flows'!F66*$A$25)</f>
        <v>-149.41599200000002</v>
      </c>
      <c r="H57" s="37">
        <f>-('Cash Flows'!G64+'Cash Flows'!G65+'Cash Flows'!G66*$A$25)</f>
        <v>-134.23099414903203</v>
      </c>
      <c r="I57" s="37">
        <f>-('Cash Flows'!H64+'Cash Flows'!H65+'Cash Flows'!H66*$A$25)</f>
        <v>-123.19736750717458</v>
      </c>
      <c r="J57" s="37">
        <f>-('Cash Flows'!I64+'Cash Flows'!I65+'Cash Flows'!I66*$A$25)</f>
        <v>-113.01855460899679</v>
      </c>
      <c r="K57" s="37">
        <f>-('Cash Flows'!J64+'Cash Flows'!J65+'Cash Flows'!J66*$A$25)</f>
        <v>-102.93729953787428</v>
      </c>
      <c r="L57" s="37">
        <f>-('Cash Flows'!K64+'Cash Flows'!K65+'Cash Flows'!K66*$A$25)</f>
        <v>-94.36044021561915</v>
      </c>
      <c r="M57" s="37">
        <f>-('Cash Flows'!L64+'Cash Flows'!L65+'Cash Flows'!L66*$A$25)</f>
        <v>-86.466094810476122</v>
      </c>
      <c r="N57" s="37">
        <f>-('Cash Flows'!M64+'Cash Flows'!M65+'Cash Flows'!M66*$A$25)</f>
        <v>-79.203565402278755</v>
      </c>
      <c r="O57" s="37">
        <f>-('Cash Flows'!N64+'Cash Flows'!N65+'Cash Flows'!N66*$A$25)</f>
        <v>-72.519703243685086</v>
      </c>
      <c r="P57" s="175">
        <f>-('Cash Flows'!O64+'Cash Flows'!O65+'Cash Flows'!O66*$A$25)</f>
        <v>-66.361185004824875</v>
      </c>
      <c r="Q57" s="175">
        <f>-('Cash Flows'!P64+'Cash Flows'!P65+'Cash Flows'!P66*$A$25)</f>
        <v>-60.676818619681576</v>
      </c>
      <c r="R57" s="175">
        <f>-('Cash Flows'!Q64+'Cash Flows'!Q65+'Cash Flows'!Q66*$A$25)</f>
        <v>-55.428565057808498</v>
      </c>
      <c r="S57" s="175">
        <f>-('Cash Flows'!R64+'Cash Flows'!R65+'Cash Flows'!R66*$A$25)</f>
        <v>-50.578166529581843</v>
      </c>
      <c r="T57" s="175">
        <f>-('Cash Flows'!S64+'Cash Flows'!S65+'Cash Flows'!S66*$A$25)</f>
        <v>-46.099166414388193</v>
      </c>
      <c r="U57" s="175">
        <f>-('Cash Flows'!T64+'Cash Flows'!T65+'Cash Flows'!T66*$A$25)</f>
        <v>-41.966339266005164</v>
      </c>
      <c r="V57" s="175">
        <f>-('Cash Flows'!U64+'Cash Flows'!U65+'Cash Flows'!U66*$A$25)</f>
        <v>-38.125260952201948</v>
      </c>
      <c r="W57" s="175">
        <f>-('Cash Flows'!V64+'Cash Flows'!V65+'Cash Flows'!V66*$A$25)</f>
        <v>-34.588746496171318</v>
      </c>
      <c r="X57" s="175">
        <f>-('Cash Flows'!W64+'Cash Flows'!W65+'Cash Flows'!W66*$A$25)</f>
        <v>-31.334139147861972</v>
      </c>
      <c r="Y57" s="175">
        <f>-('Cash Flows'!X64+'Cash Flows'!X65+'Cash Flows'!X66*$A$25)</f>
        <v>-28.340513094642219</v>
      </c>
      <c r="Z57" s="175">
        <f>-('Cash Flows'!Y64+'Cash Flows'!Y65+'Cash Flows'!Y66*$A$25)</f>
        <v>-25.588048454274855</v>
      </c>
      <c r="AA57" s="175">
        <f>-('Cash Flows'!Z64+'Cash Flows'!Z65+'Cash Flows'!Z66*$A$25)</f>
        <v>-23.05864939413102</v>
      </c>
      <c r="AB57" s="175">
        <f>-('Cash Flows'!AA64+'Cash Flows'!AA65+'Cash Flows'!AA66*$A$25)</f>
        <v>-20.735370562695469</v>
      </c>
      <c r="AC57" s="175">
        <f>-('Cash Flows'!AB64+'Cash Flows'!AB65+'Cash Flows'!AB66*$A$25)</f>
        <v>-18.602488875875487</v>
      </c>
      <c r="AD57" s="175">
        <f>-('Cash Flows'!AC64+'Cash Flows'!AC65+'Cash Flows'!AC66*$A$25)</f>
        <v>-16.645871654915354</v>
      </c>
      <c r="AE57" s="175">
        <f>-('Cash Flows'!AD64+'Cash Flows'!AD65+'Cash Flows'!AD66*$A$25)</f>
        <v>-14.852785018596535</v>
      </c>
      <c r="AF57" s="175">
        <f>-('Cash Flows'!AE64+'Cash Flows'!AE65+'Cash Flows'!AE66*$A$25)</f>
        <v>-13.211855270855999</v>
      </c>
      <c r="AG57" s="175">
        <f>-('Cash Flows'!AF64+'Cash Flows'!AF65+'Cash Flows'!AF66*$A$25)</f>
        <v>-11.713197534288044</v>
      </c>
      <c r="AH57" s="175">
        <f>-('Cash Flows'!AG64+'Cash Flows'!AG65+'Cash Flows'!AG66*$A$25)</f>
        <v>-10.347251290629512</v>
      </c>
      <c r="AI57" s="175">
        <f>-('Cash Flows'!AH64+'Cash Flows'!AH65+'Cash Flows'!AH66*$A$25)</f>
        <v>-9.1047078277450399</v>
      </c>
      <c r="AJ57" s="175">
        <f>-('Cash Flows'!AI64+'Cash Flows'!AI65+'Cash Flows'!AI66*$A$25)</f>
        <v>-7.9766126765886423</v>
      </c>
      <c r="AK57" s="175">
        <f>-('Cash Flows'!AJ64+'Cash Flows'!AJ65+'Cash Flows'!AJ66*$A$25)</f>
        <v>-6.9546075820781876</v>
      </c>
      <c r="AL57" s="175">
        <f>-('Cash Flows'!AK64+'Cash Flows'!AK65+'Cash Flows'!AK66*$A$25)</f>
        <v>-6.0311720054868134</v>
      </c>
      <c r="AM57" s="175">
        <f>-('Cash Flows'!AL64+'Cash Flows'!AL65+'Cash Flows'!AL66*$A$25)</f>
        <v>-5.1994444363045567</v>
      </c>
      <c r="AN57" s="175">
        <f>-('Cash Flows'!AM64+'Cash Flows'!AM65+'Cash Flows'!AM66*$A$25)</f>
        <v>-4.4533324788059501</v>
      </c>
      <c r="AO57" s="175">
        <f>-('Cash Flows'!AN64+'Cash Flows'!AN65+'Cash Flows'!AN66*$A$25)</f>
        <v>-3.7873276999355623</v>
      </c>
      <c r="AP57" s="175">
        <f>-('Cash Flows'!AO64+'Cash Flows'!AO65+'Cash Flows'!AO66*$A$25)</f>
        <v>-3.1962212866336599</v>
      </c>
      <c r="AQ57" s="175">
        <f>-('Cash Flows'!AP64+'Cash Flows'!AP65+'Cash Flows'!AP66*$A$25)</f>
        <v>-2.6751707355096119</v>
      </c>
      <c r="AR57" s="175">
        <f>-('Cash Flows'!AQ64+'Cash Flows'!AQ65+'Cash Flows'!AQ66*$A$25)</f>
        <v>-2.2193730054568954</v>
      </c>
      <c r="AS57" s="175">
        <f>-('Cash Flows'!AR64+'Cash Flows'!AR65+'Cash Flows'!AR66*$A$25)</f>
        <v>-1.8235931051429697</v>
      </c>
      <c r="AT57" s="175">
        <f>-('Cash Flows'!AS64+'Cash Flows'!AS65+'Cash Flows'!AS66*$A$25)</f>
        <v>-1.4824878265142512</v>
      </c>
      <c r="AU57" s="175">
        <f>-('Cash Flows'!AT64+'Cash Flows'!AT65+'Cash Flows'!AT66*$A$25)</f>
        <v>-1.1911113671593117</v>
      </c>
      <c r="AV57" s="175">
        <f>-('Cash Flows'!AU64+'Cash Flows'!AU65+'Cash Flows'!AU66*$A$25)</f>
        <v>-0.94477429020526649</v>
      </c>
      <c r="AW57" s="175">
        <f>-('Cash Flows'!AV64+'Cash Flows'!AV65+'Cash Flows'!AV66*$A$25)</f>
        <v>-0.73895256571603674</v>
      </c>
      <c r="AX57" s="175">
        <f>-('Cash Flows'!AW64+'Cash Flows'!AW65+'Cash Flows'!AW66*$A$25)</f>
        <v>-0.56930176661176501</v>
      </c>
      <c r="AY57" s="175">
        <f>-('Cash Flows'!AX64+'Cash Flows'!AX65+'Cash Flows'!AX66*$A$25)</f>
        <v>-0.43164437172433356</v>
      </c>
      <c r="AZ57" s="175">
        <f>-('Cash Flows'!AY64+'Cash Flows'!AY65+'Cash Flows'!AY66*$A$25)</f>
        <v>-0.32183214432242757</v>
      </c>
      <c r="BA57" s="175">
        <f>-('Cash Flows'!AZ64+'Cash Flows'!AZ65+'Cash Flows'!AZ66*$A$25)</f>
        <v>-0.23577590245776089</v>
      </c>
      <c r="BB57" s="175">
        <f>-('Cash Flows'!BA64+'Cash Flows'!BA65+'Cash Flows'!BA66*$A$25)</f>
        <v>-0.16957672508325145</v>
      </c>
      <c r="BC57" s="175">
        <f>-('Cash Flows'!BB64+'Cash Flows'!BB65+'Cash Flows'!BB66*$A$25)</f>
        <v>-0.11963047827620099</v>
      </c>
      <c r="BD57" s="175">
        <f>-('Cash Flows'!BC64+'Cash Flows'!BC65+'Cash Flows'!BC66*$A$25)</f>
        <v>-8.2702415867798862E-2</v>
      </c>
      <c r="BE57" s="175">
        <f>-('Cash Flows'!BD64+'Cash Flows'!BD65+'Cash Flows'!BD66*$A$25)</f>
        <v>-5.5971307930042569E-2</v>
      </c>
      <c r="BF57" s="175">
        <f>-('Cash Flows'!BE64+'Cash Flows'!BE65+'Cash Flows'!BE66*$A$25)</f>
        <v>-3.7045013146915773E-2</v>
      </c>
      <c r="BG57" s="175">
        <f>-('Cash Flows'!BF64+'Cash Flows'!BF65+'Cash Flows'!BF66*$A$25)</f>
        <v>-2.3951393978117359E-2</v>
      </c>
    </row>
    <row r="58" spans="2:59" ht="13.35" customHeight="1">
      <c r="B58" s="57"/>
      <c r="C58" s="57"/>
      <c r="D58" s="61" t="s">
        <v>91</v>
      </c>
      <c r="E58" s="68"/>
      <c r="F58" s="37">
        <f>-F54</f>
        <v>-142.60588502219593</v>
      </c>
      <c r="G58" s="37">
        <f t="shared" ref="G58:O58" si="16">-G54</f>
        <v>-158.02466647686902</v>
      </c>
      <c r="H58" s="37">
        <f t="shared" si="16"/>
        <v>-145.4084377337133</v>
      </c>
      <c r="I58" s="37">
        <f t="shared" si="16"/>
        <v>-133.75469231851002</v>
      </c>
      <c r="J58" s="37">
        <f t="shared" si="16"/>
        <v>-131.47770129364812</v>
      </c>
      <c r="K58" s="37">
        <f t="shared" si="16"/>
        <v>-112.34072474842696</v>
      </c>
      <c r="L58" s="37">
        <f t="shared" si="16"/>
        <v>-103.28514419472549</v>
      </c>
      <c r="M58" s="37">
        <f t="shared" si="16"/>
        <v>-94.951737781329825</v>
      </c>
      <c r="N58" s="37">
        <f t="shared" si="16"/>
        <v>-87.278172305775342</v>
      </c>
      <c r="O58" s="37">
        <f t="shared" si="16"/>
        <v>-80.199321598308643</v>
      </c>
      <c r="P58" s="175">
        <f t="shared" ref="P58:BG58" si="17">-P54</f>
        <v>-73.651112369556472</v>
      </c>
      <c r="Q58" s="175">
        <f t="shared" si="17"/>
        <v>-67.589483194316699</v>
      </c>
      <c r="R58" s="175">
        <f t="shared" si="17"/>
        <v>-61.968234729998471</v>
      </c>
      <c r="S58" s="175">
        <f t="shared" si="17"/>
        <v>-56.759574222728361</v>
      </c>
      <c r="T58" s="175">
        <f t="shared" si="17"/>
        <v>-51.936710295625176</v>
      </c>
      <c r="U58" s="175">
        <f t="shared" si="17"/>
        <v>-47.421665677384283</v>
      </c>
      <c r="V58" s="175">
        <f t="shared" si="17"/>
        <v>-43.248747799275463</v>
      </c>
      <c r="W58" s="175">
        <f t="shared" si="17"/>
        <v>-39.392755536005325</v>
      </c>
      <c r="X58" s="175">
        <f t="shared" si="17"/>
        <v>-35.830450556850792</v>
      </c>
      <c r="Y58" s="175">
        <f t="shared" si="17"/>
        <v>-32.539563126442459</v>
      </c>
      <c r="Z58" s="175">
        <f t="shared" si="17"/>
        <v>-29.499891737902175</v>
      </c>
      <c r="AA58" s="175">
        <f t="shared" si="17"/>
        <v>-26.692401415873888</v>
      </c>
      <c r="AB58" s="175">
        <f t="shared" si="17"/>
        <v>-24.099393585941328</v>
      </c>
      <c r="AC58" s="175">
        <f t="shared" si="17"/>
        <v>-21.705191372507471</v>
      </c>
      <c r="AD58" s="175">
        <f t="shared" si="17"/>
        <v>-19.495891606772972</v>
      </c>
      <c r="AE58" s="175">
        <f t="shared" si="17"/>
        <v>-17.45936950387015</v>
      </c>
      <c r="AF58" s="175">
        <f t="shared" si="17"/>
        <v>-15.585570574254689</v>
      </c>
      <c r="AG58" s="175">
        <f t="shared" si="17"/>
        <v>-13.864594852334974</v>
      </c>
      <c r="AH58" s="175">
        <f t="shared" si="17"/>
        <v>-12.286578553362745</v>
      </c>
      <c r="AI58" s="175">
        <f t="shared" si="17"/>
        <v>-10.84187133509942</v>
      </c>
      <c r="AJ58" s="175">
        <f t="shared" si="17"/>
        <v>-9.5214601345581045</v>
      </c>
      <c r="AK58" s="175">
        <f t="shared" si="17"/>
        <v>-8.3174091541494022</v>
      </c>
      <c r="AL58" s="175">
        <f t="shared" si="17"/>
        <v>-7.2225962665740937</v>
      </c>
      <c r="AM58" s="175">
        <f t="shared" si="17"/>
        <v>-6.2309345052260738</v>
      </c>
      <c r="AN58" s="175">
        <f t="shared" si="17"/>
        <v>-5.3370956906564082</v>
      </c>
      <c r="AO58" s="175">
        <f t="shared" si="17"/>
        <v>-4.5360527595220894</v>
      </c>
      <c r="AP58" s="175">
        <f t="shared" si="17"/>
        <v>-3.8232062699376304</v>
      </c>
      <c r="AQ58" s="175">
        <f t="shared" si="17"/>
        <v>-3.1938405321828025</v>
      </c>
      <c r="AR58" s="175">
        <f t="shared" si="17"/>
        <v>-2.6423098648677605</v>
      </c>
      <c r="AS58" s="175">
        <f t="shared" si="17"/>
        <v>-2.1625570250075903</v>
      </c>
      <c r="AT58" s="175">
        <f t="shared" si="17"/>
        <v>-1.7489645544770553</v>
      </c>
      <c r="AU58" s="175">
        <f t="shared" si="17"/>
        <v>-1.3961303016931037</v>
      </c>
      <c r="AV58" s="175">
        <f t="shared" si="17"/>
        <v>-1.0987199199631643</v>
      </c>
      <c r="AW58" s="175">
        <f t="shared" si="17"/>
        <v>-0.85149394439715609</v>
      </c>
      <c r="AX58" s="175">
        <f t="shared" si="17"/>
        <v>-0.64928979518132124</v>
      </c>
      <c r="AY58" s="175">
        <f t="shared" si="17"/>
        <v>-0.48678865072435995</v>
      </c>
      <c r="AZ58" s="175">
        <f t="shared" si="17"/>
        <v>-0.35856029337657047</v>
      </c>
      <c r="BA58" s="175">
        <f t="shared" si="17"/>
        <v>-0.2592838450501781</v>
      </c>
      <c r="BB58" s="175">
        <f t="shared" si="17"/>
        <v>-0.18393154107225773</v>
      </c>
      <c r="BC58" s="175">
        <f t="shared" si="17"/>
        <v>-0.12790849314748678</v>
      </c>
      <c r="BD58" s="175">
        <f t="shared" si="17"/>
        <v>-8.7145742943228494E-2</v>
      </c>
      <c r="BE58" s="175">
        <f t="shared" si="17"/>
        <v>-5.8148026433781155E-2</v>
      </c>
      <c r="BF58" s="175">
        <f t="shared" si="17"/>
        <v>-3.8001129201844445E-2</v>
      </c>
      <c r="BG58" s="175">
        <f t="shared" si="17"/>
        <v>-2.4346207990165458E-2</v>
      </c>
    </row>
    <row r="59" spans="2:59" ht="13.35" customHeight="1">
      <c r="B59" s="57"/>
      <c r="C59" s="57"/>
      <c r="D59" s="61" t="s">
        <v>64</v>
      </c>
      <c r="E59" s="68"/>
      <c r="F59" s="37">
        <f>-PVCF!F73</f>
        <v>0</v>
      </c>
      <c r="G59" s="37">
        <f>-PVCF!G73</f>
        <v>0</v>
      </c>
      <c r="H59" s="37">
        <f>-PVCF!H73</f>
        <v>0</v>
      </c>
      <c r="I59" s="37">
        <f>-PVCF!I73</f>
        <v>0</v>
      </c>
      <c r="J59" s="37">
        <f>-PVCF!J73</f>
        <v>0</v>
      </c>
      <c r="K59" s="37">
        <f>-PVCF!K73</f>
        <v>0</v>
      </c>
      <c r="L59" s="37">
        <f>-PVCF!L73</f>
        <v>0</v>
      </c>
      <c r="M59" s="37">
        <f>-PVCF!M73</f>
        <v>0</v>
      </c>
      <c r="N59" s="37">
        <f>-PVCF!N73</f>
        <v>0</v>
      </c>
      <c r="O59" s="37">
        <f>-PVCF!O73</f>
        <v>0</v>
      </c>
      <c r="P59" s="175">
        <f>-PVCF!P73</f>
        <v>0</v>
      </c>
      <c r="Q59" s="175">
        <f>-PVCF!Q73</f>
        <v>0</v>
      </c>
      <c r="R59" s="175">
        <f>-PVCF!R73</f>
        <v>0</v>
      </c>
      <c r="S59" s="175">
        <f>-PVCF!S73</f>
        <v>0</v>
      </c>
      <c r="T59" s="175">
        <f>-PVCF!T73</f>
        <v>0</v>
      </c>
      <c r="U59" s="175">
        <f>-PVCF!U73</f>
        <v>0</v>
      </c>
      <c r="V59" s="175">
        <f>-PVCF!V73</f>
        <v>0</v>
      </c>
      <c r="W59" s="175">
        <f>-PVCF!W73</f>
        <v>0</v>
      </c>
      <c r="X59" s="175">
        <f>-PVCF!X73</f>
        <v>0</v>
      </c>
      <c r="Y59" s="175">
        <f>-PVCF!Y73</f>
        <v>0</v>
      </c>
      <c r="Z59" s="175">
        <f>-PVCF!Z73</f>
        <v>0</v>
      </c>
      <c r="AA59" s="175">
        <f>-PVCF!AA73</f>
        <v>0</v>
      </c>
      <c r="AB59" s="175">
        <f>-PVCF!AB73</f>
        <v>0</v>
      </c>
      <c r="AC59" s="175">
        <f>-PVCF!AC73</f>
        <v>0</v>
      </c>
      <c r="AD59" s="175">
        <f>-PVCF!AD73</f>
        <v>0</v>
      </c>
      <c r="AE59" s="175">
        <f>-PVCF!AE73</f>
        <v>0</v>
      </c>
      <c r="AF59" s="175">
        <f>-PVCF!AF73</f>
        <v>0</v>
      </c>
      <c r="AG59" s="175">
        <f>-PVCF!AG73</f>
        <v>0</v>
      </c>
      <c r="AH59" s="175">
        <f>-PVCF!AH73</f>
        <v>0</v>
      </c>
      <c r="AI59" s="175">
        <f>-PVCF!AI73</f>
        <v>0</v>
      </c>
      <c r="AJ59" s="175">
        <f>-PVCF!AJ73</f>
        <v>0</v>
      </c>
      <c r="AK59" s="175">
        <f>-PVCF!AK73</f>
        <v>0</v>
      </c>
      <c r="AL59" s="175">
        <f>-PVCF!AL73</f>
        <v>0</v>
      </c>
      <c r="AM59" s="175">
        <f>-PVCF!AM73</f>
        <v>0</v>
      </c>
      <c r="AN59" s="175">
        <f>-PVCF!AN73</f>
        <v>0</v>
      </c>
      <c r="AO59" s="175">
        <f>-PVCF!AO73</f>
        <v>0</v>
      </c>
      <c r="AP59" s="175">
        <f>-PVCF!AP73</f>
        <v>0</v>
      </c>
      <c r="AQ59" s="175">
        <f>-PVCF!AQ73</f>
        <v>0</v>
      </c>
      <c r="AR59" s="175">
        <f>-PVCF!AR73</f>
        <v>0</v>
      </c>
      <c r="AS59" s="175">
        <f>-PVCF!AS73</f>
        <v>0</v>
      </c>
      <c r="AT59" s="175">
        <f>-PVCF!AT73</f>
        <v>0</v>
      </c>
      <c r="AU59" s="175">
        <f>-PVCF!AU73</f>
        <v>0</v>
      </c>
      <c r="AV59" s="175">
        <f>-PVCF!AV73</f>
        <v>0</v>
      </c>
      <c r="AW59" s="175">
        <f>-PVCF!AW73</f>
        <v>0</v>
      </c>
      <c r="AX59" s="175">
        <f>-PVCF!AX73</f>
        <v>0</v>
      </c>
      <c r="AY59" s="175">
        <f>-PVCF!AY73</f>
        <v>0</v>
      </c>
      <c r="AZ59" s="175">
        <f>-PVCF!AZ73</f>
        <v>0</v>
      </c>
      <c r="BA59" s="175">
        <f>-PVCF!BA73</f>
        <v>0</v>
      </c>
      <c r="BB59" s="175">
        <f>-PVCF!BB73</f>
        <v>0</v>
      </c>
      <c r="BC59" s="175">
        <f>-PVCF!BC73</f>
        <v>0</v>
      </c>
      <c r="BD59" s="175">
        <f>-PVCF!BD73</f>
        <v>0</v>
      </c>
      <c r="BE59" s="175">
        <f>-PVCF!BE73</f>
        <v>0</v>
      </c>
      <c r="BF59" s="175">
        <f>-PVCF!BF73</f>
        <v>0</v>
      </c>
      <c r="BG59" s="175">
        <f>-PVCF!BG73</f>
        <v>0</v>
      </c>
    </row>
    <row r="60" spans="2:59" ht="13.35" customHeight="1">
      <c r="B60" s="69"/>
      <c r="C60" s="70"/>
      <c r="D60" s="71" t="s">
        <v>26</v>
      </c>
      <c r="E60" s="72"/>
      <c r="F60" s="73">
        <f t="shared" ref="F60:O60" si="18">F55+SUM(F56:F59)</f>
        <v>109.55627036187047</v>
      </c>
      <c r="G60" s="73">
        <f t="shared" si="18"/>
        <v>65.878398315042205</v>
      </c>
      <c r="H60" s="73">
        <f t="shared" si="18"/>
        <v>60.043400289041983</v>
      </c>
      <c r="I60" s="73">
        <f t="shared" si="18"/>
        <v>56.239076957804286</v>
      </c>
      <c r="J60" s="73">
        <f t="shared" si="18"/>
        <v>-370.86414216070773</v>
      </c>
      <c r="K60" s="73">
        <f t="shared" si="18"/>
        <v>49.005402581255339</v>
      </c>
      <c r="L60" s="73">
        <f t="shared" si="18"/>
        <v>45.902998287533137</v>
      </c>
      <c r="M60" s="73">
        <f t="shared" si="18"/>
        <v>42.98890182445507</v>
      </c>
      <c r="N60" s="73">
        <f t="shared" si="18"/>
        <v>40.26673994483599</v>
      </c>
      <c r="O60" s="73">
        <f t="shared" si="18"/>
        <v>37.715871964128382</v>
      </c>
      <c r="P60" s="181">
        <f t="shared" ref="P60:BG60" si="19">P55+SUM(P56:P59)</f>
        <v>35.314860643514862</v>
      </c>
      <c r="Q60" s="181">
        <f t="shared" si="19"/>
        <v>33.011879562041486</v>
      </c>
      <c r="R60" s="181">
        <f t="shared" si="19"/>
        <v>30.832991117306392</v>
      </c>
      <c r="S60" s="181">
        <f t="shared" si="19"/>
        <v>28.772387875300751</v>
      </c>
      <c r="T60" s="181">
        <f t="shared" si="19"/>
        <v>26.82491441121158</v>
      </c>
      <c r="U60" s="181">
        <f t="shared" si="19"/>
        <v>24.964376743703042</v>
      </c>
      <c r="V60" s="181">
        <f t="shared" si="19"/>
        <v>23.200730000927479</v>
      </c>
      <c r="W60" s="181">
        <f t="shared" si="19"/>
        <v>21.534799852984406</v>
      </c>
      <c r="X60" s="181">
        <f t="shared" si="19"/>
        <v>19.959935618651343</v>
      </c>
      <c r="Y60" s="181">
        <f t="shared" si="19"/>
        <v>18.469719449133208</v>
      </c>
      <c r="Z60" s="181">
        <f t="shared" si="19"/>
        <v>17.058845826127708</v>
      </c>
      <c r="AA60" s="181">
        <f t="shared" si="19"/>
        <v>15.722762422433448</v>
      </c>
      <c r="AB60" s="181">
        <f t="shared" si="19"/>
        <v>14.457838994022836</v>
      </c>
      <c r="AC60" s="181">
        <f t="shared" si="19"/>
        <v>13.260871808771071</v>
      </c>
      <c r="AD60" s="181">
        <f t="shared" si="19"/>
        <v>12.129254456172021</v>
      </c>
      <c r="AE60" s="181">
        <f t="shared" si="19"/>
        <v>11.060529949596912</v>
      </c>
      <c r="AF60" s="181">
        <f t="shared" si="19"/>
        <v>10.052468489493435</v>
      </c>
      <c r="AG60" s="181">
        <f t="shared" si="19"/>
        <v>9.1029568357041626</v>
      </c>
      <c r="AH60" s="181">
        <f t="shared" si="19"/>
        <v>8.2096034467119807</v>
      </c>
      <c r="AI60" s="181">
        <f t="shared" si="19"/>
        <v>7.3699928943619852</v>
      </c>
      <c r="AJ60" s="181">
        <f t="shared" si="19"/>
        <v>6.5823460592912966</v>
      </c>
      <c r="AK60" s="181">
        <f t="shared" si="19"/>
        <v>5.8455887299389246</v>
      </c>
      <c r="AL60" s="181">
        <f t="shared" si="19"/>
        <v>5.1591333372149961</v>
      </c>
      <c r="AM60" s="181">
        <f t="shared" si="19"/>
        <v>4.5227224665155745</v>
      </c>
      <c r="AN60" s="181">
        <f t="shared" si="19"/>
        <v>3.9362798731059456</v>
      </c>
      <c r="AO60" s="181">
        <f t="shared" si="19"/>
        <v>3.3993903512720181</v>
      </c>
      <c r="AP60" s="181">
        <f t="shared" si="19"/>
        <v>2.9113434769984678</v>
      </c>
      <c r="AQ60" s="181">
        <f t="shared" si="19"/>
        <v>2.4712000982028997</v>
      </c>
      <c r="AR60" s="181">
        <f t="shared" si="19"/>
        <v>2.0773508913713101</v>
      </c>
      <c r="AS60" s="181">
        <f t="shared" si="19"/>
        <v>1.727607953278806</v>
      </c>
      <c r="AT60" s="181">
        <f t="shared" si="19"/>
        <v>1.4197940077644944</v>
      </c>
      <c r="AU60" s="181">
        <f t="shared" si="19"/>
        <v>1.1517974369161834</v>
      </c>
      <c r="AV60" s="181">
        <f t="shared" si="19"/>
        <v>0.92137135145651428</v>
      </c>
      <c r="AW60" s="181">
        <f t="shared" si="19"/>
        <v>0.7260403932309174</v>
      </c>
      <c r="AX60" s="181">
        <f t="shared" si="19"/>
        <v>0.56311656129503262</v>
      </c>
      <c r="AY60" s="181">
        <f t="shared" si="19"/>
        <v>0.42962516279808938</v>
      </c>
      <c r="AZ60" s="181">
        <f t="shared" si="19"/>
        <v>0.32227165614588671</v>
      </c>
      <c r="BA60" s="181">
        <f t="shared" si="19"/>
        <v>0.23757894922124478</v>
      </c>
      <c r="BB60" s="181">
        <f t="shared" si="19"/>
        <v>0.17206859507245653</v>
      </c>
      <c r="BC60" s="181">
        <f t="shared" si="19"/>
        <v>0.12241381152090725</v>
      </c>
      <c r="BD60" s="181">
        <f t="shared" si="19"/>
        <v>8.5539543839029619E-2</v>
      </c>
      <c r="BE60" s="181">
        <f t="shared" si="19"/>
        <v>5.871867711235268E-2</v>
      </c>
      <c r="BF60" s="181">
        <f t="shared" si="19"/>
        <v>3.961701984783339E-2</v>
      </c>
      <c r="BG60" s="181">
        <f t="shared" si="19"/>
        <v>2.6304805762581651E-2</v>
      </c>
    </row>
    <row r="61" spans="2:59" ht="13.35" customHeight="1">
      <c r="B61" s="74"/>
      <c r="C61" s="74"/>
      <c r="D61" s="75" t="s">
        <v>1</v>
      </c>
      <c r="E61" s="76"/>
      <c r="F61" s="37">
        <f>('Cash Flows'!E52+'Statement of Financial Position'!E55+F57-'Cash Flows'!E61-'Cash Flows'!E62)*'Inputs-Assumptions-Policy Specs'!D30</f>
        <v>13.799999999999999</v>
      </c>
      <c r="G61" s="37">
        <f>('Cash Flows'!F52+'Statement of Financial Position'!F55+G57-'Cash Flows'!F61-'Cash Flows'!F62)*'Inputs-Assumptions-Policy Specs'!E30</f>
        <v>73.431700590656163</v>
      </c>
      <c r="H61" s="37">
        <f>('Cash Flows'!G52+'Statement of Financial Position'!G55+H57-'Cash Flows'!G61-'Cash Flows'!G62)*'Inputs-Assumptions-Policy Specs'!F30</f>
        <v>147.30026462008004</v>
      </c>
      <c r="I61" s="37">
        <f>('Cash Flows'!H52+'Statement of Financial Position'!H55+I57-'Cash Flows'!H61-'Cash Flows'!H62)*'Inputs-Assumptions-Policy Specs'!G30</f>
        <v>209.46711890359882</v>
      </c>
      <c r="J61" s="37">
        <f>('Cash Flows'!I52+'Statement of Financial Position'!I55+J57-'Cash Flows'!I61-'Cash Flows'!I62)*'Inputs-Assumptions-Policy Specs'!H30</f>
        <v>261.48573816021735</v>
      </c>
      <c r="K61" s="37">
        <f>('Cash Flows'!J52+'Statement of Financial Position'!J55+K57-'Cash Flows'!J61-'Cash Flows'!J62)*'Inputs-Assumptions-Policy Specs'!I30</f>
        <v>302.72826270741353</v>
      </c>
      <c r="L61" s="37">
        <f>('Cash Flows'!K52+'Statement of Financial Position'!K55+L57-'Cash Flows'!K61-'Cash Flows'!K62)*'Inputs-Assumptions-Policy Specs'!J30</f>
        <v>338.09778185379156</v>
      </c>
      <c r="M61" s="37">
        <f>('Cash Flows'!L52+'Statement of Financial Position'!L55+M57-'Cash Flows'!L61-'Cash Flows'!L62)*'Inputs-Assumptions-Policy Specs'!K30</f>
        <v>366.84322978911035</v>
      </c>
      <c r="N61" s="37">
        <f>('Cash Flows'!M52+'Statement of Financial Position'!M55+N57-'Cash Flows'!M61-'Cash Flows'!M62)*'Inputs-Assumptions-Policy Specs'!L30</f>
        <v>389.78989118097462</v>
      </c>
      <c r="O61" s="37">
        <f>('Cash Flows'!N52+'Statement of Financial Position'!N55+O57-'Cash Flows'!N61-'Cash Flows'!N62)*'Inputs-Assumptions-Policy Specs'!M30</f>
        <v>407.46064772991389</v>
      </c>
      <c r="P61" s="175">
        <f>('Cash Flows'!O52+'Statement of Financial Position'!O55+P57-'Cash Flows'!O61-'Cash Flows'!O62)*'Inputs-Assumptions-Policy Specs'!N30</f>
        <v>420.1506387342792</v>
      </c>
      <c r="Q61" s="175">
        <f>('Cash Flows'!P52+'Statement of Financial Position'!P55+Q57-'Cash Flows'!P61-'Cash Flows'!P62)*'Inputs-Assumptions-Policy Specs'!O30</f>
        <v>428.17673565509898</v>
      </c>
      <c r="R61" s="175">
        <f>('Cash Flows'!Q52+'Statement of Financial Position'!Q55+R57-'Cash Flows'!Q61-'Cash Flows'!Q62)*'Inputs-Assumptions-Policy Specs'!P30</f>
        <v>431.97704523151202</v>
      </c>
      <c r="S61" s="175">
        <f>('Cash Flows'!R52+'Statement of Financial Position'!R55+S57-'Cash Flows'!R61-'Cash Flows'!R62)*'Inputs-Assumptions-Policy Specs'!Q30</f>
        <v>431.81179041253694</v>
      </c>
      <c r="T61" s="175">
        <f>('Cash Flows'!S52+'Statement of Financial Position'!S55+T57-'Cash Flows'!S61-'Cash Flows'!S62)*'Inputs-Assumptions-Policy Specs'!R30</f>
        <v>428.23650744882946</v>
      </c>
      <c r="U61" s="175">
        <f>('Cash Flows'!T52+'Statement of Financial Position'!T55+U57-'Cash Flows'!T61-'Cash Flows'!T62)*'Inputs-Assumptions-Policy Specs'!S30</f>
        <v>421.74408609754727</v>
      </c>
      <c r="V61" s="175">
        <f>('Cash Flows'!U52+'Statement of Financial Position'!U55+V57-'Cash Flows'!U61-'Cash Flows'!U62)*'Inputs-Assumptions-Policy Specs'!T30</f>
        <v>411.58796009254206</v>
      </c>
      <c r="W61" s="175">
        <f>('Cash Flows'!V52+'Statement of Financial Position'!V55+W57-'Cash Flows'!V61-'Cash Flows'!V62)*'Inputs-Assumptions-Policy Specs'!U30</f>
        <v>399.41035687656199</v>
      </c>
      <c r="X61" s="175">
        <f>('Cash Flows'!W52+'Statement of Financial Position'!W55+X57-'Cash Flows'!W61-'Cash Flows'!W62)*'Inputs-Assumptions-Policy Specs'!V30</f>
        <v>385.5357594499954</v>
      </c>
      <c r="Y61" s="175">
        <f>('Cash Flows'!X52+'Statement of Financial Position'!X55+Y57-'Cash Flows'!X61-'Cash Flows'!X62)*'Inputs-Assumptions-Policy Specs'!W30</f>
        <v>370.26509165223524</v>
      </c>
      <c r="Z61" s="175">
        <f>('Cash Flows'!Y52+'Statement of Financial Position'!Y55+Z57-'Cash Flows'!Y61-'Cash Flows'!Y62)*'Inputs-Assumptions-Policy Specs'!X30</f>
        <v>353.8557215544871</v>
      </c>
      <c r="AA61" s="175">
        <f>('Cash Flows'!Z52+'Statement of Financial Position'!Z55+AA57-'Cash Flows'!Z61-'Cash Flows'!Z62)*'Inputs-Assumptions-Policy Specs'!Y30</f>
        <v>336.54816720133238</v>
      </c>
      <c r="AB61" s="175">
        <f>('Cash Flows'!AA52+'Statement of Financial Position'!AA55+AB57-'Cash Flows'!AA61-'Cash Flows'!AA62)*'Inputs-Assumptions-Policy Specs'!Z30</f>
        <v>318.54799791247109</v>
      </c>
      <c r="AC61" s="175">
        <f>('Cash Flows'!AB52+'Statement of Financial Position'!AB55+AC57-'Cash Flows'!AB61-'Cash Flows'!AB62)*'Inputs-Assumptions-Policy Specs'!AA30</f>
        <v>300.03414774085917</v>
      </c>
      <c r="AD61" s="175">
        <f>('Cash Flows'!AC52+'Statement of Financial Position'!AC55+AD57-'Cash Flows'!AC61-'Cash Flows'!AC62)*'Inputs-Assumptions-Policy Specs'!AB30</f>
        <v>281.17871701163983</v>
      </c>
      <c r="AE61" s="175">
        <f>('Cash Flows'!AD52+'Statement of Financial Position'!AD55+AE57-'Cash Flows'!AD61-'Cash Flows'!AD62)*'Inputs-Assumptions-Policy Specs'!AC30</f>
        <v>262.148452355627</v>
      </c>
      <c r="AF61" s="175">
        <f>('Cash Flows'!AE52+'Statement of Financial Position'!AE55+AF57-'Cash Flows'!AE61-'Cash Flows'!AE62)*'Inputs-Assumptions-Policy Specs'!AD30</f>
        <v>243.11185161284629</v>
      </c>
      <c r="AG61" s="175">
        <f>('Cash Flows'!AF52+'Statement of Financial Position'!AF55+AG57-'Cash Flows'!AF61-'Cash Flows'!AF62)*'Inputs-Assumptions-Policy Specs'!AE30</f>
        <v>224.25023370062539</v>
      </c>
      <c r="AH61" s="175">
        <f>('Cash Flows'!AG52+'Statement of Financial Position'!AG55+AH57-'Cash Flows'!AG61-'Cash Flows'!AG62)*'Inputs-Assumptions-Policy Specs'!AF30</f>
        <v>205.71856102685973</v>
      </c>
      <c r="AI61" s="175">
        <f>('Cash Flows'!AH52+'Statement of Financial Position'!AH55+AI57-'Cash Flows'!AH61-'Cash Flows'!AH62)*'Inputs-Assumptions-Policy Specs'!AG30</f>
        <v>187.64338562867974</v>
      </c>
      <c r="AJ61" s="175">
        <f>('Cash Flows'!AI52+'Statement of Financial Position'!AI55+AJ57-'Cash Flows'!AI61-'Cash Flows'!AI62)*'Inputs-Assumptions-Policy Specs'!AH30</f>
        <v>170.12529737521416</v>
      </c>
      <c r="AK61" s="175">
        <f>('Cash Flows'!AJ52+'Statement of Financial Position'!AJ55+AK57-'Cash Flows'!AJ61-'Cash Flows'!AJ62)*'Inputs-Assumptions-Policy Specs'!AI30</f>
        <v>153.24815142996039</v>
      </c>
      <c r="AL61" s="175">
        <f>('Cash Flows'!AK52+'Statement of Financial Position'!AK55+AL57-'Cash Flows'!AK61-'Cash Flows'!AK62)*'Inputs-Assumptions-Policy Specs'!AJ30</f>
        <v>137.09028147559377</v>
      </c>
      <c r="AM61" s="175">
        <f>('Cash Flows'!AL52+'Statement of Financial Position'!AL55+AM57-'Cash Flows'!AL61-'Cash Flows'!AL62)*'Inputs-Assumptions-Policy Specs'!AK30</f>
        <v>121.72108674401559</v>
      </c>
      <c r="AN61" s="175">
        <f>('Cash Flows'!AM52+'Statement of Financial Position'!AM55+AN57-'Cash Flows'!AM61-'Cash Flows'!AM62)*'Inputs-Assumptions-Policy Specs'!AL30</f>
        <v>107.20880008213604</v>
      </c>
      <c r="AO61" s="175">
        <f>('Cash Flows'!AN52+'Statement of Financial Position'!AN55+AO57-'Cash Flows'!AN61-'Cash Flows'!AN62)*'Inputs-Assumptions-Policy Specs'!AM30</f>
        <v>93.618444045019075</v>
      </c>
      <c r="AP61" s="175">
        <f>('Cash Flows'!AO52+'Statement of Financial Position'!AO55+AP57-'Cash Flows'!AO61-'Cash Flows'!AO62)*'Inputs-Assumptions-Policy Specs'!AN30</f>
        <v>81.004799599888855</v>
      </c>
      <c r="AQ61" s="175">
        <f>('Cash Flows'!AP52+'Statement of Financial Position'!AP55+AQ57-'Cash Flows'!AP61-'Cash Flows'!AP62)*'Inputs-Assumptions-Policy Specs'!AO30</f>
        <v>69.417003727862308</v>
      </c>
      <c r="AR61" s="175">
        <f>('Cash Flows'!AQ52+'Statement of Financial Position'!AQ55+AR57-'Cash Flows'!AQ61-'Cash Flows'!AQ62)*'Inputs-Assumptions-Policy Specs'!AP30</f>
        <v>58.887798735750842</v>
      </c>
      <c r="AS61" s="175">
        <f>('Cash Flows'!AR52+'Statement of Financial Position'!AR55+AS57-'Cash Flows'!AR61-'Cash Flows'!AR62)*'Inputs-Assumptions-Policy Specs'!AQ30</f>
        <v>49.415336301523254</v>
      </c>
      <c r="AT61" s="175">
        <f>('Cash Flows'!AS52+'Statement of Financial Position'!AS55+AT57-'Cash Flows'!AS61-'Cash Flows'!AS62)*'Inputs-Assumptions-Policy Specs'!AR30</f>
        <v>40.97396032645063</v>
      </c>
      <c r="AU61" s="175">
        <f>('Cash Flows'!AT52+'Statement of Financial Position'!AT55+AU57-'Cash Flows'!AT61-'Cash Flows'!AT62)*'Inputs-Assumptions-Policy Specs'!AS30</f>
        <v>33.533748328883348</v>
      </c>
      <c r="AV61" s="175">
        <f>('Cash Flows'!AU52+'Statement of Financial Position'!AU55+AV57-'Cash Flows'!AU61-'Cash Flows'!AU62)*'Inputs-Assumptions-Policy Specs'!AT30</f>
        <v>27.056796634688379</v>
      </c>
      <c r="AW61" s="175">
        <f>('Cash Flows'!AV52+'Statement of Financial Position'!AV55+AW57-'Cash Flows'!AV61-'Cash Flows'!AV62)*'Inputs-Assumptions-Policy Specs'!AU30</f>
        <v>21.495312970169028</v>
      </c>
      <c r="AX61" s="175">
        <f>('Cash Flows'!AW52+'Statement of Financial Position'!AW55+AX57-'Cash Flows'!AW61-'Cash Flows'!AW62)*'Inputs-Assumptions-Policy Specs'!AV30</f>
        <v>16.793498185985968</v>
      </c>
      <c r="AY61" s="175">
        <f>('Cash Flows'!AX52+'Statement of Financial Position'!AX55+AY57-'Cash Flows'!AX61-'Cash Flows'!AX62)*'Inputs-Assumptions-Policy Specs'!AW30</f>
        <v>12.888332199428428</v>
      </c>
      <c r="AZ61" s="175">
        <f>('Cash Flows'!AY52+'Statement of Financial Position'!AY55+AZ57-'Cash Flows'!AY61-'Cash Flows'!AY62)*'Inputs-Assumptions-Policy Specs'!AX30</f>
        <v>9.7053152943288765</v>
      </c>
      <c r="BA61" s="175">
        <f>('Cash Flows'!AZ52+'Statement of Financial Position'!AZ55+BA57-'Cash Flows'!AZ61-'Cash Flows'!AZ62)*'Inputs-Assumptions-Policy Specs'!AY30</f>
        <v>7.1601724867589409</v>
      </c>
      <c r="BB61" s="175">
        <f>('Cash Flows'!BA52+'Statement of Financial Position'!BA55+BB57-'Cash Flows'!BA61-'Cash Flows'!BA62)*'Inputs-Assumptions-Policy Specs'!AZ30</f>
        <v>5.1644784015471821</v>
      </c>
      <c r="BC61" s="175">
        <f>('Cash Flows'!BB52+'Statement of Financial Position'!BB55+BC57-'Cash Flows'!BB61-'Cash Flows'!BB62)*'Inputs-Assumptions-Policy Specs'!BA30</f>
        <v>3.6304994908902075</v>
      </c>
      <c r="BD61" s="175">
        <f>('Cash Flows'!BC52+'Statement of Financial Position'!BC55+BD57-'Cash Flows'!BC61-'Cash Flows'!BC62)*'Inputs-Assumptions-Policy Specs'!BB30</f>
        <v>2.4751603379958014</v>
      </c>
      <c r="BE61" s="175">
        <f>('Cash Flows'!BD52+'Statement of Financial Position'!BD55+BE57-'Cash Flows'!BD61-'Cash Flows'!BD62)*'Inputs-Assumptions-Policy Specs'!BC30</f>
        <v>1.6228555274842384</v>
      </c>
      <c r="BF61" s="175">
        <f>('Cash Flows'!BE52+'Statement of Financial Position'!BE55+BF57-'Cash Flows'!BE61-'Cash Flows'!BE62)*'Inputs-Assumptions-Policy Specs'!BD30</f>
        <v>1.0071891342094927</v>
      </c>
      <c r="BG61" s="175">
        <f>('Cash Flows'!BF52+'Statement of Financial Position'!BF55+BG57-'Cash Flows'!BF61-'Cash Flows'!BF62)*'Inputs-Assumptions-Policy Specs'!BE30</f>
        <v>0.57173827362243368</v>
      </c>
    </row>
    <row r="62" spans="2:59" ht="13.35" customHeight="1">
      <c r="B62" s="57"/>
      <c r="C62" s="57"/>
      <c r="D62" s="61" t="s">
        <v>27</v>
      </c>
      <c r="E62" s="68"/>
      <c r="F62" s="37">
        <f>-PVCF!F63</f>
        <v>30.434221127193414</v>
      </c>
      <c r="G62" s="37">
        <f>-PVCF!G63</f>
        <v>-13.702496747718854</v>
      </c>
      <c r="H62" s="37">
        <f>-PVCF!H63</f>
        <v>-65.583342033269801</v>
      </c>
      <c r="I62" s="37">
        <f>-PVCF!I63</f>
        <v>-109.4296475671773</v>
      </c>
      <c r="J62" s="37">
        <f>-PVCF!J63</f>
        <v>-146.35829014990179</v>
      </c>
      <c r="K62" s="37">
        <f>-PVCF!K63</f>
        <v>-176.09556286287523</v>
      </c>
      <c r="L62" s="37">
        <f>-PVCF!L63</f>
        <v>-201.63545839704415</v>
      </c>
      <c r="M62" s="37">
        <f>-PVCF!M63</f>
        <v>-222.63521028542465</v>
      </c>
      <c r="N62" s="37">
        <f>-PVCF!N63</f>
        <v>-239.65254061964566</v>
      </c>
      <c r="O62" s="37">
        <f>-PVCF!O63</f>
        <v>-253.04371458339861</v>
      </c>
      <c r="P62" s="175">
        <f>-PVCF!P63</f>
        <v>-263.01234346487399</v>
      </c>
      <c r="Q62" s="175">
        <f>-PVCF!Q63</f>
        <v>-269.7756691711611</v>
      </c>
      <c r="R62" s="175">
        <f>-PVCF!R63</f>
        <v>-273.62968407125146</v>
      </c>
      <c r="S62" s="175">
        <f>-PVCF!S63</f>
        <v>-274.75283383662696</v>
      </c>
      <c r="T62" s="175">
        <f>-PVCF!T63</f>
        <v>-273.52020737583399</v>
      </c>
      <c r="U62" s="175">
        <f>-PVCF!U63</f>
        <v>-270.26492305142756</v>
      </c>
      <c r="V62" s="175">
        <f>-PVCF!V63</f>
        <v>-264.49274745117219</v>
      </c>
      <c r="W62" s="175">
        <f>-PVCF!W63</f>
        <v>-257.30237450722257</v>
      </c>
      <c r="X62" s="175">
        <f>-PVCF!X63</f>
        <v>-248.91403488363088</v>
      </c>
      <c r="Y62" s="175">
        <f>-PVCF!Y63</f>
        <v>-239.53198710987019</v>
      </c>
      <c r="Z62" s="175">
        <f>-PVCF!Z63</f>
        <v>-229.33119582267005</v>
      </c>
      <c r="AA62" s="175">
        <f>-PVCF!AA63</f>
        <v>-218.47518008694536</v>
      </c>
      <c r="AB62" s="175">
        <f>-PVCF!AB63</f>
        <v>-207.10397772460183</v>
      </c>
      <c r="AC62" s="175">
        <f>-PVCF!AC63</f>
        <v>-195.33972450328812</v>
      </c>
      <c r="AD62" s="175">
        <f>-PVCF!AD63</f>
        <v>-183.29987222282608</v>
      </c>
      <c r="AE62" s="175">
        <f>-PVCF!AE63</f>
        <v>-171.09819929706438</v>
      </c>
      <c r="AF62" s="175">
        <f>-PVCF!AF63</f>
        <v>-158.84955333319445</v>
      </c>
      <c r="AG62" s="175">
        <f>-PVCF!AG63</f>
        <v>-146.67724013129356</v>
      </c>
      <c r="AH62" s="175">
        <f>-PVCF!AH63</f>
        <v>-134.68690995554465</v>
      </c>
      <c r="AI62" s="175">
        <f>-PVCF!AI63</f>
        <v>-122.96517716129308</v>
      </c>
      <c r="AJ62" s="175">
        <f>-PVCF!AJ63</f>
        <v>-111.58125137475716</v>
      </c>
      <c r="AK62" s="175">
        <f>-PVCF!AK63</f>
        <v>-100.59311458695966</v>
      </c>
      <c r="AL62" s="175">
        <f>-PVCF!AL63</f>
        <v>-90.055024833246094</v>
      </c>
      <c r="AM62" s="175">
        <f>-PVCF!AM63</f>
        <v>-80.015260345682577</v>
      </c>
      <c r="AN62" s="175">
        <f>-PVCF!AN63</f>
        <v>-70.52131146975681</v>
      </c>
      <c r="AO62" s="175">
        <f>-PVCF!AO63</f>
        <v>-61.618525306603054</v>
      </c>
      <c r="AP62" s="175">
        <f>-PVCF!AP63</f>
        <v>-53.345404623900443</v>
      </c>
      <c r="AQ62" s="175">
        <f>-PVCF!AQ63</f>
        <v>-45.736661114962693</v>
      </c>
      <c r="AR62" s="175">
        <f>-PVCF!AR63</f>
        <v>-38.816039124149817</v>
      </c>
      <c r="AS62" s="175">
        <f>-PVCF!AS63</f>
        <v>-32.584158203652954</v>
      </c>
      <c r="AT62" s="175">
        <f>-PVCF!AT63</f>
        <v>-27.025678538402346</v>
      </c>
      <c r="AU62" s="175">
        <f>-PVCF!AU63</f>
        <v>-22.122328967001401</v>
      </c>
      <c r="AV62" s="175">
        <f>-PVCF!AV63</f>
        <v>-17.850433068348071</v>
      </c>
      <c r="AW62" s="175">
        <f>-PVCF!AW63</f>
        <v>-14.179632146060101</v>
      </c>
      <c r="AX62" s="175">
        <f>-PVCF!AX63</f>
        <v>-11.074130572333964</v>
      </c>
      <c r="AY62" s="175">
        <f>-PVCF!AY63</f>
        <v>-8.493211243747405</v>
      </c>
      <c r="AZ62" s="175">
        <f>-PVCF!AZ63</f>
        <v>-6.3883849801929591</v>
      </c>
      <c r="BA62" s="175">
        <f>-PVCF!BA63</f>
        <v>-4.7045139747255034</v>
      </c>
      <c r="BB62" s="175">
        <f>-PVCF!BB63</f>
        <v>-3.3835544092198466</v>
      </c>
      <c r="BC62" s="175">
        <f>-PVCF!BC63</f>
        <v>-2.3677845459180951</v>
      </c>
      <c r="BD62" s="175">
        <f>-PVCF!BD63</f>
        <v>-1.6024549964493269</v>
      </c>
      <c r="BE62" s="175">
        <f>-PVCF!BE63</f>
        <v>-1.0376733711951793</v>
      </c>
      <c r="BF62" s="175">
        <f>-PVCF!BF63</f>
        <v>-0.6295778560965094</v>
      </c>
      <c r="BG62" s="175">
        <f>-PVCF!BG63</f>
        <v>-0.34086196316571665</v>
      </c>
    </row>
    <row r="63" spans="2:59" ht="13.35" customHeight="1">
      <c r="B63" s="57"/>
      <c r="C63" s="57"/>
      <c r="D63" s="78" t="s">
        <v>104</v>
      </c>
      <c r="E63" s="68"/>
      <c r="F63" s="79">
        <f>SUM(F61:F62)</f>
        <v>44.234221127193415</v>
      </c>
      <c r="G63" s="79">
        <f t="shared" ref="G63:O63" si="20">SUM(G61:G62)</f>
        <v>59.729203842937309</v>
      </c>
      <c r="H63" s="79">
        <f t="shared" si="20"/>
        <v>81.716922586810242</v>
      </c>
      <c r="I63" s="79">
        <f t="shared" si="20"/>
        <v>100.03747133642152</v>
      </c>
      <c r="J63" s="79">
        <f t="shared" si="20"/>
        <v>115.12744801031556</v>
      </c>
      <c r="K63" s="79">
        <f t="shared" si="20"/>
        <v>126.63269984453831</v>
      </c>
      <c r="L63" s="79">
        <f t="shared" si="20"/>
        <v>136.46232345674741</v>
      </c>
      <c r="M63" s="79">
        <f t="shared" si="20"/>
        <v>144.2080195036857</v>
      </c>
      <c r="N63" s="79">
        <f t="shared" si="20"/>
        <v>150.13735056132896</v>
      </c>
      <c r="O63" s="79">
        <f t="shared" si="20"/>
        <v>154.41693314651528</v>
      </c>
      <c r="P63" s="183">
        <f t="shared" ref="P63:BG63" si="21">SUM(P61:P62)</f>
        <v>157.13829526940521</v>
      </c>
      <c r="Q63" s="183">
        <f t="shared" si="21"/>
        <v>158.40106648393788</v>
      </c>
      <c r="R63" s="183">
        <f t="shared" si="21"/>
        <v>158.34736116026056</v>
      </c>
      <c r="S63" s="183">
        <f t="shared" si="21"/>
        <v>157.05895657590997</v>
      </c>
      <c r="T63" s="183">
        <f t="shared" si="21"/>
        <v>154.71630007299547</v>
      </c>
      <c r="U63" s="183">
        <f t="shared" si="21"/>
        <v>151.47916304611971</v>
      </c>
      <c r="V63" s="183">
        <f t="shared" si="21"/>
        <v>147.09521264136987</v>
      </c>
      <c r="W63" s="183">
        <f t="shared" si="21"/>
        <v>142.10798236933942</v>
      </c>
      <c r="X63" s="183">
        <f t="shared" si="21"/>
        <v>136.62172456636452</v>
      </c>
      <c r="Y63" s="183">
        <f t="shared" si="21"/>
        <v>130.73310454236506</v>
      </c>
      <c r="Z63" s="183">
        <f t="shared" si="21"/>
        <v>124.52452573181705</v>
      </c>
      <c r="AA63" s="183">
        <f t="shared" si="21"/>
        <v>118.07298711438702</v>
      </c>
      <c r="AB63" s="183">
        <f t="shared" si="21"/>
        <v>111.44402018786926</v>
      </c>
      <c r="AC63" s="183">
        <f t="shared" si="21"/>
        <v>104.69442323757104</v>
      </c>
      <c r="AD63" s="183">
        <f t="shared" si="21"/>
        <v>97.878844788813751</v>
      </c>
      <c r="AE63" s="183">
        <f t="shared" si="21"/>
        <v>91.050253058562618</v>
      </c>
      <c r="AF63" s="183">
        <f t="shared" si="21"/>
        <v>84.262298279651844</v>
      </c>
      <c r="AG63" s="183">
        <f t="shared" si="21"/>
        <v>77.572993569331828</v>
      </c>
      <c r="AH63" s="183">
        <f t="shared" si="21"/>
        <v>71.031651071315082</v>
      </c>
      <c r="AI63" s="183">
        <f t="shared" si="21"/>
        <v>64.678208467386654</v>
      </c>
      <c r="AJ63" s="183">
        <f t="shared" si="21"/>
        <v>58.544046000457001</v>
      </c>
      <c r="AK63" s="183">
        <f t="shared" si="21"/>
        <v>52.65503684300073</v>
      </c>
      <c r="AL63" s="183">
        <f t="shared" si="21"/>
        <v>47.035256642347676</v>
      </c>
      <c r="AM63" s="183">
        <f t="shared" si="21"/>
        <v>41.705826398333016</v>
      </c>
      <c r="AN63" s="183">
        <f t="shared" si="21"/>
        <v>36.687488612379227</v>
      </c>
      <c r="AO63" s="183">
        <f t="shared" si="21"/>
        <v>31.999918738416021</v>
      </c>
      <c r="AP63" s="183">
        <f t="shared" si="21"/>
        <v>27.659394975988413</v>
      </c>
      <c r="AQ63" s="183">
        <f t="shared" si="21"/>
        <v>23.680342612899615</v>
      </c>
      <c r="AR63" s="183">
        <f t="shared" si="21"/>
        <v>20.071759611601024</v>
      </c>
      <c r="AS63" s="183">
        <f t="shared" si="21"/>
        <v>16.8311780978703</v>
      </c>
      <c r="AT63" s="183">
        <f t="shared" si="21"/>
        <v>13.948281788048284</v>
      </c>
      <c r="AU63" s="183">
        <f t="shared" si="21"/>
        <v>11.411419361881947</v>
      </c>
      <c r="AV63" s="183">
        <f t="shared" si="21"/>
        <v>9.2063635663403076</v>
      </c>
      <c r="AW63" s="183">
        <f t="shared" si="21"/>
        <v>7.3156808241089273</v>
      </c>
      <c r="AX63" s="183">
        <f t="shared" si="21"/>
        <v>5.719367613652004</v>
      </c>
      <c r="AY63" s="183">
        <f t="shared" si="21"/>
        <v>4.3951209556810227</v>
      </c>
      <c r="AZ63" s="183">
        <f t="shared" si="21"/>
        <v>3.3169303141359174</v>
      </c>
      <c r="BA63" s="183">
        <f t="shared" si="21"/>
        <v>2.4556585120334375</v>
      </c>
      <c r="BB63" s="183">
        <f t="shared" si="21"/>
        <v>1.7809239923273354</v>
      </c>
      <c r="BC63" s="183">
        <f t="shared" si="21"/>
        <v>1.2627149449721125</v>
      </c>
      <c r="BD63" s="183">
        <f t="shared" si="21"/>
        <v>0.8727053415464745</v>
      </c>
      <c r="BE63" s="183">
        <f t="shared" si="21"/>
        <v>0.58518215628905912</v>
      </c>
      <c r="BF63" s="183">
        <f t="shared" si="21"/>
        <v>0.37761127811298334</v>
      </c>
      <c r="BG63" s="183">
        <f t="shared" si="21"/>
        <v>0.23087631045671703</v>
      </c>
    </row>
    <row r="64" spans="2:59" ht="13.35" customHeight="1">
      <c r="B64" s="57"/>
      <c r="C64" s="57"/>
      <c r="D64" s="78" t="s">
        <v>28</v>
      </c>
      <c r="E64" s="62"/>
      <c r="F64" s="79">
        <f>F60+F63</f>
        <v>153.7904914890639</v>
      </c>
      <c r="G64" s="79">
        <f t="shared" ref="G64:O64" si="22">G60+G63</f>
        <v>125.60760215797951</v>
      </c>
      <c r="H64" s="79">
        <f t="shared" si="22"/>
        <v>141.76032287585224</v>
      </c>
      <c r="I64" s="79">
        <f t="shared" si="22"/>
        <v>156.27654829422579</v>
      </c>
      <c r="J64" s="79">
        <f t="shared" si="22"/>
        <v>-255.73669415039217</v>
      </c>
      <c r="K64" s="79">
        <f t="shared" si="22"/>
        <v>175.63810242579365</v>
      </c>
      <c r="L64" s="79">
        <f t="shared" si="22"/>
        <v>182.36532174428055</v>
      </c>
      <c r="M64" s="79">
        <f t="shared" si="22"/>
        <v>187.19692132814077</v>
      </c>
      <c r="N64" s="79">
        <f t="shared" si="22"/>
        <v>190.40409050616495</v>
      </c>
      <c r="O64" s="79">
        <f t="shared" si="22"/>
        <v>192.13280511064366</v>
      </c>
      <c r="P64" s="183">
        <f t="shared" ref="P64:BG64" si="23">P60+P63</f>
        <v>192.45315591292007</v>
      </c>
      <c r="Q64" s="183">
        <f t="shared" si="23"/>
        <v>191.41294604597937</v>
      </c>
      <c r="R64" s="183">
        <f t="shared" si="23"/>
        <v>189.18035227756695</v>
      </c>
      <c r="S64" s="183">
        <f t="shared" si="23"/>
        <v>185.83134445121073</v>
      </c>
      <c r="T64" s="183">
        <f t="shared" si="23"/>
        <v>181.54121448420705</v>
      </c>
      <c r="U64" s="183">
        <f t="shared" si="23"/>
        <v>176.44353978982275</v>
      </c>
      <c r="V64" s="183">
        <f t="shared" si="23"/>
        <v>170.29594264229735</v>
      </c>
      <c r="W64" s="183">
        <f t="shared" si="23"/>
        <v>163.64278222232383</v>
      </c>
      <c r="X64" s="183">
        <f t="shared" si="23"/>
        <v>156.58166018501586</v>
      </c>
      <c r="Y64" s="183">
        <f t="shared" si="23"/>
        <v>149.20282399149826</v>
      </c>
      <c r="Z64" s="183">
        <f t="shared" si="23"/>
        <v>141.58337155794476</v>
      </c>
      <c r="AA64" s="183">
        <f t="shared" si="23"/>
        <v>133.79574953682047</v>
      </c>
      <c r="AB64" s="183">
        <f t="shared" si="23"/>
        <v>125.90185918189209</v>
      </c>
      <c r="AC64" s="183">
        <f t="shared" si="23"/>
        <v>117.95529504634212</v>
      </c>
      <c r="AD64" s="183">
        <f t="shared" si="23"/>
        <v>110.00809924498577</v>
      </c>
      <c r="AE64" s="183">
        <f t="shared" si="23"/>
        <v>102.11078300815953</v>
      </c>
      <c r="AF64" s="183">
        <f t="shared" si="23"/>
        <v>94.31476676914528</v>
      </c>
      <c r="AG64" s="183">
        <f t="shared" si="23"/>
        <v>86.675950405035991</v>
      </c>
      <c r="AH64" s="183">
        <f t="shared" si="23"/>
        <v>79.241254518027063</v>
      </c>
      <c r="AI64" s="183">
        <f t="shared" si="23"/>
        <v>72.048201361748639</v>
      </c>
      <c r="AJ64" s="183">
        <f t="shared" si="23"/>
        <v>65.126392059748298</v>
      </c>
      <c r="AK64" s="183">
        <f t="shared" si="23"/>
        <v>58.500625572939654</v>
      </c>
      <c r="AL64" s="183">
        <f t="shared" si="23"/>
        <v>52.194389979562672</v>
      </c>
      <c r="AM64" s="183">
        <f t="shared" si="23"/>
        <v>46.228548864848591</v>
      </c>
      <c r="AN64" s="183">
        <f t="shared" si="23"/>
        <v>40.623768485485172</v>
      </c>
      <c r="AO64" s="183">
        <f t="shared" si="23"/>
        <v>35.399309089688039</v>
      </c>
      <c r="AP64" s="183">
        <f t="shared" si="23"/>
        <v>30.57073845298688</v>
      </c>
      <c r="AQ64" s="183">
        <f t="shared" si="23"/>
        <v>26.151542711102515</v>
      </c>
      <c r="AR64" s="183">
        <f t="shared" si="23"/>
        <v>22.149110502972334</v>
      </c>
      <c r="AS64" s="183">
        <f t="shared" si="23"/>
        <v>18.558786051149106</v>
      </c>
      <c r="AT64" s="183">
        <f t="shared" si="23"/>
        <v>15.368075795812778</v>
      </c>
      <c r="AU64" s="183">
        <f t="shared" si="23"/>
        <v>12.56321679879813</v>
      </c>
      <c r="AV64" s="183">
        <f t="shared" si="23"/>
        <v>10.127734917796822</v>
      </c>
      <c r="AW64" s="183">
        <f t="shared" si="23"/>
        <v>8.0417212173398447</v>
      </c>
      <c r="AX64" s="183">
        <f t="shared" si="23"/>
        <v>6.2824841749470366</v>
      </c>
      <c r="AY64" s="183">
        <f t="shared" si="23"/>
        <v>4.8247461184791121</v>
      </c>
      <c r="AZ64" s="183">
        <f t="shared" si="23"/>
        <v>3.6392019702818041</v>
      </c>
      <c r="BA64" s="183">
        <f t="shared" si="23"/>
        <v>2.6932374612546823</v>
      </c>
      <c r="BB64" s="183">
        <f t="shared" si="23"/>
        <v>1.952992587399792</v>
      </c>
      <c r="BC64" s="183">
        <f t="shared" si="23"/>
        <v>1.3851287564930197</v>
      </c>
      <c r="BD64" s="183">
        <f t="shared" si="23"/>
        <v>0.95824488538550412</v>
      </c>
      <c r="BE64" s="183">
        <f t="shared" si="23"/>
        <v>0.6439008334014118</v>
      </c>
      <c r="BF64" s="183">
        <f t="shared" si="23"/>
        <v>0.41722829796081673</v>
      </c>
      <c r="BG64" s="183">
        <f t="shared" si="23"/>
        <v>0.25718111621929868</v>
      </c>
    </row>
    <row r="65" spans="2:59" ht="13.35" customHeight="1">
      <c r="B65" s="58"/>
      <c r="C65" s="58"/>
      <c r="D65" s="61" t="s">
        <v>80</v>
      </c>
      <c r="E65" s="63"/>
      <c r="F65" s="37">
        <v>0</v>
      </c>
      <c r="G65" s="37">
        <v>0</v>
      </c>
      <c r="H65" s="37">
        <v>0</v>
      </c>
      <c r="I65" s="37">
        <v>0</v>
      </c>
      <c r="J65" s="37">
        <v>0</v>
      </c>
      <c r="K65" s="37">
        <v>0</v>
      </c>
      <c r="L65" s="37">
        <v>0</v>
      </c>
      <c r="M65" s="37">
        <v>0</v>
      </c>
      <c r="N65" s="37">
        <v>0</v>
      </c>
      <c r="O65" s="37">
        <v>0</v>
      </c>
      <c r="P65" s="175">
        <v>0</v>
      </c>
      <c r="Q65" s="175">
        <v>0</v>
      </c>
      <c r="R65" s="175">
        <v>0</v>
      </c>
      <c r="S65" s="175">
        <v>0</v>
      </c>
      <c r="T65" s="175">
        <v>0</v>
      </c>
      <c r="U65" s="175">
        <v>0</v>
      </c>
      <c r="V65" s="175">
        <v>0</v>
      </c>
      <c r="W65" s="175">
        <v>0</v>
      </c>
      <c r="X65" s="175">
        <v>0</v>
      </c>
      <c r="Y65" s="175">
        <v>0</v>
      </c>
      <c r="Z65" s="175">
        <v>0</v>
      </c>
      <c r="AA65" s="175">
        <v>0</v>
      </c>
      <c r="AB65" s="175">
        <v>0</v>
      </c>
      <c r="AC65" s="175">
        <v>0</v>
      </c>
      <c r="AD65" s="175">
        <v>0</v>
      </c>
      <c r="AE65" s="175">
        <v>0</v>
      </c>
      <c r="AF65" s="175">
        <v>0</v>
      </c>
      <c r="AG65" s="175">
        <v>0</v>
      </c>
      <c r="AH65" s="175">
        <v>0</v>
      </c>
      <c r="AI65" s="175">
        <v>0</v>
      </c>
      <c r="AJ65" s="175">
        <v>0</v>
      </c>
      <c r="AK65" s="175">
        <v>0</v>
      </c>
      <c r="AL65" s="175">
        <v>0</v>
      </c>
      <c r="AM65" s="175">
        <v>0</v>
      </c>
      <c r="AN65" s="175">
        <v>0</v>
      </c>
      <c r="AO65" s="175">
        <v>0</v>
      </c>
      <c r="AP65" s="175">
        <v>0</v>
      </c>
      <c r="AQ65" s="175">
        <v>0</v>
      </c>
      <c r="AR65" s="175">
        <v>0</v>
      </c>
      <c r="AS65" s="175">
        <v>0</v>
      </c>
      <c r="AT65" s="175">
        <v>0</v>
      </c>
      <c r="AU65" s="175">
        <v>0</v>
      </c>
      <c r="AV65" s="175">
        <v>0</v>
      </c>
      <c r="AW65" s="175">
        <v>0</v>
      </c>
      <c r="AX65" s="175">
        <v>0</v>
      </c>
      <c r="AY65" s="175">
        <v>0</v>
      </c>
      <c r="AZ65" s="175">
        <v>0</v>
      </c>
      <c r="BA65" s="175">
        <v>0</v>
      </c>
      <c r="BB65" s="175">
        <v>0</v>
      </c>
      <c r="BC65" s="175">
        <v>0</v>
      </c>
      <c r="BD65" s="175">
        <v>0</v>
      </c>
      <c r="BE65" s="175">
        <v>0</v>
      </c>
      <c r="BF65" s="175">
        <v>0</v>
      </c>
      <c r="BG65" s="175">
        <v>0</v>
      </c>
    </row>
    <row r="66" spans="2:59" ht="13.35" customHeight="1">
      <c r="B66" s="58"/>
      <c r="C66" s="58"/>
      <c r="D66" s="80" t="s">
        <v>81</v>
      </c>
      <c r="E66" s="63"/>
      <c r="F66" s="37">
        <v>0</v>
      </c>
      <c r="G66" s="37">
        <v>0</v>
      </c>
      <c r="H66" s="37">
        <v>0</v>
      </c>
      <c r="I66" s="37">
        <v>0</v>
      </c>
      <c r="J66" s="37">
        <v>0</v>
      </c>
      <c r="K66" s="37">
        <v>0</v>
      </c>
      <c r="L66" s="37">
        <v>0</v>
      </c>
      <c r="M66" s="37">
        <v>0</v>
      </c>
      <c r="N66" s="37">
        <v>0</v>
      </c>
      <c r="O66" s="37">
        <v>0</v>
      </c>
      <c r="P66" s="175">
        <v>0</v>
      </c>
      <c r="Q66" s="175">
        <v>0</v>
      </c>
      <c r="R66" s="175">
        <v>0</v>
      </c>
      <c r="S66" s="175">
        <v>0</v>
      </c>
      <c r="T66" s="175">
        <v>0</v>
      </c>
      <c r="U66" s="175">
        <v>0</v>
      </c>
      <c r="V66" s="175">
        <v>0</v>
      </c>
      <c r="W66" s="175">
        <v>0</v>
      </c>
      <c r="X66" s="175">
        <v>0</v>
      </c>
      <c r="Y66" s="175">
        <v>0</v>
      </c>
      <c r="Z66" s="175">
        <v>0</v>
      </c>
      <c r="AA66" s="175">
        <v>0</v>
      </c>
      <c r="AB66" s="175">
        <v>0</v>
      </c>
      <c r="AC66" s="175">
        <v>0</v>
      </c>
      <c r="AD66" s="175">
        <v>0</v>
      </c>
      <c r="AE66" s="175">
        <v>0</v>
      </c>
      <c r="AF66" s="175">
        <v>0</v>
      </c>
      <c r="AG66" s="175">
        <v>0</v>
      </c>
      <c r="AH66" s="175">
        <v>0</v>
      </c>
      <c r="AI66" s="175">
        <v>0</v>
      </c>
      <c r="AJ66" s="175">
        <v>0</v>
      </c>
      <c r="AK66" s="175">
        <v>0</v>
      </c>
      <c r="AL66" s="175">
        <v>0</v>
      </c>
      <c r="AM66" s="175">
        <v>0</v>
      </c>
      <c r="AN66" s="175">
        <v>0</v>
      </c>
      <c r="AO66" s="175">
        <v>0</v>
      </c>
      <c r="AP66" s="175">
        <v>0</v>
      </c>
      <c r="AQ66" s="175">
        <v>0</v>
      </c>
      <c r="AR66" s="175">
        <v>0</v>
      </c>
      <c r="AS66" s="175">
        <v>0</v>
      </c>
      <c r="AT66" s="175">
        <v>0</v>
      </c>
      <c r="AU66" s="175">
        <v>0</v>
      </c>
      <c r="AV66" s="175">
        <v>0</v>
      </c>
      <c r="AW66" s="175">
        <v>0</v>
      </c>
      <c r="AX66" s="175">
        <v>0</v>
      </c>
      <c r="AY66" s="175">
        <v>0</v>
      </c>
      <c r="AZ66" s="175">
        <v>0</v>
      </c>
      <c r="BA66" s="175">
        <v>0</v>
      </c>
      <c r="BB66" s="175">
        <v>0</v>
      </c>
      <c r="BC66" s="175">
        <v>0</v>
      </c>
      <c r="BD66" s="175">
        <v>0</v>
      </c>
      <c r="BE66" s="175">
        <v>0</v>
      </c>
      <c r="BF66" s="175">
        <v>0</v>
      </c>
      <c r="BG66" s="175">
        <v>0</v>
      </c>
    </row>
    <row r="67" spans="2:59" ht="13.35" customHeight="1">
      <c r="B67" s="81"/>
      <c r="C67" s="82"/>
      <c r="D67" s="78" t="s">
        <v>2</v>
      </c>
      <c r="E67" s="83"/>
      <c r="F67" s="79">
        <f>F64+F65+F66</f>
        <v>153.7904914890639</v>
      </c>
      <c r="G67" s="79">
        <f t="shared" ref="G67:O67" si="24">G64+G65+G66</f>
        <v>125.60760215797951</v>
      </c>
      <c r="H67" s="79">
        <f t="shared" si="24"/>
        <v>141.76032287585224</v>
      </c>
      <c r="I67" s="79">
        <f t="shared" si="24"/>
        <v>156.27654829422579</v>
      </c>
      <c r="J67" s="79">
        <f t="shared" si="24"/>
        <v>-255.73669415039217</v>
      </c>
      <c r="K67" s="79">
        <f t="shared" si="24"/>
        <v>175.63810242579365</v>
      </c>
      <c r="L67" s="79">
        <f t="shared" si="24"/>
        <v>182.36532174428055</v>
      </c>
      <c r="M67" s="79">
        <f t="shared" si="24"/>
        <v>187.19692132814077</v>
      </c>
      <c r="N67" s="79">
        <f t="shared" si="24"/>
        <v>190.40409050616495</v>
      </c>
      <c r="O67" s="79">
        <f t="shared" si="24"/>
        <v>192.13280511064366</v>
      </c>
      <c r="P67" s="183">
        <f t="shared" ref="P67:BG67" si="25">P64+P65+P66</f>
        <v>192.45315591292007</v>
      </c>
      <c r="Q67" s="183">
        <f t="shared" si="25"/>
        <v>191.41294604597937</v>
      </c>
      <c r="R67" s="183">
        <f t="shared" si="25"/>
        <v>189.18035227756695</v>
      </c>
      <c r="S67" s="183">
        <f t="shared" si="25"/>
        <v>185.83134445121073</v>
      </c>
      <c r="T67" s="183">
        <f t="shared" si="25"/>
        <v>181.54121448420705</v>
      </c>
      <c r="U67" s="183">
        <f t="shared" si="25"/>
        <v>176.44353978982275</v>
      </c>
      <c r="V67" s="183">
        <f t="shared" si="25"/>
        <v>170.29594264229735</v>
      </c>
      <c r="W67" s="183">
        <f t="shared" si="25"/>
        <v>163.64278222232383</v>
      </c>
      <c r="X67" s="183">
        <f t="shared" si="25"/>
        <v>156.58166018501586</v>
      </c>
      <c r="Y67" s="183">
        <f t="shared" si="25"/>
        <v>149.20282399149826</v>
      </c>
      <c r="Z67" s="183">
        <f t="shared" si="25"/>
        <v>141.58337155794476</v>
      </c>
      <c r="AA67" s="183">
        <f t="shared" si="25"/>
        <v>133.79574953682047</v>
      </c>
      <c r="AB67" s="183">
        <f t="shared" si="25"/>
        <v>125.90185918189209</v>
      </c>
      <c r="AC67" s="183">
        <f t="shared" si="25"/>
        <v>117.95529504634212</v>
      </c>
      <c r="AD67" s="183">
        <f t="shared" si="25"/>
        <v>110.00809924498577</v>
      </c>
      <c r="AE67" s="183">
        <f t="shared" si="25"/>
        <v>102.11078300815953</v>
      </c>
      <c r="AF67" s="183">
        <f t="shared" si="25"/>
        <v>94.31476676914528</v>
      </c>
      <c r="AG67" s="183">
        <f t="shared" si="25"/>
        <v>86.675950405035991</v>
      </c>
      <c r="AH67" s="183">
        <f t="shared" si="25"/>
        <v>79.241254518027063</v>
      </c>
      <c r="AI67" s="183">
        <f t="shared" si="25"/>
        <v>72.048201361748639</v>
      </c>
      <c r="AJ67" s="183">
        <f t="shared" si="25"/>
        <v>65.126392059748298</v>
      </c>
      <c r="AK67" s="183">
        <f t="shared" si="25"/>
        <v>58.500625572939654</v>
      </c>
      <c r="AL67" s="183">
        <f t="shared" si="25"/>
        <v>52.194389979562672</v>
      </c>
      <c r="AM67" s="183">
        <f t="shared" si="25"/>
        <v>46.228548864848591</v>
      </c>
      <c r="AN67" s="183">
        <f t="shared" si="25"/>
        <v>40.623768485485172</v>
      </c>
      <c r="AO67" s="183">
        <f t="shared" si="25"/>
        <v>35.399309089688039</v>
      </c>
      <c r="AP67" s="183">
        <f t="shared" si="25"/>
        <v>30.57073845298688</v>
      </c>
      <c r="AQ67" s="183">
        <f t="shared" si="25"/>
        <v>26.151542711102515</v>
      </c>
      <c r="AR67" s="183">
        <f t="shared" si="25"/>
        <v>22.149110502972334</v>
      </c>
      <c r="AS67" s="183">
        <f t="shared" si="25"/>
        <v>18.558786051149106</v>
      </c>
      <c r="AT67" s="183">
        <f t="shared" si="25"/>
        <v>15.368075795812778</v>
      </c>
      <c r="AU67" s="183">
        <f t="shared" si="25"/>
        <v>12.56321679879813</v>
      </c>
      <c r="AV67" s="183">
        <f t="shared" si="25"/>
        <v>10.127734917796822</v>
      </c>
      <c r="AW67" s="183">
        <f t="shared" si="25"/>
        <v>8.0417212173398447</v>
      </c>
      <c r="AX67" s="183">
        <f t="shared" si="25"/>
        <v>6.2824841749470366</v>
      </c>
      <c r="AY67" s="183">
        <f t="shared" si="25"/>
        <v>4.8247461184791121</v>
      </c>
      <c r="AZ67" s="183">
        <f t="shared" si="25"/>
        <v>3.6392019702818041</v>
      </c>
      <c r="BA67" s="183">
        <f t="shared" si="25"/>
        <v>2.6932374612546823</v>
      </c>
      <c r="BB67" s="183">
        <f t="shared" si="25"/>
        <v>1.952992587399792</v>
      </c>
      <c r="BC67" s="183">
        <f t="shared" si="25"/>
        <v>1.3851287564930197</v>
      </c>
      <c r="BD67" s="183">
        <f t="shared" si="25"/>
        <v>0.95824488538550412</v>
      </c>
      <c r="BE67" s="183">
        <f t="shared" si="25"/>
        <v>0.6439008334014118</v>
      </c>
      <c r="BF67" s="183">
        <f t="shared" si="25"/>
        <v>0.41722829796081673</v>
      </c>
      <c r="BG67" s="183">
        <f t="shared" si="25"/>
        <v>0.25718111621929868</v>
      </c>
    </row>
    <row r="68" spans="2:59" ht="13.35" customHeight="1">
      <c r="B68" s="84"/>
      <c r="C68" s="84"/>
      <c r="D68" s="85"/>
      <c r="E68" s="86"/>
      <c r="F68" s="87"/>
      <c r="G68" s="87"/>
      <c r="H68" s="87"/>
      <c r="I68" s="87"/>
      <c r="J68" s="87"/>
      <c r="K68" s="87"/>
      <c r="L68" s="87"/>
      <c r="M68" s="87"/>
      <c r="N68" s="87"/>
      <c r="O68" s="87"/>
      <c r="P68" s="184"/>
      <c r="Q68" s="184"/>
      <c r="R68" s="184"/>
      <c r="S68" s="184"/>
      <c r="T68" s="184"/>
      <c r="U68" s="184"/>
      <c r="V68" s="184"/>
      <c r="W68" s="184"/>
      <c r="X68" s="184"/>
      <c r="Y68" s="184"/>
      <c r="Z68" s="184"/>
      <c r="AA68" s="184"/>
      <c r="AB68" s="184"/>
      <c r="AC68" s="184"/>
      <c r="AD68" s="184"/>
      <c r="AE68" s="184"/>
      <c r="AF68" s="184"/>
      <c r="AG68" s="184"/>
      <c r="AH68" s="184"/>
      <c r="AI68" s="184"/>
      <c r="AJ68" s="184"/>
      <c r="AK68" s="184"/>
      <c r="AL68" s="184"/>
      <c r="AM68" s="184"/>
      <c r="AN68" s="184"/>
      <c r="AO68" s="184"/>
      <c r="AP68" s="184"/>
      <c r="AQ68" s="184"/>
      <c r="AR68" s="184"/>
      <c r="AS68" s="184"/>
      <c r="AT68" s="184"/>
      <c r="AU68" s="184"/>
      <c r="AV68" s="184"/>
      <c r="AW68" s="184"/>
      <c r="AX68" s="184"/>
      <c r="AY68" s="184"/>
      <c r="AZ68" s="184"/>
      <c r="BA68" s="184"/>
      <c r="BB68" s="184"/>
      <c r="BC68" s="184"/>
      <c r="BD68" s="184"/>
      <c r="BE68" s="184"/>
      <c r="BF68" s="184"/>
      <c r="BG68" s="184"/>
    </row>
    <row r="69" spans="2:59" ht="13.35" customHeight="1">
      <c r="B69" s="7"/>
      <c r="C69" s="7"/>
      <c r="F69" s="20"/>
      <c r="G69" s="20"/>
      <c r="H69" s="20"/>
      <c r="I69" s="21"/>
      <c r="J69" s="21"/>
      <c r="K69" s="21"/>
      <c r="L69" s="21"/>
      <c r="M69" s="21"/>
      <c r="N69" s="21"/>
      <c r="O69" s="21"/>
      <c r="Q69" s="12"/>
      <c r="R69" s="12"/>
      <c r="S69" s="12"/>
      <c r="T69" s="12"/>
      <c r="U69" s="12"/>
      <c r="V69" s="12"/>
      <c r="W69" s="12"/>
      <c r="X69" s="12"/>
      <c r="Y69" s="12"/>
      <c r="Z69" s="12"/>
      <c r="AA69" s="12"/>
      <c r="AB69" s="12"/>
    </row>
    <row r="70" spans="2:59" s="41" customFormat="1" ht="13.35" customHeight="1">
      <c r="D70" s="223"/>
      <c r="F70" s="224"/>
      <c r="G70" s="224"/>
      <c r="H70" s="224"/>
      <c r="I70" s="224"/>
      <c r="J70" s="224"/>
      <c r="K70" s="224"/>
      <c r="L70" s="224"/>
      <c r="M70" s="224"/>
      <c r="N70" s="224"/>
      <c r="O70" s="224"/>
      <c r="Q70" s="30"/>
      <c r="R70" s="30"/>
      <c r="S70" s="30"/>
      <c r="T70" s="30"/>
      <c r="U70" s="30"/>
      <c r="V70" s="30"/>
      <c r="W70" s="30"/>
      <c r="X70" s="30"/>
      <c r="Y70" s="30"/>
      <c r="Z70" s="30"/>
      <c r="AA70" s="30"/>
      <c r="AB70" s="30"/>
    </row>
    <row r="71" spans="2:59" ht="13.35" customHeight="1">
      <c r="F71" s="10"/>
      <c r="G71" s="10"/>
      <c r="H71" s="10"/>
      <c r="Q71" s="12"/>
      <c r="R71" s="12"/>
      <c r="S71" s="12"/>
      <c r="T71" s="12"/>
      <c r="U71" s="12"/>
      <c r="V71" s="12"/>
      <c r="W71" s="12"/>
      <c r="X71" s="12"/>
      <c r="Y71" s="12"/>
      <c r="Z71" s="12"/>
      <c r="AA71" s="12"/>
      <c r="AB71" s="12"/>
    </row>
    <row r="72" spans="2:59" ht="13.35" customHeight="1">
      <c r="B72" s="1" t="s">
        <v>179</v>
      </c>
      <c r="F72" s="10"/>
      <c r="G72" s="10"/>
      <c r="H72" s="10"/>
      <c r="Q72" s="12"/>
      <c r="R72" s="12"/>
      <c r="S72" s="12"/>
      <c r="T72" s="12"/>
      <c r="U72" s="12"/>
      <c r="V72" s="12"/>
      <c r="W72" s="12"/>
      <c r="X72" s="12"/>
      <c r="Y72" s="12"/>
      <c r="Z72" s="12"/>
      <c r="AA72" s="12"/>
      <c r="AB72" s="12"/>
    </row>
    <row r="73" spans="2:59" ht="13.35" customHeight="1">
      <c r="B73" s="7"/>
      <c r="F73" s="10"/>
      <c r="G73" s="10"/>
      <c r="H73" s="10"/>
      <c r="Q73" s="12"/>
      <c r="R73" s="12"/>
      <c r="S73" s="12"/>
      <c r="T73" s="12"/>
      <c r="U73" s="12"/>
      <c r="V73" s="12"/>
      <c r="W73" s="12"/>
      <c r="X73" s="12"/>
      <c r="Y73" s="12"/>
      <c r="Z73" s="12"/>
      <c r="AA73" s="12"/>
      <c r="AB73" s="12"/>
    </row>
    <row r="74" spans="2:59" ht="13.35" customHeight="1">
      <c r="F74" s="10"/>
      <c r="G74" s="10"/>
      <c r="H74" s="10"/>
      <c r="Q74" s="12"/>
      <c r="R74" s="12"/>
      <c r="S74" s="12"/>
      <c r="T74" s="12"/>
      <c r="U74" s="12"/>
      <c r="V74" s="12"/>
      <c r="W74" s="12"/>
      <c r="X74" s="12"/>
      <c r="Y74" s="12"/>
      <c r="Z74" s="12"/>
      <c r="AA74" s="12"/>
      <c r="AB74" s="12"/>
    </row>
    <row r="75" spans="2:59" ht="13.35" customHeight="1">
      <c r="B75" s="57"/>
      <c r="C75" s="58" t="s">
        <v>20</v>
      </c>
      <c r="D75" s="36"/>
      <c r="E75" s="59"/>
      <c r="F75" s="60"/>
      <c r="G75" s="60"/>
      <c r="H75" s="60"/>
      <c r="I75" s="60"/>
      <c r="J75" s="60"/>
      <c r="K75" s="60"/>
      <c r="L75" s="60"/>
      <c r="M75" s="60"/>
      <c r="N75" s="60"/>
      <c r="O75" s="60"/>
    </row>
    <row r="76" spans="2:59" ht="13.35" customHeight="1">
      <c r="B76" s="57"/>
      <c r="C76" s="58"/>
      <c r="D76" s="36"/>
      <c r="E76" s="11"/>
      <c r="F76" s="11">
        <v>1</v>
      </c>
      <c r="G76" s="11">
        <v>2</v>
      </c>
      <c r="H76" s="11">
        <v>3</v>
      </c>
      <c r="I76" s="11">
        <v>4</v>
      </c>
      <c r="J76" s="11">
        <v>5</v>
      </c>
      <c r="K76" s="11">
        <v>6</v>
      </c>
      <c r="L76" s="11">
        <v>7</v>
      </c>
      <c r="M76" s="11">
        <v>8</v>
      </c>
      <c r="N76" s="11">
        <v>9</v>
      </c>
      <c r="O76" s="11">
        <f>N76+1</f>
        <v>10</v>
      </c>
      <c r="P76" s="153">
        <f>O76+1</f>
        <v>11</v>
      </c>
      <c r="Q76" s="153">
        <f t="shared" ref="Q76" si="26">P76+1</f>
        <v>12</v>
      </c>
      <c r="R76" s="153">
        <f t="shared" ref="R76" si="27">Q76+1</f>
        <v>13</v>
      </c>
      <c r="S76" s="153">
        <f t="shared" ref="S76" si="28">R76+1</f>
        <v>14</v>
      </c>
      <c r="T76" s="153">
        <f t="shared" ref="T76" si="29">S76+1</f>
        <v>15</v>
      </c>
      <c r="U76" s="153">
        <f t="shared" ref="U76" si="30">T76+1</f>
        <v>16</v>
      </c>
      <c r="V76" s="153">
        <f t="shared" ref="V76" si="31">U76+1</f>
        <v>17</v>
      </c>
      <c r="W76" s="153">
        <f t="shared" ref="W76" si="32">V76+1</f>
        <v>18</v>
      </c>
      <c r="X76" s="153">
        <f t="shared" ref="X76" si="33">W76+1</f>
        <v>19</v>
      </c>
      <c r="Y76" s="153">
        <f t="shared" ref="Y76" si="34">X76+1</f>
        <v>20</v>
      </c>
      <c r="Z76" s="153">
        <f t="shared" ref="Z76" si="35">Y76+1</f>
        <v>21</v>
      </c>
      <c r="AA76" s="153">
        <f t="shared" ref="AA76" si="36">Z76+1</f>
        <v>22</v>
      </c>
      <c r="AB76" s="153">
        <f t="shared" ref="AB76" si="37">AA76+1</f>
        <v>23</v>
      </c>
      <c r="AC76" s="153">
        <f t="shared" ref="AC76" si="38">AB76+1</f>
        <v>24</v>
      </c>
      <c r="AD76" s="153">
        <f t="shared" ref="AD76" si="39">AC76+1</f>
        <v>25</v>
      </c>
      <c r="AE76" s="153">
        <f t="shared" ref="AE76" si="40">AD76+1</f>
        <v>26</v>
      </c>
      <c r="AF76" s="153">
        <f t="shared" ref="AF76" si="41">AE76+1</f>
        <v>27</v>
      </c>
      <c r="AG76" s="153">
        <f t="shared" ref="AG76" si="42">AF76+1</f>
        <v>28</v>
      </c>
      <c r="AH76" s="153">
        <f t="shared" ref="AH76" si="43">AG76+1</f>
        <v>29</v>
      </c>
      <c r="AI76" s="153">
        <f t="shared" ref="AI76" si="44">AH76+1</f>
        <v>30</v>
      </c>
      <c r="AJ76" s="153">
        <f t="shared" ref="AJ76" si="45">AI76+1</f>
        <v>31</v>
      </c>
      <c r="AK76" s="153">
        <f t="shared" ref="AK76" si="46">AJ76+1</f>
        <v>32</v>
      </c>
      <c r="AL76" s="153">
        <f t="shared" ref="AL76" si="47">AK76+1</f>
        <v>33</v>
      </c>
      <c r="AM76" s="153">
        <f t="shared" ref="AM76" si="48">AL76+1</f>
        <v>34</v>
      </c>
      <c r="AN76" s="153">
        <f t="shared" ref="AN76" si="49">AM76+1</f>
        <v>35</v>
      </c>
      <c r="AO76" s="153">
        <f t="shared" ref="AO76" si="50">AN76+1</f>
        <v>36</v>
      </c>
      <c r="AP76" s="153">
        <f t="shared" ref="AP76" si="51">AO76+1</f>
        <v>37</v>
      </c>
      <c r="AQ76" s="153">
        <f t="shared" ref="AQ76" si="52">AP76+1</f>
        <v>38</v>
      </c>
      <c r="AR76" s="153">
        <f t="shared" ref="AR76" si="53">AQ76+1</f>
        <v>39</v>
      </c>
      <c r="AS76" s="153">
        <f t="shared" ref="AS76" si="54">AR76+1</f>
        <v>40</v>
      </c>
      <c r="AT76" s="153">
        <f t="shared" ref="AT76" si="55">AS76+1</f>
        <v>41</v>
      </c>
      <c r="AU76" s="153">
        <f t="shared" ref="AU76" si="56">AT76+1</f>
        <v>42</v>
      </c>
      <c r="AV76" s="153">
        <f t="shared" ref="AV76" si="57">AU76+1</f>
        <v>43</v>
      </c>
      <c r="AW76" s="153">
        <f t="shared" ref="AW76" si="58">AV76+1</f>
        <v>44</v>
      </c>
      <c r="AX76" s="153">
        <f t="shared" ref="AX76" si="59">AW76+1</f>
        <v>45</v>
      </c>
      <c r="AY76" s="153">
        <f t="shared" ref="AY76" si="60">AX76+1</f>
        <v>46</v>
      </c>
      <c r="AZ76" s="153">
        <f t="shared" ref="AZ76" si="61">AY76+1</f>
        <v>47</v>
      </c>
      <c r="BA76" s="153">
        <f t="shared" ref="BA76" si="62">AZ76+1</f>
        <v>48</v>
      </c>
      <c r="BB76" s="153">
        <f t="shared" ref="BB76" si="63">BA76+1</f>
        <v>49</v>
      </c>
      <c r="BC76" s="153">
        <f t="shared" ref="BC76" si="64">BB76+1</f>
        <v>50</v>
      </c>
      <c r="BD76" s="153">
        <f t="shared" ref="BD76" si="65">BC76+1</f>
        <v>51</v>
      </c>
      <c r="BE76" s="153">
        <f t="shared" ref="BE76" si="66">BD76+1</f>
        <v>52</v>
      </c>
      <c r="BF76" s="153">
        <f t="shared" ref="BF76" si="67">BE76+1</f>
        <v>53</v>
      </c>
      <c r="BG76" s="153">
        <f t="shared" ref="BG76" si="68">BF76+1</f>
        <v>54</v>
      </c>
    </row>
    <row r="77" spans="2:59" ht="13.35" customHeight="1">
      <c r="B77" s="57"/>
      <c r="C77" s="236"/>
      <c r="D77" s="61" t="s">
        <v>89</v>
      </c>
      <c r="E77" s="62"/>
      <c r="F77" s="37">
        <f>SUM(CSM!F66:F67)</f>
        <v>17.700951505339674</v>
      </c>
      <c r="G77" s="37">
        <f>SUM(CSM!G66:G67)</f>
        <v>15.802718970227513</v>
      </c>
      <c r="H77" s="37">
        <f>SUM(CSM!H66:H67)</f>
        <v>14.541075951215802</v>
      </c>
      <c r="I77" s="37">
        <f>SUM(CSM!I66:I67)</f>
        <v>13.375682801824205</v>
      </c>
      <c r="J77" s="37">
        <f>SUM(CSM!J66:J67)</f>
        <v>12.301057586986815</v>
      </c>
      <c r="K77" s="37">
        <f>SUM(CSM!K66:K67)</f>
        <v>11.310962501529691</v>
      </c>
      <c r="L77" s="37">
        <f>SUM(CSM!L66:L67)</f>
        <v>10.39920648160126</v>
      </c>
      <c r="M77" s="37">
        <f>SUM(CSM!M66:M67)</f>
        <v>9.5601621576216491</v>
      </c>
      <c r="N77" s="37">
        <f>SUM(CSM!N66:N67)</f>
        <v>8.7875535462619077</v>
      </c>
      <c r="O77" s="37">
        <f>SUM(CSM!O66:O67)</f>
        <v>8.0748234558571479</v>
      </c>
      <c r="P77" s="175">
        <f>SUM(CSM!P66:P67)</f>
        <v>7.4155207034096371</v>
      </c>
      <c r="Q77" s="175">
        <f>SUM(CSM!Q66:Q67)</f>
        <v>6.8052089891772969</v>
      </c>
      <c r="R77" s="175">
        <f>SUM(CSM!R66:R67)</f>
        <v>6.2392367584117547</v>
      </c>
      <c r="S77" s="175">
        <f>SUM(CSM!S66:S67)</f>
        <v>5.7148057133667569</v>
      </c>
      <c r="T77" s="175">
        <f>SUM(CSM!T66:T67)</f>
        <v>5.2292183793736218</v>
      </c>
      <c r="U77" s="175">
        <f>SUM(CSM!U66:U67)</f>
        <v>4.7746236588569086</v>
      </c>
      <c r="V77" s="175">
        <f>SUM(CSM!V66:V67)</f>
        <v>4.3544757761816903</v>
      </c>
      <c r="W77" s="175">
        <f>SUM(CSM!W66:W67)</f>
        <v>3.9662373702633786</v>
      </c>
      <c r="X77" s="175">
        <f>SUM(CSM!X66:X67)</f>
        <v>3.6075687028815229</v>
      </c>
      <c r="Y77" s="175">
        <f>SUM(CSM!Y66:Y67)</f>
        <v>3.2762275582925073</v>
      </c>
      <c r="Z77" s="175">
        <f>SUM(CSM!Z66:Z67)</f>
        <v>2.9701799591716593</v>
      </c>
      <c r="AA77" s="175">
        <f>SUM(CSM!AA66:AA67)</f>
        <v>2.6875093797626199</v>
      </c>
      <c r="AB77" s="175">
        <f>SUM(CSM!AB66:AB67)</f>
        <v>2.426433849083788</v>
      </c>
      <c r="AC77" s="175">
        <f>SUM(CSM!AC66:AC67)</f>
        <v>2.1853749497587813</v>
      </c>
      <c r="AD77" s="175">
        <f>SUM(CSM!AD66:AD67)</f>
        <v>1.962932849079603</v>
      </c>
      <c r="AE77" s="175">
        <f>SUM(CSM!AE66:AE67)</f>
        <v>1.7578867699212739</v>
      </c>
      <c r="AF77" s="175">
        <f>SUM(CSM!AF66:AF67)</f>
        <v>1.5692243816756113</v>
      </c>
      <c r="AG77" s="175">
        <f>SUM(CSM!AG66:AG67)</f>
        <v>1.3959489118914492</v>
      </c>
      <c r="AH77" s="175">
        <f>SUM(CSM!AH66:AH67)</f>
        <v>1.2370672309654287</v>
      </c>
      <c r="AI77" s="175">
        <f>SUM(CSM!AI66:AI67)</f>
        <v>1.0916076996328734</v>
      </c>
      <c r="AJ77" s="175">
        <f>SUM(CSM!AJ66:AJ67)</f>
        <v>0.95866284273108771</v>
      </c>
      <c r="AK77" s="175">
        <f>SUM(CSM!AK66:AK67)</f>
        <v>0.83743364895624961</v>
      </c>
      <c r="AL77" s="175">
        <f>SUM(CSM!AL66:AL67)</f>
        <v>0.72720303093872474</v>
      </c>
      <c r="AM77" s="175">
        <f>SUM(CSM!AM66:AM67)</f>
        <v>0.62735812587934781</v>
      </c>
      <c r="AN77" s="175">
        <f>SUM(CSM!AN66:AN67)</f>
        <v>0.53736246903585094</v>
      </c>
      <c r="AO77" s="175">
        <f>SUM(CSM!AO66:AO67)</f>
        <v>0.45670991337123612</v>
      </c>
      <c r="AP77" s="175">
        <f>SUM(CSM!AP66:AP67)</f>
        <v>0.38493736667374184</v>
      </c>
      <c r="AQ77" s="175">
        <f>SUM(CSM!AQ66:AQ67)</f>
        <v>0.32157003238393828</v>
      </c>
      <c r="AR77" s="175">
        <f>SUM(CSM!AR66:AR67)</f>
        <v>0.26603947825573593</v>
      </c>
      <c r="AS77" s="175">
        <f>SUM(CSM!AS66:AS67)</f>
        <v>0.21773583419600054</v>
      </c>
      <c r="AT77" s="175">
        <f>SUM(CSM!AT66:AT67)</f>
        <v>0.17609350960211959</v>
      </c>
      <c r="AU77" s="175">
        <f>SUM(CSM!AU66:AU67)</f>
        <v>0.1405685918892281</v>
      </c>
      <c r="AV77" s="175">
        <f>SUM(CSM!AV66:AV67)</f>
        <v>0.11062399536961193</v>
      </c>
      <c r="AW77" s="175">
        <f>SUM(CSM!AW66:AW67)</f>
        <v>8.573218747631893E-2</v>
      </c>
      <c r="AX77" s="175">
        <f>SUM(CSM!AX66:AX67)</f>
        <v>6.5373376772937114E-2</v>
      </c>
      <c r="AY77" s="175">
        <f>SUM(CSM!AY66:AY67)</f>
        <v>4.9012040707816083E-2</v>
      </c>
      <c r="AZ77" s="175">
        <f>SUM(CSM!AZ66:AZ67)</f>
        <v>3.610144088000232E-2</v>
      </c>
      <c r="BA77" s="175">
        <f>SUM(CSM!BA66:BA67)</f>
        <v>2.6105847680657986E-2</v>
      </c>
      <c r="BB77" s="175">
        <f>SUM(CSM!BB66:BB67)</f>
        <v>1.8519043459778402E-2</v>
      </c>
      <c r="BC77" s="175">
        <f>SUM(CSM!BC66:BC67)</f>
        <v>1.2878394481258547E-2</v>
      </c>
      <c r="BD77" s="175">
        <f>SUM(CSM!BD66:BD67)</f>
        <v>8.7742199706169824E-3</v>
      </c>
      <c r="BE77" s="175">
        <f>SUM(CSM!BE66:BE67)</f>
        <v>5.8546012410534412E-3</v>
      </c>
      <c r="BF77" s="175">
        <f>SUM(CSM!BF66:BF67)</f>
        <v>3.8261222578279191E-3</v>
      </c>
      <c r="BG77" s="175">
        <f>SUM(CSM!BG66:BG67)</f>
        <v>2.4512842181730198E-3</v>
      </c>
    </row>
    <row r="78" spans="2:59" ht="13.35" customHeight="1">
      <c r="B78" s="58"/>
      <c r="C78" s="236"/>
      <c r="D78" s="61" t="s">
        <v>21</v>
      </c>
      <c r="E78" s="63"/>
      <c r="F78" s="37">
        <f>RA!F52</f>
        <v>0.93544293514349164</v>
      </c>
      <c r="G78" s="37">
        <f>RA!G52</f>
        <v>0.66410053254925572</v>
      </c>
      <c r="H78" s="37">
        <f>RA!H52</f>
        <v>0.46977412104469352</v>
      </c>
      <c r="I78" s="37">
        <f>RA!I52</f>
        <v>0.68408643762685273</v>
      </c>
      <c r="J78" s="37">
        <f>RA!J52</f>
        <v>0.86612211249931192</v>
      </c>
      <c r="K78" s="37">
        <f>RA!K52</f>
        <v>1.0240438310187798</v>
      </c>
      <c r="L78" s="37">
        <f>RA!L52</f>
        <v>1.1549027540253789</v>
      </c>
      <c r="M78" s="37">
        <f>RA!M52</f>
        <v>1.2604483935257562</v>
      </c>
      <c r="N78" s="37">
        <f>RA!N52</f>
        <v>1.347869612176126</v>
      </c>
      <c r="O78" s="37">
        <f>RA!O52</f>
        <v>1.4185281953965188</v>
      </c>
      <c r="P78" s="175">
        <f>RA!P52</f>
        <v>1.4734794215978901</v>
      </c>
      <c r="Q78" s="175">
        <f>RA!Q52</f>
        <v>1.5041145139188394</v>
      </c>
      <c r="R78" s="175">
        <f>RA!R52</f>
        <v>1.521645116862576</v>
      </c>
      <c r="S78" s="175">
        <f>RA!S52</f>
        <v>1.527407755972817</v>
      </c>
      <c r="T78" s="175">
        <f>RA!T52</f>
        <v>1.5228022490403248</v>
      </c>
      <c r="U78" s="175">
        <f>RA!U52</f>
        <v>1.5090864833283177</v>
      </c>
      <c r="V78" s="175">
        <f>RA!V52</f>
        <v>1.4853120106174025</v>
      </c>
      <c r="W78" s="175">
        <f>RA!W52</f>
        <v>1.4542240189943598</v>
      </c>
      <c r="X78" s="175">
        <f>RA!X52</f>
        <v>1.4164882231909353</v>
      </c>
      <c r="Y78" s="175">
        <f>RA!Y52</f>
        <v>1.3727314210302115</v>
      </c>
      <c r="Z78" s="175">
        <f>RA!Z52</f>
        <v>1.3236521533665222</v>
      </c>
      <c r="AA78" s="175">
        <f>RA!AA52</f>
        <v>1.270021093011346</v>
      </c>
      <c r="AB78" s="175">
        <f>RA!AB52</f>
        <v>1.2127064528561498</v>
      </c>
      <c r="AC78" s="175">
        <f>RA!AC52</f>
        <v>1.1524802482489633</v>
      </c>
      <c r="AD78" s="175">
        <f>RA!AD52</f>
        <v>1.090086259944119</v>
      </c>
      <c r="AE78" s="175">
        <f>RA!AE52</f>
        <v>1.0261268241595953</v>
      </c>
      <c r="AF78" s="175">
        <f>RA!AF52</f>
        <v>0.96105301518990149</v>
      </c>
      <c r="AG78" s="175">
        <f>RA!AG52</f>
        <v>0.89532968799653911</v>
      </c>
      <c r="AH78" s="175">
        <f>RA!AH52</f>
        <v>0.82934800427312005</v>
      </c>
      <c r="AI78" s="175">
        <f>RA!AI52</f>
        <v>0.76347162293892357</v>
      </c>
      <c r="AJ78" s="175">
        <f>RA!AJ52</f>
        <v>0.69816020223335773</v>
      </c>
      <c r="AK78" s="175">
        <f>RA!AK52</f>
        <v>0.63394236681495419</v>
      </c>
      <c r="AL78" s="175">
        <f>RA!AL52</f>
        <v>0.57138730875885235</v>
      </c>
      <c r="AM78" s="175">
        <f>RA!AM52</f>
        <v>0.5110430977883369</v>
      </c>
      <c r="AN78" s="175">
        <f>RA!AN52</f>
        <v>0.45342700730682139</v>
      </c>
      <c r="AO78" s="175">
        <f>RA!AO52</f>
        <v>0.39894067413731493</v>
      </c>
      <c r="AP78" s="175">
        <f>RA!AP52</f>
        <v>0.34786837174369212</v>
      </c>
      <c r="AQ78" s="175">
        <f>RA!AQ52</f>
        <v>0.30044850546574109</v>
      </c>
      <c r="AR78" s="175">
        <f>RA!AR52</f>
        <v>0.25684442944204844</v>
      </c>
      <c r="AS78" s="175">
        <f>RA!AS52</f>
        <v>0.21711530305402837</v>
      </c>
      <c r="AT78" s="175">
        <f>RA!AT52</f>
        <v>0.18127868109972367</v>
      </c>
      <c r="AU78" s="175">
        <f>RA!AU52</f>
        <v>0.14934696700485894</v>
      </c>
      <c r="AV78" s="175">
        <f>RA!AV52</f>
        <v>0.12129168853891409</v>
      </c>
      <c r="AW78" s="175">
        <f>RA!AW52</f>
        <v>9.7017313118837212E-2</v>
      </c>
      <c r="AX78" s="175">
        <f>RA!AX52</f>
        <v>7.6367043337265905E-2</v>
      </c>
      <c r="AY78" s="175">
        <f>RA!AY52</f>
        <v>5.9127650522133757E-2</v>
      </c>
      <c r="AZ78" s="175">
        <f>RA!AZ52</f>
        <v>4.5016613660381719E-2</v>
      </c>
      <c r="BA78" s="175">
        <f>RA!BA52</f>
        <v>3.3694453689475143E-2</v>
      </c>
      <c r="BB78" s="175">
        <f>RA!BB52</f>
        <v>2.4791838566580654E-2</v>
      </c>
      <c r="BC78" s="175">
        <f>RA!BC52</f>
        <v>1.7934027430745049E-2</v>
      </c>
      <c r="BD78" s="175">
        <f>RA!BD52</f>
        <v>1.2756688038713257E-2</v>
      </c>
      <c r="BE78" s="175">
        <f>RA!BE52</f>
        <v>8.9253049706794658E-3</v>
      </c>
      <c r="BF78" s="175">
        <f>RA!BF52</f>
        <v>6.145761758202058E-3</v>
      </c>
      <c r="BG78" s="175">
        <f>RA!BG52</f>
        <v>4.1698213858324274E-3</v>
      </c>
    </row>
    <row r="79" spans="2:59" ht="13.35" customHeight="1">
      <c r="B79" s="57"/>
      <c r="C79" s="236"/>
      <c r="D79" s="61" t="s">
        <v>22</v>
      </c>
      <c r="E79" s="62"/>
      <c r="F79" s="47">
        <v>0</v>
      </c>
      <c r="G79" s="47">
        <v>0</v>
      </c>
      <c r="H79" s="47">
        <v>0</v>
      </c>
      <c r="I79" s="47">
        <v>0</v>
      </c>
      <c r="J79" s="47">
        <v>0</v>
      </c>
      <c r="K79" s="47">
        <v>0</v>
      </c>
      <c r="L79" s="47">
        <v>0</v>
      </c>
      <c r="M79" s="47">
        <v>0</v>
      </c>
      <c r="N79" s="47">
        <v>0</v>
      </c>
      <c r="O79" s="47">
        <v>0</v>
      </c>
      <c r="P79" s="171">
        <v>0</v>
      </c>
      <c r="Q79" s="171">
        <v>0</v>
      </c>
      <c r="R79" s="171">
        <v>0</v>
      </c>
      <c r="S79" s="171">
        <v>0</v>
      </c>
      <c r="T79" s="171">
        <v>0</v>
      </c>
      <c r="U79" s="171">
        <v>0</v>
      </c>
      <c r="V79" s="171">
        <v>0</v>
      </c>
      <c r="W79" s="171">
        <v>0</v>
      </c>
      <c r="X79" s="171">
        <v>0</v>
      </c>
      <c r="Y79" s="171">
        <v>0</v>
      </c>
      <c r="Z79" s="171">
        <v>0</v>
      </c>
      <c r="AA79" s="171">
        <v>0</v>
      </c>
      <c r="AB79" s="171">
        <v>0</v>
      </c>
      <c r="AC79" s="171">
        <v>0</v>
      </c>
      <c r="AD79" s="171">
        <v>0</v>
      </c>
      <c r="AE79" s="171">
        <v>0</v>
      </c>
      <c r="AF79" s="171">
        <v>0</v>
      </c>
      <c r="AG79" s="171">
        <v>0</v>
      </c>
      <c r="AH79" s="171">
        <v>0</v>
      </c>
      <c r="AI79" s="171">
        <v>0</v>
      </c>
      <c r="AJ79" s="171">
        <v>0</v>
      </c>
      <c r="AK79" s="171">
        <v>0</v>
      </c>
      <c r="AL79" s="171">
        <v>0</v>
      </c>
      <c r="AM79" s="171">
        <v>0</v>
      </c>
      <c r="AN79" s="171">
        <v>0</v>
      </c>
      <c r="AO79" s="171">
        <v>0</v>
      </c>
      <c r="AP79" s="171">
        <v>0</v>
      </c>
      <c r="AQ79" s="171">
        <v>0</v>
      </c>
      <c r="AR79" s="171">
        <v>0</v>
      </c>
      <c r="AS79" s="171">
        <v>0</v>
      </c>
      <c r="AT79" s="171">
        <v>0</v>
      </c>
      <c r="AU79" s="171">
        <v>0</v>
      </c>
      <c r="AV79" s="171">
        <v>0</v>
      </c>
      <c r="AW79" s="171">
        <v>0</v>
      </c>
      <c r="AX79" s="171">
        <v>0</v>
      </c>
      <c r="AY79" s="171">
        <v>0</v>
      </c>
      <c r="AZ79" s="171">
        <v>0</v>
      </c>
      <c r="BA79" s="171">
        <v>0</v>
      </c>
      <c r="BB79" s="171">
        <v>0</v>
      </c>
      <c r="BC79" s="171">
        <v>0</v>
      </c>
      <c r="BD79" s="171">
        <v>0</v>
      </c>
      <c r="BE79" s="171">
        <v>0</v>
      </c>
      <c r="BF79" s="171">
        <v>0</v>
      </c>
      <c r="BG79" s="171">
        <v>0</v>
      </c>
    </row>
    <row r="80" spans="2:59" ht="13.35" customHeight="1">
      <c r="B80" s="57"/>
      <c r="C80" s="236"/>
      <c r="D80" s="61" t="s">
        <v>23</v>
      </c>
      <c r="E80" s="64"/>
      <c r="F80" s="37">
        <f>PVCF!F96+PVCF!F97</f>
        <v>30.75</v>
      </c>
      <c r="G80" s="37">
        <f>PVCF!G96+PVCF!G97</f>
        <v>40.409634229778341</v>
      </c>
      <c r="H80" s="37">
        <f>PVCF!H96+PVCF!H97</f>
        <v>73.902282595115437</v>
      </c>
      <c r="I80" s="37">
        <f>PVCF!I96+PVCF!I97</f>
        <v>100.70627065338982</v>
      </c>
      <c r="J80" s="37">
        <f>PVCF!J96+PVCF!J97</f>
        <v>122.13045467800387</v>
      </c>
      <c r="K80" s="37">
        <f>PVCF!K96+PVCF!K97</f>
        <v>139.28476569282282</v>
      </c>
      <c r="L80" s="37">
        <f>PVCF!L96+PVCF!L97</f>
        <v>152.8928504288757</v>
      </c>
      <c r="M80" s="37">
        <f>PVCF!M96+PVCF!M97</f>
        <v>163.56052272600562</v>
      </c>
      <c r="N80" s="37">
        <f>PVCF!N96+PVCF!N97</f>
        <v>172.55185905669714</v>
      </c>
      <c r="O80" s="37">
        <f>PVCF!O96+PVCF!O97</f>
        <v>180.77265314217445</v>
      </c>
      <c r="P80" s="175">
        <f>PVCF!P96+PVCF!P97</f>
        <v>188.04967470968666</v>
      </c>
      <c r="Q80" s="175">
        <f>PVCF!Q96+PVCF!Q97</f>
        <v>193.83898512798112</v>
      </c>
      <c r="R80" s="175">
        <f>PVCF!R96+PVCF!R97</f>
        <v>198.8511096489857</v>
      </c>
      <c r="S80" s="175">
        <f>PVCF!S96+PVCF!S97</f>
        <v>201.82186637578829</v>
      </c>
      <c r="T80" s="175">
        <f>PVCF!T96+PVCF!T97</f>
        <v>203.04142524548845</v>
      </c>
      <c r="U80" s="175">
        <f>PVCF!U96+PVCF!U97</f>
        <v>207.65242674909052</v>
      </c>
      <c r="V80" s="175">
        <f>PVCF!V96+PVCF!V97</f>
        <v>205.54141492872742</v>
      </c>
      <c r="W80" s="175">
        <f>PVCF!W96+PVCF!W97</f>
        <v>202.45143455845067</v>
      </c>
      <c r="X80" s="175">
        <f>PVCF!X96+PVCF!X97</f>
        <v>198.48172714408241</v>
      </c>
      <c r="Y80" s="175">
        <f>PVCF!Y96+PVCF!Y97</f>
        <v>193.81433998690051</v>
      </c>
      <c r="Z80" s="175">
        <f>PVCF!Z96+PVCF!Z97</f>
        <v>188.51630459687468</v>
      </c>
      <c r="AA80" s="175">
        <f>PVCF!AA96+PVCF!AA97</f>
        <v>182.73062543020163</v>
      </c>
      <c r="AB80" s="175">
        <f>PVCF!AB96+PVCF!AB97</f>
        <v>176.56260031459692</v>
      </c>
      <c r="AC80" s="175">
        <f>PVCF!AC96+PVCF!AC97</f>
        <v>170.03415314563767</v>
      </c>
      <c r="AD80" s="175">
        <f>PVCF!AD96+PVCF!AD97</f>
        <v>163.16345968160857</v>
      </c>
      <c r="AE80" s="175">
        <f>PVCF!AE96+PVCF!AE97</f>
        <v>155.94161303809781</v>
      </c>
      <c r="AF80" s="175">
        <f>PVCF!AF96+PVCF!AF97</f>
        <v>148.31751290089517</v>
      </c>
      <c r="AG80" s="175">
        <f>PVCF!AG96+PVCF!AG97</f>
        <v>140.40739206531208</v>
      </c>
      <c r="AH80" s="175">
        <f>PVCF!AH96+PVCF!AH97</f>
        <v>132.33240782613277</v>
      </c>
      <c r="AI80" s="175">
        <f>PVCF!AI96+PVCF!AI97</f>
        <v>124.19962135890037</v>
      </c>
      <c r="AJ80" s="175">
        <f>PVCF!AJ96+PVCF!AJ97</f>
        <v>116.07445796338452</v>
      </c>
      <c r="AK80" s="175">
        <f>PVCF!AK96+PVCF!AK97</f>
        <v>107.97456847092768</v>
      </c>
      <c r="AL80" s="175">
        <f>PVCF!AL96+PVCF!AL97</f>
        <v>99.932647358304422</v>
      </c>
      <c r="AM80" s="175">
        <f>PVCF!AM96+PVCF!AM97</f>
        <v>91.949296846868975</v>
      </c>
      <c r="AN80" s="175">
        <f>PVCF!AN96+PVCF!AN97</f>
        <v>84.035031947298819</v>
      </c>
      <c r="AO80" s="175">
        <f>PVCF!AO96+PVCF!AO97</f>
        <v>76.230222470819712</v>
      </c>
      <c r="AP80" s="175">
        <f>PVCF!AP96+PVCF!AP97</f>
        <v>68.555294824303672</v>
      </c>
      <c r="AQ80" s="175">
        <f>PVCF!AQ96+PVCF!AQ97</f>
        <v>61.0749860759135</v>
      </c>
      <c r="AR80" s="175">
        <f>PVCF!AR96+PVCF!AR97</f>
        <v>53.92660520315652</v>
      </c>
      <c r="AS80" s="175">
        <f>PVCF!AS96+PVCF!AS97</f>
        <v>47.196257588097353</v>
      </c>
      <c r="AT80" s="175">
        <f>PVCF!AT96+PVCF!AT97</f>
        <v>40.88512719404136</v>
      </c>
      <c r="AU80" s="175">
        <f>PVCF!AU96+PVCF!AU97</f>
        <v>35.00992231684728</v>
      </c>
      <c r="AV80" s="175">
        <f>PVCF!AV96+PVCF!AV97</f>
        <v>29.594474735319093</v>
      </c>
      <c r="AW80" s="175">
        <f>PVCF!AW96+PVCF!AW97</f>
        <v>24.653584349338949</v>
      </c>
      <c r="AX80" s="175">
        <f>PVCF!AX96+PVCF!AX97</f>
        <v>20.197891188298403</v>
      </c>
      <c r="AY80" s="175">
        <f>PVCF!AY96+PVCF!AY97</f>
        <v>16.254813770203771</v>
      </c>
      <c r="AZ80" s="175">
        <f>PVCF!AZ96+PVCF!AZ97</f>
        <v>12.842904831690383</v>
      </c>
      <c r="BA80" s="175">
        <f>PVCF!BA96+PVCF!BA97</f>
        <v>9.9560080543257232</v>
      </c>
      <c r="BB80" s="175">
        <f>PVCF!BB96+PVCF!BB97</f>
        <v>7.5677210606464769</v>
      </c>
      <c r="BC80" s="175">
        <f>PVCF!BC96+PVCF!BC97</f>
        <v>5.636046132350228</v>
      </c>
      <c r="BD80" s="175">
        <f>PVCF!BD96+PVCF!BD97</f>
        <v>4.1089946672128921</v>
      </c>
      <c r="BE80" s="175">
        <f>PVCF!BE96+PVCF!BE97</f>
        <v>2.929578302590123</v>
      </c>
      <c r="BF80" s="175">
        <f>PVCF!BF96+PVCF!BF97</f>
        <v>2.0401625513046064</v>
      </c>
      <c r="BG80" s="175">
        <f>PVCF!BG96+PVCF!BG97</f>
        <v>1.3858901300163959</v>
      </c>
    </row>
    <row r="81" spans="1:59" ht="13.35" customHeight="1">
      <c r="B81" s="250"/>
      <c r="C81" s="236"/>
      <c r="D81" s="61" t="s">
        <v>103</v>
      </c>
      <c r="E81" s="62"/>
      <c r="F81" s="37">
        <f>PVCF!F99</f>
        <v>51.25</v>
      </c>
      <c r="G81" s="37">
        <f>PVCF!G99</f>
        <v>37.353998000000004</v>
      </c>
      <c r="H81" s="37">
        <f>PVCF!H99</f>
        <v>33.557748537258007</v>
      </c>
      <c r="I81" s="37">
        <f>PVCF!I99</f>
        <v>30.799341876793644</v>
      </c>
      <c r="J81" s="37">
        <f>PVCF!J99</f>
        <v>28.254638652249199</v>
      </c>
      <c r="K81" s="37">
        <f>PVCF!K99</f>
        <v>25.910046133174639</v>
      </c>
      <c r="L81" s="37">
        <f>PVCF!L99</f>
        <v>23.751189997303168</v>
      </c>
      <c r="M81" s="37">
        <f>PVCF!M99</f>
        <v>21.764127440224787</v>
      </c>
      <c r="N81" s="37">
        <f>PVCF!N99</f>
        <v>19.936097436963475</v>
      </c>
      <c r="O81" s="37">
        <f>PVCF!O99</f>
        <v>18.253722072014025</v>
      </c>
      <c r="P81" s="175">
        <f>PVCF!P99</f>
        <v>16.703579486214451</v>
      </c>
      <c r="Q81" s="175">
        <f>PVCF!Q99</f>
        <v>15.272784274584296</v>
      </c>
      <c r="R81" s="175">
        <f>PVCF!R99</f>
        <v>13.951761744197274</v>
      </c>
      <c r="S81" s="175">
        <f>PVCF!S99</f>
        <v>12.730882138895456</v>
      </c>
      <c r="T81" s="175">
        <f>PVCF!T99</f>
        <v>11.603486140203429</v>
      </c>
      <c r="U81" s="175">
        <f>PVCF!U99</f>
        <v>10.563224324945283</v>
      </c>
      <c r="V81" s="175">
        <f>PVCF!V99</f>
        <v>9.5963977542214209</v>
      </c>
      <c r="W81" s="175">
        <f>PVCF!W99</f>
        <v>8.7062320599807403</v>
      </c>
      <c r="X81" s="175">
        <f>PVCF!X99</f>
        <v>7.887024378036088</v>
      </c>
      <c r="Y81" s="175">
        <f>PVCF!Y99</f>
        <v>7.1335075333877747</v>
      </c>
      <c r="Z81" s="175">
        <f>PVCF!Z99</f>
        <v>6.4406927215361138</v>
      </c>
      <c r="AA81" s="175">
        <f>PVCF!AA99</f>
        <v>5.8040250934580921</v>
      </c>
      <c r="AB81" s="175">
        <f>PVCF!AB99</f>
        <v>5.2192393843617033</v>
      </c>
      <c r="AC81" s="175">
        <f>PVCF!AC99</f>
        <v>4.6823779828074903</v>
      </c>
      <c r="AD81" s="175">
        <f>PVCF!AD99</f>
        <v>4.1898835936246055</v>
      </c>
      <c r="AE81" s="175">
        <f>PVCF!AE99</f>
        <v>3.7385510088728005</v>
      </c>
      <c r="AF81" s="175">
        <f>PVCF!AF99</f>
        <v>3.325517388832937</v>
      </c>
      <c r="AG81" s="175">
        <f>PVCF!AG99</f>
        <v>2.9482946399689283</v>
      </c>
      <c r="AH81" s="175">
        <f>PVCF!AH99</f>
        <v>2.6044763122343122</v>
      </c>
      <c r="AI81" s="175">
        <f>PVCF!AI99</f>
        <v>2.2917193369654423</v>
      </c>
      <c r="AJ81" s="175">
        <f>PVCF!AJ99</f>
        <v>2.0077698109890152</v>
      </c>
      <c r="AK81" s="175">
        <f>PVCF!AK99</f>
        <v>1.7505239024020856</v>
      </c>
      <c r="AL81" s="175">
        <f>PVCF!AL99</f>
        <v>1.5180886384315753</v>
      </c>
      <c r="AM81" s="175">
        <f>PVCF!AM99</f>
        <v>1.3087369283663968</v>
      </c>
      <c r="AN81" s="175">
        <f>PVCF!AN99</f>
        <v>1.1209352731249045</v>
      </c>
      <c r="AO81" s="175">
        <f>PVCF!AO99</f>
        <v>0.95329716115852881</v>
      </c>
      <c r="AP81" s="175">
        <f>PVCF!AP99</f>
        <v>0.8045114973901436</v>
      </c>
      <c r="AQ81" s="175">
        <f>PVCF!AQ99</f>
        <v>0.6733593894764045</v>
      </c>
      <c r="AR81" s="175">
        <f>PVCF!AR99</f>
        <v>0.5586318780099031</v>
      </c>
      <c r="AS81" s="175">
        <f>PVCF!AS99</f>
        <v>0.45901127865714841</v>
      </c>
      <c r="AT81" s="175">
        <f>PVCF!AT99</f>
        <v>0.3731526681707944</v>
      </c>
      <c r="AU81" s="175">
        <f>PVCF!AU99</f>
        <v>0.29981115311356477</v>
      </c>
      <c r="AV81" s="175">
        <f>PVCF!AV99</f>
        <v>0.23780636906691971</v>
      </c>
      <c r="AW81" s="175">
        <f>PVCF!AW99</f>
        <v>0.18599958570785785</v>
      </c>
      <c r="AX81" s="175">
        <f>PVCF!AX99</f>
        <v>0.14329728002220787</v>
      </c>
      <c r="AY81" s="175">
        <f>PVCF!AY99</f>
        <v>0.108647940393926</v>
      </c>
      <c r="AZ81" s="175">
        <f>PVCF!AZ99</f>
        <v>8.1007426306773489E-2</v>
      </c>
      <c r="BA81" s="175">
        <f>PVCF!BA99</f>
        <v>5.9346461750959055E-2</v>
      </c>
      <c r="BB81" s="175">
        <f>PVCF!BB99</f>
        <v>4.2683660730803485E-2</v>
      </c>
      <c r="BC81" s="175">
        <f>PVCF!BC99</f>
        <v>3.0111837254188426E-2</v>
      </c>
      <c r="BD81" s="175">
        <f>PVCF!BD99</f>
        <v>2.0816782838481627E-2</v>
      </c>
      <c r="BE81" s="175">
        <f>PVCF!BE99</f>
        <v>1.4088373962714458E-2</v>
      </c>
      <c r="BF81" s="175">
        <f>PVCF!BF99</f>
        <v>9.3244917435150974E-3</v>
      </c>
      <c r="BG81" s="175">
        <f>PVCF!BG99</f>
        <v>6.0287352175828965E-3</v>
      </c>
    </row>
    <row r="82" spans="1:59" ht="13.35" customHeight="1">
      <c r="B82" s="57"/>
      <c r="C82" s="236"/>
      <c r="D82" s="61" t="s">
        <v>232</v>
      </c>
      <c r="E82" s="62"/>
      <c r="F82" s="37">
        <v>0</v>
      </c>
      <c r="G82" s="37">
        <v>0</v>
      </c>
      <c r="H82" s="37">
        <v>0</v>
      </c>
      <c r="I82" s="37">
        <v>0</v>
      </c>
      <c r="J82" s="37">
        <v>0</v>
      </c>
      <c r="K82" s="37">
        <v>0</v>
      </c>
      <c r="L82" s="37">
        <v>0</v>
      </c>
      <c r="M82" s="37">
        <v>0</v>
      </c>
      <c r="N82" s="37">
        <v>0</v>
      </c>
      <c r="O82" s="37">
        <v>0</v>
      </c>
      <c r="P82" s="175">
        <v>0</v>
      </c>
      <c r="Q82" s="175">
        <v>0</v>
      </c>
      <c r="R82" s="175">
        <v>0</v>
      </c>
      <c r="S82" s="175">
        <v>0</v>
      </c>
      <c r="T82" s="175">
        <v>0</v>
      </c>
      <c r="U82" s="175">
        <v>0</v>
      </c>
      <c r="V82" s="175">
        <v>0</v>
      </c>
      <c r="W82" s="175">
        <v>0</v>
      </c>
      <c r="X82" s="175">
        <v>0</v>
      </c>
      <c r="Y82" s="175">
        <v>0</v>
      </c>
      <c r="Z82" s="175">
        <v>0</v>
      </c>
      <c r="AA82" s="175">
        <v>0</v>
      </c>
      <c r="AB82" s="175">
        <v>0</v>
      </c>
      <c r="AC82" s="175">
        <v>0</v>
      </c>
      <c r="AD82" s="175">
        <v>0</v>
      </c>
      <c r="AE82" s="175">
        <v>0</v>
      </c>
      <c r="AF82" s="175">
        <v>0</v>
      </c>
      <c r="AG82" s="175">
        <v>0</v>
      </c>
      <c r="AH82" s="175">
        <v>0</v>
      </c>
      <c r="AI82" s="175">
        <v>0</v>
      </c>
      <c r="AJ82" s="175">
        <v>0</v>
      </c>
      <c r="AK82" s="175">
        <v>0</v>
      </c>
      <c r="AL82" s="175">
        <v>0</v>
      </c>
      <c r="AM82" s="175">
        <v>0</v>
      </c>
      <c r="AN82" s="175">
        <v>0</v>
      </c>
      <c r="AO82" s="175">
        <v>0</v>
      </c>
      <c r="AP82" s="175">
        <v>0</v>
      </c>
      <c r="AQ82" s="175">
        <v>0</v>
      </c>
      <c r="AR82" s="175">
        <v>0</v>
      </c>
      <c r="AS82" s="175">
        <v>0</v>
      </c>
      <c r="AT82" s="175">
        <v>0</v>
      </c>
      <c r="AU82" s="175">
        <v>0</v>
      </c>
      <c r="AV82" s="175">
        <v>0</v>
      </c>
      <c r="AW82" s="175">
        <v>0</v>
      </c>
      <c r="AX82" s="175">
        <v>0</v>
      </c>
      <c r="AY82" s="175">
        <v>0</v>
      </c>
      <c r="AZ82" s="175">
        <v>0</v>
      </c>
      <c r="BA82" s="175">
        <v>0</v>
      </c>
      <c r="BB82" s="175">
        <v>0</v>
      </c>
      <c r="BC82" s="175">
        <v>0</v>
      </c>
      <c r="BD82" s="175">
        <v>0</v>
      </c>
      <c r="BE82" s="175">
        <v>0</v>
      </c>
      <c r="BF82" s="175">
        <v>0</v>
      </c>
      <c r="BG82" s="175">
        <v>0</v>
      </c>
    </row>
    <row r="83" spans="1:59" ht="13.35" customHeight="1">
      <c r="B83" s="57"/>
      <c r="C83" s="236"/>
      <c r="D83" s="61" t="s">
        <v>233</v>
      </c>
      <c r="E83" s="68"/>
      <c r="F83" s="37">
        <f>('Insurance Acqusition Cost'!F48+'Insurance Acqusition Cost'!F49-'Insurance Acqusition Cost'!F52)</f>
        <v>35.651471255548984</v>
      </c>
      <c r="G83" s="37">
        <f>('Insurance Acqusition Cost'!G48+'Insurance Acqusition Cost'!G49-'Insurance Acqusition Cost'!G52)</f>
        <v>39.506166619217254</v>
      </c>
      <c r="H83" s="37">
        <f>('Insurance Acqusition Cost'!H48+'Insurance Acqusition Cost'!H49-'Insurance Acqusition Cost'!H52)</f>
        <v>36.352109433428325</v>
      </c>
      <c r="I83" s="37">
        <f>('Insurance Acqusition Cost'!I48+'Insurance Acqusition Cost'!I49-'Insurance Acqusition Cost'!I52)</f>
        <v>33.438673079627506</v>
      </c>
      <c r="J83" s="37">
        <f>('Insurance Acqusition Cost'!J48+'Insurance Acqusition Cost'!J49-'Insurance Acqusition Cost'!J52)</f>
        <v>30.752152938975598</v>
      </c>
      <c r="K83" s="37">
        <f>('Insurance Acqusition Cost'!K48+'Insurance Acqusition Cost'!K49-'Insurance Acqusition Cost'!K52)</f>
        <v>28.27695474753591</v>
      </c>
      <c r="L83" s="37">
        <f>('Insurance Acqusition Cost'!L48+'Insurance Acqusition Cost'!L49-'Insurance Acqusition Cost'!L52)</f>
        <v>25.997601092811692</v>
      </c>
      <c r="M83" s="37">
        <f>('Insurance Acqusition Cost'!M48+'Insurance Acqusition Cost'!M49-'Insurance Acqusition Cost'!M52)</f>
        <v>23.900023775484414</v>
      </c>
      <c r="N83" s="37">
        <f>('Insurance Acqusition Cost'!N48+'Insurance Acqusition Cost'!N49-'Insurance Acqusition Cost'!N52)</f>
        <v>21.968533087753713</v>
      </c>
      <c r="O83" s="37">
        <f>('Insurance Acqusition Cost'!O48+'Insurance Acqusition Cost'!O49-'Insurance Acqusition Cost'!O52)</f>
        <v>20.186736312204573</v>
      </c>
      <c r="P83" s="175">
        <f>('Insurance Acqusition Cost'!P48+'Insurance Acqusition Cost'!P49-'Insurance Acqusition Cost'!P52)</f>
        <v>18.53850574885837</v>
      </c>
      <c r="Q83" s="175">
        <f>('Insurance Acqusition Cost'!Q48+'Insurance Acqusition Cost'!Q49-'Insurance Acqusition Cost'!Q52)</f>
        <v>17.012750825446261</v>
      </c>
      <c r="R83" s="175">
        <f>('Insurance Acqusition Cost'!R48+'Insurance Acqusition Cost'!R49-'Insurance Acqusition Cost'!R52)</f>
        <v>15.597842840776082</v>
      </c>
      <c r="S83" s="175">
        <f>('Insurance Acqusition Cost'!S48+'Insurance Acqusition Cost'!S49-'Insurance Acqusition Cost'!S52)</f>
        <v>14.286786162183546</v>
      </c>
      <c r="T83" s="175">
        <f>('Insurance Acqusition Cost'!T48+'Insurance Acqusition Cost'!T49-'Insurance Acqusition Cost'!T52)</f>
        <v>13.072837210673569</v>
      </c>
      <c r="U83" s="175">
        <f>('Insurance Acqusition Cost'!U48+'Insurance Acqusition Cost'!U49-'Insurance Acqusition Cost'!U52)</f>
        <v>11.936368555704433</v>
      </c>
      <c r="V83" s="175">
        <f>('Insurance Acqusition Cost'!V48+'Insurance Acqusition Cost'!V49-'Insurance Acqusition Cost'!V52)</f>
        <v>10.886015620304505</v>
      </c>
      <c r="W83" s="175">
        <f>('Insurance Acqusition Cost'!W48+'Insurance Acqusition Cost'!W49-'Insurance Acqusition Cost'!W52)</f>
        <v>9.915435103047642</v>
      </c>
      <c r="X83" s="175">
        <f>('Insurance Acqusition Cost'!X48+'Insurance Acqusition Cost'!X49-'Insurance Acqusition Cost'!X52)</f>
        <v>9.0187777517794387</v>
      </c>
      <c r="Y83" s="175">
        <f>('Insurance Acqusition Cost'!Y48+'Insurance Acqusition Cost'!Y49-'Insurance Acqusition Cost'!Y52)</f>
        <v>8.1904381166446498</v>
      </c>
      <c r="Z83" s="175">
        <f>('Insurance Acqusition Cost'!Z48+'Insurance Acqusition Cost'!Z49-'Insurance Acqusition Cost'!Z52)</f>
        <v>7.4253313355230759</v>
      </c>
      <c r="AA83" s="175">
        <f>('Insurance Acqusition Cost'!AA48+'Insurance Acqusition Cost'!AA49-'Insurance Acqusition Cost'!AA52)</f>
        <v>6.7186661705268875</v>
      </c>
      <c r="AB83" s="175">
        <f>('Insurance Acqusition Cost'!AB48+'Insurance Acqusition Cost'!AB49-'Insurance Acqusition Cost'!AB52)</f>
        <v>6.0659877653340573</v>
      </c>
      <c r="AC83" s="175">
        <f>('Insurance Acqusition Cost'!AC48+'Insurance Acqusition Cost'!AC49-'Insurance Acqusition Cost'!AC52)</f>
        <v>5.4633501395102471</v>
      </c>
      <c r="AD83" s="175">
        <f>('Insurance Acqusition Cost'!AD48+'Insurance Acqusition Cost'!AD49-'Insurance Acqusition Cost'!AD52)</f>
        <v>4.9072537671633967</v>
      </c>
      <c r="AE83" s="175">
        <f>('Insurance Acqusition Cost'!AE48+'Insurance Acqusition Cost'!AE49-'Insurance Acqusition Cost'!AE52)</f>
        <v>4.3946467542115251</v>
      </c>
      <c r="AF83" s="175">
        <f>('Insurance Acqusition Cost'!AF48+'Insurance Acqusition Cost'!AF49-'Insurance Acqusition Cost'!AF52)</f>
        <v>3.9229983145439711</v>
      </c>
      <c r="AG83" s="175">
        <f>('Insurance Acqusition Cost'!AG48+'Insurance Acqusition Cost'!AG49-'Insurance Acqusition Cost'!AG52)</f>
        <v>3.4898165568215731</v>
      </c>
      <c r="AH83" s="175">
        <f>('Insurance Acqusition Cost'!AH48+'Insurance Acqusition Cost'!AH49-'Insurance Acqusition Cost'!AH52)</f>
        <v>3.0926186966792599</v>
      </c>
      <c r="AI83" s="175">
        <f>('Insurance Acqusition Cost'!AI48+'Insurance Acqusition Cost'!AI49-'Insurance Acqusition Cost'!AI52)</f>
        <v>2.7289756747408376</v>
      </c>
      <c r="AJ83" s="175">
        <f>('Insurance Acqusition Cost'!AJ48+'Insurance Acqusition Cost'!AJ49-'Insurance Acqusition Cost'!AJ52)</f>
        <v>2.3966188393237751</v>
      </c>
      <c r="AK83" s="175">
        <f>('Insurance Acqusition Cost'!AK48+'Insurance Acqusition Cost'!AK49-'Insurance Acqusition Cost'!AK52)</f>
        <v>2.0935506940631274</v>
      </c>
      <c r="AL83" s="175">
        <f>('Insurance Acqusition Cost'!AL48+'Insurance Acqusition Cost'!AL49-'Insurance Acqusition Cost'!AL52)</f>
        <v>1.8179785491591947</v>
      </c>
      <c r="AM83" s="175">
        <f>('Insurance Acqusition Cost'!AM48+'Insurance Acqusition Cost'!AM49-'Insurance Acqusition Cost'!AM52)</f>
        <v>1.568370272078071</v>
      </c>
      <c r="AN83" s="175">
        <f>('Insurance Acqusition Cost'!AN48+'Insurance Acqusition Cost'!AN49-'Insurance Acqusition Cost'!AN52)</f>
        <v>1.3433847223784596</v>
      </c>
      <c r="AO83" s="175">
        <f>('Insurance Acqusition Cost'!AO48+'Insurance Acqusition Cost'!AO49-'Insurance Acqusition Cost'!AO52)</f>
        <v>1.1417565526720344</v>
      </c>
      <c r="AP83" s="175">
        <f>('Insurance Acqusition Cost'!AP48+'Insurance Acqusition Cost'!AP49-'Insurance Acqusition Cost'!AP52)</f>
        <v>0.96232805091491214</v>
      </c>
      <c r="AQ83" s="175">
        <f>('Insurance Acqusition Cost'!AQ48+'Insurance Acqusition Cost'!AQ49-'Insurance Acqusition Cost'!AQ52)</f>
        <v>0.80391224466124944</v>
      </c>
      <c r="AR83" s="175">
        <f>('Insurance Acqusition Cost'!AR48+'Insurance Acqusition Cost'!AR49-'Insurance Acqusition Cost'!AR52)</f>
        <v>0.66508807598626518</v>
      </c>
      <c r="AS83" s="175">
        <f>('Insurance Acqusition Cost'!AS48+'Insurance Acqusition Cost'!AS49-'Insurance Acqusition Cost'!AS52)</f>
        <v>0.5443308940016629</v>
      </c>
      <c r="AT83" s="175">
        <f>('Insurance Acqusition Cost'!AT48+'Insurance Acqusition Cost'!AT49-'Insurance Acqusition Cost'!AT52)</f>
        <v>0.44022674477792179</v>
      </c>
      <c r="AU83" s="175">
        <f>('Insurance Acqusition Cost'!AU48+'Insurance Acqusition Cost'!AU49-'Insurance Acqusition Cost'!AU52)</f>
        <v>0.35141586856455542</v>
      </c>
      <c r="AV83" s="175">
        <f>('Insurance Acqusition Cost'!AV48+'Insurance Acqusition Cost'!AV49-'Insurance Acqusition Cost'!AV52)</f>
        <v>0.27655557258144059</v>
      </c>
      <c r="AW83" s="175">
        <f>('Insurance Acqusition Cost'!AW48+'Insurance Acqusition Cost'!AW49-'Insurance Acqusition Cost'!AW52)</f>
        <v>0.21432704646902301</v>
      </c>
      <c r="AX83" s="175">
        <f>('Insurance Acqusition Cost'!AX48+'Insurance Acqusition Cost'!AX49-'Insurance Acqusition Cost'!AX52)</f>
        <v>0.16343083238508993</v>
      </c>
      <c r="AY83" s="175">
        <f>('Insurance Acqusition Cost'!AY48+'Insurance Acqusition Cost'!AY49-'Insurance Acqusition Cost'!AY52)</f>
        <v>0.12252814532728196</v>
      </c>
      <c r="AZ83" s="175">
        <f>('Insurance Acqusition Cost'!AZ48+'Insurance Acqusition Cost'!AZ49-'Insurance Acqusition Cost'!AZ52)</f>
        <v>9.0252161117690577E-2</v>
      </c>
      <c r="BA83" s="175">
        <f>('Insurance Acqusition Cost'!BA48+'Insurance Acqusition Cost'!BA49-'Insurance Acqusition Cost'!BA52)</f>
        <v>6.5263577119252736E-2</v>
      </c>
      <c r="BB83" s="175">
        <f>('Insurance Acqusition Cost'!BB48+'Insurance Acqusition Cost'!BB49-'Insurance Acqusition Cost'!BB52)</f>
        <v>4.6296869413941871E-2</v>
      </c>
      <c r="BC83" s="175">
        <f>('Insurance Acqusition Cost'!BC48+'Insurance Acqusition Cost'!BC49-'Insurance Acqusition Cost'!BC52)</f>
        <v>3.21954721287162E-2</v>
      </c>
      <c r="BD83" s="175">
        <f>('Insurance Acqusition Cost'!BD48+'Insurance Acqusition Cost'!BD49-'Insurance Acqusition Cost'!BD52)</f>
        <v>2.1935199680838562E-2</v>
      </c>
      <c r="BE83" s="175">
        <f>('Insurance Acqusition Cost'!BE48+'Insurance Acqusition Cost'!BE49-'Insurance Acqusition Cost'!BE52)</f>
        <v>1.4636269401051796E-2</v>
      </c>
      <c r="BF83" s="175">
        <f>('Insurance Acqusition Cost'!BF48+'Insurance Acqusition Cost'!BF49-'Insurance Acqusition Cost'!BF52)</f>
        <v>9.5651529149649115E-3</v>
      </c>
      <c r="BG83" s="175">
        <f>('Insurance Acqusition Cost'!BG48+'Insurance Acqusition Cost'!BG49-'Insurance Acqusition Cost'!BG52)</f>
        <v>6.1281126960376587E-3</v>
      </c>
    </row>
    <row r="84" spans="1:59" ht="13.35" customHeight="1">
      <c r="B84" s="58"/>
      <c r="C84" s="236"/>
      <c r="D84" s="66" t="s">
        <v>24</v>
      </c>
      <c r="E84" s="63"/>
      <c r="F84" s="67">
        <f>SUM(F77:F83)</f>
        <v>136.28786569603216</v>
      </c>
      <c r="G84" s="67">
        <f t="shared" ref="G84:BG84" si="69">SUM(G77:G83)</f>
        <v>133.73661835177236</v>
      </c>
      <c r="H84" s="67">
        <f t="shared" si="69"/>
        <v>158.82299063806227</v>
      </c>
      <c r="I84" s="67">
        <f t="shared" si="69"/>
        <v>179.00405484926202</v>
      </c>
      <c r="J84" s="67">
        <f t="shared" si="69"/>
        <v>194.30442596871478</v>
      </c>
      <c r="K84" s="67">
        <f t="shared" si="69"/>
        <v>205.80677290608182</v>
      </c>
      <c r="L84" s="67">
        <f t="shared" si="69"/>
        <v>214.19575075461719</v>
      </c>
      <c r="M84" s="67">
        <f t="shared" si="69"/>
        <v>220.04528449286224</v>
      </c>
      <c r="N84" s="67">
        <f t="shared" si="69"/>
        <v>224.59191273985238</v>
      </c>
      <c r="O84" s="67">
        <f t="shared" si="69"/>
        <v>228.70646317764673</v>
      </c>
      <c r="P84" s="180">
        <f t="shared" si="69"/>
        <v>232.18076006976702</v>
      </c>
      <c r="Q84" s="180">
        <f t="shared" si="69"/>
        <v>234.4338437311078</v>
      </c>
      <c r="R84" s="180">
        <f t="shared" si="69"/>
        <v>236.16159610923339</v>
      </c>
      <c r="S84" s="180">
        <f t="shared" si="69"/>
        <v>236.08174814620685</v>
      </c>
      <c r="T84" s="180">
        <f t="shared" si="69"/>
        <v>234.46976922477944</v>
      </c>
      <c r="U84" s="180">
        <f t="shared" si="69"/>
        <v>236.43572977192545</v>
      </c>
      <c r="V84" s="180">
        <f t="shared" si="69"/>
        <v>231.86361609005243</v>
      </c>
      <c r="W84" s="180">
        <f t="shared" si="69"/>
        <v>226.49356311073683</v>
      </c>
      <c r="X84" s="180">
        <f t="shared" si="69"/>
        <v>220.41158619997043</v>
      </c>
      <c r="Y84" s="180">
        <f t="shared" si="69"/>
        <v>213.78724461625566</v>
      </c>
      <c r="Z84" s="180">
        <f t="shared" si="69"/>
        <v>206.67616076647207</v>
      </c>
      <c r="AA84" s="180">
        <f t="shared" si="69"/>
        <v>199.21084716696055</v>
      </c>
      <c r="AB84" s="180">
        <f t="shared" si="69"/>
        <v>191.48696776623262</v>
      </c>
      <c r="AC84" s="180">
        <f t="shared" si="69"/>
        <v>183.51773646596314</v>
      </c>
      <c r="AD84" s="180">
        <f t="shared" si="69"/>
        <v>175.31361615142032</v>
      </c>
      <c r="AE84" s="180">
        <f t="shared" si="69"/>
        <v>166.85882439526301</v>
      </c>
      <c r="AF84" s="180">
        <f t="shared" si="69"/>
        <v>158.09630600113758</v>
      </c>
      <c r="AG84" s="180">
        <f t="shared" si="69"/>
        <v>149.13678186199058</v>
      </c>
      <c r="AH84" s="180">
        <f t="shared" si="69"/>
        <v>140.09591807028488</v>
      </c>
      <c r="AI84" s="180">
        <f t="shared" si="69"/>
        <v>131.07539569317845</v>
      </c>
      <c r="AJ84" s="180">
        <f t="shared" si="69"/>
        <v>122.13566965866175</v>
      </c>
      <c r="AK84" s="180">
        <f t="shared" si="69"/>
        <v>113.29001908316408</v>
      </c>
      <c r="AL84" s="180">
        <f t="shared" si="69"/>
        <v>104.56730488559278</v>
      </c>
      <c r="AM84" s="180">
        <f t="shared" si="69"/>
        <v>95.964805270981131</v>
      </c>
      <c r="AN84" s="180">
        <f t="shared" si="69"/>
        <v>87.490141419144848</v>
      </c>
      <c r="AO84" s="180">
        <f t="shared" si="69"/>
        <v>79.180926772158827</v>
      </c>
      <c r="AP84" s="180">
        <f t="shared" si="69"/>
        <v>71.054940111026156</v>
      </c>
      <c r="AQ84" s="180">
        <f t="shared" si="69"/>
        <v>63.174276247900828</v>
      </c>
      <c r="AR84" s="180">
        <f t="shared" si="69"/>
        <v>55.673209064850468</v>
      </c>
      <c r="AS84" s="180">
        <f t="shared" si="69"/>
        <v>48.634450898006193</v>
      </c>
      <c r="AT84" s="180">
        <f t="shared" si="69"/>
        <v>42.055878797691925</v>
      </c>
      <c r="AU84" s="180">
        <f t="shared" si="69"/>
        <v>35.951064897419492</v>
      </c>
      <c r="AV84" s="180">
        <f t="shared" si="69"/>
        <v>30.340752360875978</v>
      </c>
      <c r="AW84" s="180">
        <f t="shared" si="69"/>
        <v>25.236660482110988</v>
      </c>
      <c r="AX84" s="180">
        <f t="shared" si="69"/>
        <v>20.646359720815902</v>
      </c>
      <c r="AY84" s="180">
        <f t="shared" si="69"/>
        <v>16.594129547154932</v>
      </c>
      <c r="AZ84" s="180">
        <f t="shared" si="69"/>
        <v>13.095282473655233</v>
      </c>
      <c r="BA84" s="180">
        <f t="shared" si="69"/>
        <v>10.140418394566069</v>
      </c>
      <c r="BB84" s="180">
        <f t="shared" si="69"/>
        <v>7.7000124728175816</v>
      </c>
      <c r="BC84" s="180">
        <f t="shared" si="69"/>
        <v>5.7291658636451359</v>
      </c>
      <c r="BD84" s="180">
        <f t="shared" si="69"/>
        <v>4.1732775577415424</v>
      </c>
      <c r="BE84" s="180">
        <f t="shared" si="69"/>
        <v>2.9730828521656227</v>
      </c>
      <c r="BF84" s="180">
        <f t="shared" si="69"/>
        <v>2.0690240799791164</v>
      </c>
      <c r="BG84" s="180">
        <f t="shared" si="69"/>
        <v>1.4046680835340222</v>
      </c>
    </row>
    <row r="85" spans="1:59" ht="13.35" customHeight="1">
      <c r="B85" s="57"/>
      <c r="C85" s="236"/>
      <c r="D85" s="61" t="s">
        <v>25</v>
      </c>
      <c r="E85" s="68"/>
      <c r="F85" s="37">
        <f>-('Cash Flows'!E95+'Cash Flows'!E96)</f>
        <v>-30.75</v>
      </c>
      <c r="G85" s="37">
        <f>-('Cash Flows'!F95+'Cash Flows'!F96)</f>
        <v>-40.409634229778341</v>
      </c>
      <c r="H85" s="37">
        <f>-('Cash Flows'!G95+'Cash Flows'!G96)</f>
        <v>-73.902282595115437</v>
      </c>
      <c r="I85" s="37">
        <f>-('Cash Flows'!H95+'Cash Flows'!H96)</f>
        <v>-100.70627065338982</v>
      </c>
      <c r="J85" s="37">
        <f>-('Cash Flows'!I95+'Cash Flows'!I96)</f>
        <v>-122.13045467800387</v>
      </c>
      <c r="K85" s="37">
        <f>-('Cash Flows'!J95+'Cash Flows'!J96)</f>
        <v>-139.28476569282282</v>
      </c>
      <c r="L85" s="37">
        <f>-('Cash Flows'!K95+'Cash Flows'!K96)</f>
        <v>-152.8928504288757</v>
      </c>
      <c r="M85" s="37">
        <f>-('Cash Flows'!L95+'Cash Flows'!L96)</f>
        <v>-163.56052272600562</v>
      </c>
      <c r="N85" s="37">
        <f>-('Cash Flows'!M95+'Cash Flows'!M96)</f>
        <v>-172.55185905669714</v>
      </c>
      <c r="O85" s="37">
        <f>-('Cash Flows'!N95+'Cash Flows'!N96)</f>
        <v>-180.77265314217445</v>
      </c>
      <c r="P85" s="175">
        <f>-('Cash Flows'!O95+'Cash Flows'!O96)</f>
        <v>-188.04967470968666</v>
      </c>
      <c r="Q85" s="175">
        <f>-('Cash Flows'!P95+'Cash Flows'!P96)</f>
        <v>-193.83898512798112</v>
      </c>
      <c r="R85" s="175">
        <f>-('Cash Flows'!Q95+'Cash Flows'!Q96)</f>
        <v>-198.8511096489857</v>
      </c>
      <c r="S85" s="175">
        <f>-('Cash Flows'!R95+'Cash Flows'!R96)</f>
        <v>-201.82186637578829</v>
      </c>
      <c r="T85" s="175">
        <f>-('Cash Flows'!S95+'Cash Flows'!S96)</f>
        <v>-203.04142524548845</v>
      </c>
      <c r="U85" s="175">
        <f>-('Cash Flows'!T95+'Cash Flows'!T96)</f>
        <v>-207.65242674909052</v>
      </c>
      <c r="V85" s="175">
        <f>-('Cash Flows'!U95+'Cash Flows'!U96)</f>
        <v>-205.54141492872742</v>
      </c>
      <c r="W85" s="175">
        <f>-('Cash Flows'!V95+'Cash Flows'!V96)</f>
        <v>-202.45143455845067</v>
      </c>
      <c r="X85" s="175">
        <f>-('Cash Flows'!W95+'Cash Flows'!W96)</f>
        <v>-198.48172714408241</v>
      </c>
      <c r="Y85" s="175">
        <f>-('Cash Flows'!X95+'Cash Flows'!X96)</f>
        <v>-193.81433998690051</v>
      </c>
      <c r="Z85" s="175">
        <f>-('Cash Flows'!Y95+'Cash Flows'!Y96)</f>
        <v>-188.51630459687468</v>
      </c>
      <c r="AA85" s="175">
        <f>-('Cash Flows'!Z95+'Cash Flows'!Z96)</f>
        <v>-182.73062543020163</v>
      </c>
      <c r="AB85" s="175">
        <f>-('Cash Flows'!AA95+'Cash Flows'!AA96)</f>
        <v>-176.56260031459692</v>
      </c>
      <c r="AC85" s="175">
        <f>-('Cash Flows'!AB95+'Cash Flows'!AB96)</f>
        <v>-170.03415314563767</v>
      </c>
      <c r="AD85" s="175">
        <f>-('Cash Flows'!AC95+'Cash Flows'!AC96)</f>
        <v>-163.16345968160857</v>
      </c>
      <c r="AE85" s="175">
        <f>-('Cash Flows'!AD95+'Cash Flows'!AD96)</f>
        <v>-155.94161303809781</v>
      </c>
      <c r="AF85" s="175">
        <f>-('Cash Flows'!AE95+'Cash Flows'!AE96)</f>
        <v>-148.31751290089517</v>
      </c>
      <c r="AG85" s="175">
        <f>-('Cash Flows'!AF95+'Cash Flows'!AF96)</f>
        <v>-140.40739206531208</v>
      </c>
      <c r="AH85" s="175">
        <f>-('Cash Flows'!AG95+'Cash Flows'!AG96)</f>
        <v>-132.33240782613277</v>
      </c>
      <c r="AI85" s="175">
        <f>-('Cash Flows'!AH95+'Cash Flows'!AH96)</f>
        <v>-124.19962135890037</v>
      </c>
      <c r="AJ85" s="175">
        <f>-('Cash Flows'!AI95+'Cash Flows'!AI96)</f>
        <v>-116.07445796338452</v>
      </c>
      <c r="AK85" s="175">
        <f>-('Cash Flows'!AJ95+'Cash Flows'!AJ96)</f>
        <v>-107.97456847092768</v>
      </c>
      <c r="AL85" s="175">
        <f>-('Cash Flows'!AK95+'Cash Flows'!AK96)</f>
        <v>-99.932647358304422</v>
      </c>
      <c r="AM85" s="175">
        <f>-('Cash Flows'!AL95+'Cash Flows'!AL96)</f>
        <v>-91.949296846868975</v>
      </c>
      <c r="AN85" s="175">
        <f>-('Cash Flows'!AM95+'Cash Flows'!AM96)</f>
        <v>-84.035031947298819</v>
      </c>
      <c r="AO85" s="175">
        <f>-('Cash Flows'!AN95+'Cash Flows'!AN96)</f>
        <v>-76.230222470819712</v>
      </c>
      <c r="AP85" s="175">
        <f>-('Cash Flows'!AO95+'Cash Flows'!AO96)</f>
        <v>-68.555294824303672</v>
      </c>
      <c r="AQ85" s="175">
        <f>-('Cash Flows'!AP95+'Cash Flows'!AP96)</f>
        <v>-61.0749860759135</v>
      </c>
      <c r="AR85" s="175">
        <f>-('Cash Flows'!AQ95+'Cash Flows'!AQ96)</f>
        <v>-53.92660520315652</v>
      </c>
      <c r="AS85" s="175">
        <f>-('Cash Flows'!AR95+'Cash Flows'!AR96)</f>
        <v>-47.196257588097353</v>
      </c>
      <c r="AT85" s="175">
        <f>-('Cash Flows'!AS95+'Cash Flows'!AS96)</f>
        <v>-40.88512719404136</v>
      </c>
      <c r="AU85" s="175">
        <f>-('Cash Flows'!AT95+'Cash Flows'!AT96)</f>
        <v>-35.00992231684728</v>
      </c>
      <c r="AV85" s="175">
        <f>-('Cash Flows'!AU95+'Cash Flows'!AU96)</f>
        <v>-29.594474735319093</v>
      </c>
      <c r="AW85" s="175">
        <f>-('Cash Flows'!AV95+'Cash Flows'!AV96)</f>
        <v>-24.653584349338949</v>
      </c>
      <c r="AX85" s="175">
        <f>-('Cash Flows'!AW95+'Cash Flows'!AW96)</f>
        <v>-20.197891188298403</v>
      </c>
      <c r="AY85" s="175">
        <f>-('Cash Flows'!AX95+'Cash Flows'!AX96)</f>
        <v>-16.254813770203771</v>
      </c>
      <c r="AZ85" s="175">
        <f>-('Cash Flows'!AY95+'Cash Flows'!AY96)</f>
        <v>-12.842904831690383</v>
      </c>
      <c r="BA85" s="175">
        <f>-('Cash Flows'!AZ95+'Cash Flows'!AZ96)</f>
        <v>-9.9560080543257232</v>
      </c>
      <c r="BB85" s="175">
        <f>-('Cash Flows'!BA95+'Cash Flows'!BA96)</f>
        <v>-7.5677210606464769</v>
      </c>
      <c r="BC85" s="175">
        <f>-('Cash Flows'!BB95+'Cash Flows'!BB96)</f>
        <v>-5.636046132350228</v>
      </c>
      <c r="BD85" s="175">
        <f>-('Cash Flows'!BC95+'Cash Flows'!BC96)</f>
        <v>-4.1089946672128921</v>
      </c>
      <c r="BE85" s="175">
        <f>-('Cash Flows'!BD95+'Cash Flows'!BD96)</f>
        <v>-2.929578302590123</v>
      </c>
      <c r="BF85" s="175">
        <f>-('Cash Flows'!BE95+'Cash Flows'!BE96)</f>
        <v>-2.0401625513046064</v>
      </c>
      <c r="BG85" s="175">
        <f>-('Cash Flows'!BF95+'Cash Flows'!BF96)</f>
        <v>-1.3858901300163959</v>
      </c>
    </row>
    <row r="86" spans="1:59" ht="13.35" customHeight="1">
      <c r="A86" s="1">
        <v>1</v>
      </c>
      <c r="B86" s="250"/>
      <c r="C86" s="236"/>
      <c r="D86" s="61" t="s">
        <v>79</v>
      </c>
      <c r="E86" s="68"/>
      <c r="F86" s="37">
        <f>-'Cash Flows'!E97</f>
        <v>-51.25</v>
      </c>
      <c r="G86" s="37">
        <f>-'Cash Flows'!F97</f>
        <v>-37.353998000000004</v>
      </c>
      <c r="H86" s="37">
        <f>-'Cash Flows'!G97</f>
        <v>-33.557748537258007</v>
      </c>
      <c r="I86" s="37">
        <f>-'Cash Flows'!H97</f>
        <v>-30.799341876793644</v>
      </c>
      <c r="J86" s="37">
        <f>-'Cash Flows'!I97</f>
        <v>-28.254638652249199</v>
      </c>
      <c r="K86" s="37">
        <f>-'Cash Flows'!J97</f>
        <v>-25.910046133174639</v>
      </c>
      <c r="L86" s="37">
        <f>-'Cash Flows'!K97</f>
        <v>-23.751189997303168</v>
      </c>
      <c r="M86" s="37">
        <f>-'Cash Flows'!L97</f>
        <v>-21.764127440224787</v>
      </c>
      <c r="N86" s="37">
        <f>-'Cash Flows'!M97</f>
        <v>-19.936097436963475</v>
      </c>
      <c r="O86" s="37">
        <f>-'Cash Flows'!N97</f>
        <v>-18.253722072014025</v>
      </c>
      <c r="P86" s="175">
        <f>-'Cash Flows'!O97</f>
        <v>-16.703579486214451</v>
      </c>
      <c r="Q86" s="175">
        <f>-'Cash Flows'!P97</f>
        <v>-15.272784274584296</v>
      </c>
      <c r="R86" s="175">
        <f>-'Cash Flows'!Q97</f>
        <v>-13.951761744197274</v>
      </c>
      <c r="S86" s="175">
        <f>-'Cash Flows'!R97</f>
        <v>-12.730882138895456</v>
      </c>
      <c r="T86" s="175">
        <f>-'Cash Flows'!S97</f>
        <v>-11.603486140203429</v>
      </c>
      <c r="U86" s="175">
        <f>-'Cash Flows'!T97</f>
        <v>-10.563224324945283</v>
      </c>
      <c r="V86" s="175">
        <f>-'Cash Flows'!U97</f>
        <v>-9.5963977542214209</v>
      </c>
      <c r="W86" s="175">
        <f>-'Cash Flows'!V97</f>
        <v>-8.7062320599807403</v>
      </c>
      <c r="X86" s="175">
        <f>-'Cash Flows'!W97</f>
        <v>-7.887024378036088</v>
      </c>
      <c r="Y86" s="175">
        <f>-'Cash Flows'!X97</f>
        <v>-7.1335075333877747</v>
      </c>
      <c r="Z86" s="175">
        <f>-'Cash Flows'!Y97</f>
        <v>-6.4406927215361138</v>
      </c>
      <c r="AA86" s="175">
        <f>-'Cash Flows'!Z97</f>
        <v>-5.8040250934580921</v>
      </c>
      <c r="AB86" s="175">
        <f>-'Cash Flows'!AA97</f>
        <v>-5.2192393843617033</v>
      </c>
      <c r="AC86" s="175">
        <f>-'Cash Flows'!AB97</f>
        <v>-4.6823779828074903</v>
      </c>
      <c r="AD86" s="175">
        <f>-'Cash Flows'!AC97</f>
        <v>-4.1898835936246055</v>
      </c>
      <c r="AE86" s="175">
        <f>-'Cash Flows'!AD97</f>
        <v>-3.7385510088728005</v>
      </c>
      <c r="AF86" s="175">
        <f>-'Cash Flows'!AE97</f>
        <v>-3.325517388832937</v>
      </c>
      <c r="AG86" s="175">
        <f>-'Cash Flows'!AF97</f>
        <v>-2.9482946399689283</v>
      </c>
      <c r="AH86" s="175">
        <f>-'Cash Flows'!AG97</f>
        <v>-2.6044763122343122</v>
      </c>
      <c r="AI86" s="175">
        <f>-'Cash Flows'!AH97</f>
        <v>-2.2917193369654423</v>
      </c>
      <c r="AJ86" s="175">
        <f>-'Cash Flows'!AI97</f>
        <v>-2.0077698109890152</v>
      </c>
      <c r="AK86" s="175">
        <f>-'Cash Flows'!AJ97</f>
        <v>-1.7505239024020856</v>
      </c>
      <c r="AL86" s="175">
        <f>-'Cash Flows'!AK97</f>
        <v>-1.5180886384315753</v>
      </c>
      <c r="AM86" s="175">
        <f>-'Cash Flows'!AL97</f>
        <v>-1.3087369283663968</v>
      </c>
      <c r="AN86" s="175">
        <f>-'Cash Flows'!AM97</f>
        <v>-1.1209352731249045</v>
      </c>
      <c r="AO86" s="175">
        <f>-'Cash Flows'!AN97</f>
        <v>-0.95329716115852881</v>
      </c>
      <c r="AP86" s="175">
        <f>-'Cash Flows'!AO97</f>
        <v>-0.8045114973901436</v>
      </c>
      <c r="AQ86" s="175">
        <f>-'Cash Flows'!AP97</f>
        <v>-0.6733593894764045</v>
      </c>
      <c r="AR86" s="175">
        <f>-'Cash Flows'!AQ97</f>
        <v>-0.5586318780099031</v>
      </c>
      <c r="AS86" s="175">
        <f>-'Cash Flows'!AR97</f>
        <v>-0.45901127865714841</v>
      </c>
      <c r="AT86" s="175">
        <f>-'Cash Flows'!AS97</f>
        <v>-0.3731526681707944</v>
      </c>
      <c r="AU86" s="175">
        <f>-'Cash Flows'!AT97</f>
        <v>-0.29981115311356477</v>
      </c>
      <c r="AV86" s="175">
        <f>-'Cash Flows'!AU97</f>
        <v>-0.23780636906691971</v>
      </c>
      <c r="AW86" s="175">
        <f>-'Cash Flows'!AV97</f>
        <v>-0.18599958570785785</v>
      </c>
      <c r="AX86" s="175">
        <f>-'Cash Flows'!AW97</f>
        <v>-0.14329728002220787</v>
      </c>
      <c r="AY86" s="175">
        <f>-'Cash Flows'!AX97</f>
        <v>-0.108647940393926</v>
      </c>
      <c r="AZ86" s="175">
        <f>-'Cash Flows'!AY97</f>
        <v>-8.1007426306773489E-2</v>
      </c>
      <c r="BA86" s="175">
        <f>-'Cash Flows'!AZ97</f>
        <v>-5.9346461750959055E-2</v>
      </c>
      <c r="BB86" s="175">
        <f>-'Cash Flows'!BA97</f>
        <v>-4.2683660730803485E-2</v>
      </c>
      <c r="BC86" s="175">
        <f>-'Cash Flows'!BB97</f>
        <v>-3.0111837254188426E-2</v>
      </c>
      <c r="BD86" s="175">
        <f>-'Cash Flows'!BC97</f>
        <v>-2.0816782838481627E-2</v>
      </c>
      <c r="BE86" s="175">
        <f>-'Cash Flows'!BD97</f>
        <v>-1.4088373962714458E-2</v>
      </c>
      <c r="BF86" s="175">
        <f>-'Cash Flows'!BE97</f>
        <v>-9.3244917435150974E-3</v>
      </c>
      <c r="BG86" s="175">
        <f>-'Cash Flows'!BF97</f>
        <v>-6.0287352175828965E-3</v>
      </c>
    </row>
    <row r="87" spans="1:59" ht="13.35" customHeight="1">
      <c r="B87" s="57"/>
      <c r="C87" s="236"/>
      <c r="D87" s="61" t="s">
        <v>91</v>
      </c>
      <c r="E87" s="68"/>
      <c r="F87" s="37">
        <f t="shared" ref="F87:BG87" si="70">-F83</f>
        <v>-35.651471255548984</v>
      </c>
      <c r="G87" s="37">
        <f t="shared" si="70"/>
        <v>-39.506166619217254</v>
      </c>
      <c r="H87" s="37">
        <f t="shared" si="70"/>
        <v>-36.352109433428325</v>
      </c>
      <c r="I87" s="37">
        <f t="shared" si="70"/>
        <v>-33.438673079627506</v>
      </c>
      <c r="J87" s="37">
        <f t="shared" si="70"/>
        <v>-30.752152938975598</v>
      </c>
      <c r="K87" s="37">
        <f t="shared" si="70"/>
        <v>-28.27695474753591</v>
      </c>
      <c r="L87" s="37">
        <f t="shared" si="70"/>
        <v>-25.997601092811692</v>
      </c>
      <c r="M87" s="37">
        <f t="shared" si="70"/>
        <v>-23.900023775484414</v>
      </c>
      <c r="N87" s="37">
        <f t="shared" si="70"/>
        <v>-21.968533087753713</v>
      </c>
      <c r="O87" s="37">
        <f t="shared" si="70"/>
        <v>-20.186736312204573</v>
      </c>
      <c r="P87" s="175">
        <f t="shared" si="70"/>
        <v>-18.53850574885837</v>
      </c>
      <c r="Q87" s="175">
        <f t="shared" si="70"/>
        <v>-17.012750825446261</v>
      </c>
      <c r="R87" s="175">
        <f t="shared" si="70"/>
        <v>-15.597842840776082</v>
      </c>
      <c r="S87" s="175">
        <f t="shared" si="70"/>
        <v>-14.286786162183546</v>
      </c>
      <c r="T87" s="175">
        <f t="shared" si="70"/>
        <v>-13.072837210673569</v>
      </c>
      <c r="U87" s="175">
        <f t="shared" si="70"/>
        <v>-11.936368555704433</v>
      </c>
      <c r="V87" s="175">
        <f t="shared" si="70"/>
        <v>-10.886015620304505</v>
      </c>
      <c r="W87" s="175">
        <f t="shared" si="70"/>
        <v>-9.915435103047642</v>
      </c>
      <c r="X87" s="175">
        <f t="shared" si="70"/>
        <v>-9.0187777517794387</v>
      </c>
      <c r="Y87" s="175">
        <f t="shared" si="70"/>
        <v>-8.1904381166446498</v>
      </c>
      <c r="Z87" s="175">
        <f t="shared" si="70"/>
        <v>-7.4253313355230759</v>
      </c>
      <c r="AA87" s="175">
        <f t="shared" si="70"/>
        <v>-6.7186661705268875</v>
      </c>
      <c r="AB87" s="175">
        <f t="shared" si="70"/>
        <v>-6.0659877653340573</v>
      </c>
      <c r="AC87" s="175">
        <f t="shared" si="70"/>
        <v>-5.4633501395102471</v>
      </c>
      <c r="AD87" s="175">
        <f t="shared" si="70"/>
        <v>-4.9072537671633967</v>
      </c>
      <c r="AE87" s="175">
        <f t="shared" si="70"/>
        <v>-4.3946467542115251</v>
      </c>
      <c r="AF87" s="175">
        <f t="shared" si="70"/>
        <v>-3.9229983145439711</v>
      </c>
      <c r="AG87" s="175">
        <f t="shared" si="70"/>
        <v>-3.4898165568215731</v>
      </c>
      <c r="AH87" s="175">
        <f t="shared" si="70"/>
        <v>-3.0926186966792599</v>
      </c>
      <c r="AI87" s="175">
        <f t="shared" si="70"/>
        <v>-2.7289756747408376</v>
      </c>
      <c r="AJ87" s="175">
        <f t="shared" si="70"/>
        <v>-2.3966188393237751</v>
      </c>
      <c r="AK87" s="175">
        <f t="shared" si="70"/>
        <v>-2.0935506940631274</v>
      </c>
      <c r="AL87" s="175">
        <f t="shared" si="70"/>
        <v>-1.8179785491591947</v>
      </c>
      <c r="AM87" s="175">
        <f t="shared" si="70"/>
        <v>-1.568370272078071</v>
      </c>
      <c r="AN87" s="175">
        <f t="shared" si="70"/>
        <v>-1.3433847223784596</v>
      </c>
      <c r="AO87" s="175">
        <f t="shared" si="70"/>
        <v>-1.1417565526720344</v>
      </c>
      <c r="AP87" s="175">
        <f t="shared" si="70"/>
        <v>-0.96232805091491214</v>
      </c>
      <c r="AQ87" s="175">
        <f t="shared" si="70"/>
        <v>-0.80391224466124944</v>
      </c>
      <c r="AR87" s="175">
        <f t="shared" si="70"/>
        <v>-0.66508807598626518</v>
      </c>
      <c r="AS87" s="175">
        <f t="shared" si="70"/>
        <v>-0.5443308940016629</v>
      </c>
      <c r="AT87" s="175">
        <f t="shared" si="70"/>
        <v>-0.44022674477792179</v>
      </c>
      <c r="AU87" s="175">
        <f t="shared" si="70"/>
        <v>-0.35141586856455542</v>
      </c>
      <c r="AV87" s="175">
        <f t="shared" si="70"/>
        <v>-0.27655557258144059</v>
      </c>
      <c r="AW87" s="175">
        <f t="shared" si="70"/>
        <v>-0.21432704646902301</v>
      </c>
      <c r="AX87" s="175">
        <f t="shared" si="70"/>
        <v>-0.16343083238508993</v>
      </c>
      <c r="AY87" s="175">
        <f t="shared" si="70"/>
        <v>-0.12252814532728196</v>
      </c>
      <c r="AZ87" s="175">
        <f t="shared" si="70"/>
        <v>-9.0252161117690577E-2</v>
      </c>
      <c r="BA87" s="175">
        <f t="shared" si="70"/>
        <v>-6.5263577119252736E-2</v>
      </c>
      <c r="BB87" s="175">
        <f t="shared" si="70"/>
        <v>-4.6296869413941871E-2</v>
      </c>
      <c r="BC87" s="175">
        <f t="shared" si="70"/>
        <v>-3.21954721287162E-2</v>
      </c>
      <c r="BD87" s="175">
        <f t="shared" si="70"/>
        <v>-2.1935199680838562E-2</v>
      </c>
      <c r="BE87" s="175">
        <f t="shared" si="70"/>
        <v>-1.4636269401051796E-2</v>
      </c>
      <c r="BF87" s="175">
        <f t="shared" si="70"/>
        <v>-9.5651529149649115E-3</v>
      </c>
      <c r="BG87" s="175">
        <f t="shared" si="70"/>
        <v>-6.1281126960376587E-3</v>
      </c>
    </row>
    <row r="88" spans="1:59" ht="13.35" customHeight="1">
      <c r="B88" s="57"/>
      <c r="C88" s="236"/>
      <c r="D88" s="61" t="s">
        <v>64</v>
      </c>
      <c r="E88" s="68"/>
      <c r="F88" s="37">
        <v>0</v>
      </c>
      <c r="G88" s="37">
        <v>0</v>
      </c>
      <c r="H88" s="37">
        <v>0</v>
      </c>
      <c r="I88" s="37">
        <v>0</v>
      </c>
      <c r="J88" s="37">
        <v>0</v>
      </c>
      <c r="K88" s="37">
        <v>0</v>
      </c>
      <c r="L88" s="37">
        <v>0</v>
      </c>
      <c r="M88" s="37">
        <v>0</v>
      </c>
      <c r="N88" s="37">
        <v>0</v>
      </c>
      <c r="O88" s="37">
        <v>0</v>
      </c>
      <c r="P88" s="175">
        <v>0</v>
      </c>
      <c r="Q88" s="175">
        <v>0</v>
      </c>
      <c r="R88" s="175">
        <v>0</v>
      </c>
      <c r="S88" s="175">
        <v>0</v>
      </c>
      <c r="T88" s="175">
        <v>0</v>
      </c>
      <c r="U88" s="175">
        <v>0</v>
      </c>
      <c r="V88" s="175">
        <v>0</v>
      </c>
      <c r="W88" s="175">
        <v>0</v>
      </c>
      <c r="X88" s="175">
        <v>0</v>
      </c>
      <c r="Y88" s="175">
        <v>0</v>
      </c>
      <c r="Z88" s="175">
        <v>0</v>
      </c>
      <c r="AA88" s="175">
        <v>0</v>
      </c>
      <c r="AB88" s="175">
        <v>0</v>
      </c>
      <c r="AC88" s="175">
        <v>0</v>
      </c>
      <c r="AD88" s="175">
        <v>0</v>
      </c>
      <c r="AE88" s="175">
        <v>0</v>
      </c>
      <c r="AF88" s="175">
        <v>0</v>
      </c>
      <c r="AG88" s="175">
        <v>0</v>
      </c>
      <c r="AH88" s="175">
        <v>0</v>
      </c>
      <c r="AI88" s="175">
        <v>0</v>
      </c>
      <c r="AJ88" s="175">
        <v>0</v>
      </c>
      <c r="AK88" s="175">
        <v>0</v>
      </c>
      <c r="AL88" s="175">
        <v>0</v>
      </c>
      <c r="AM88" s="175">
        <v>0</v>
      </c>
      <c r="AN88" s="175">
        <v>0</v>
      </c>
      <c r="AO88" s="175">
        <v>0</v>
      </c>
      <c r="AP88" s="175">
        <v>0</v>
      </c>
      <c r="AQ88" s="175">
        <v>0</v>
      </c>
      <c r="AR88" s="175">
        <v>0</v>
      </c>
      <c r="AS88" s="175">
        <v>0</v>
      </c>
      <c r="AT88" s="175">
        <v>0</v>
      </c>
      <c r="AU88" s="175">
        <v>0</v>
      </c>
      <c r="AV88" s="175">
        <v>0</v>
      </c>
      <c r="AW88" s="175">
        <v>0</v>
      </c>
      <c r="AX88" s="175">
        <v>0</v>
      </c>
      <c r="AY88" s="175">
        <v>0</v>
      </c>
      <c r="AZ88" s="175">
        <v>0</v>
      </c>
      <c r="BA88" s="175">
        <v>0</v>
      </c>
      <c r="BB88" s="175">
        <v>0</v>
      </c>
      <c r="BC88" s="175">
        <v>0</v>
      </c>
      <c r="BD88" s="175">
        <v>0</v>
      </c>
      <c r="BE88" s="175">
        <v>0</v>
      </c>
      <c r="BF88" s="175">
        <v>0</v>
      </c>
      <c r="BG88" s="175">
        <v>0</v>
      </c>
    </row>
    <row r="89" spans="1:59" ht="13.35" customHeight="1">
      <c r="B89" s="250"/>
      <c r="C89" s="236"/>
      <c r="D89" s="71" t="s">
        <v>26</v>
      </c>
      <c r="E89" s="72"/>
      <c r="F89" s="73">
        <f>F84+SUM(F85:F88)</f>
        <v>18.636394440483173</v>
      </c>
      <c r="G89" s="73">
        <f t="shared" ref="G89:BG89" si="71">G84+SUM(G85:G88)</f>
        <v>16.466819502776758</v>
      </c>
      <c r="H89" s="73">
        <f t="shared" si="71"/>
        <v>15.010850072260496</v>
      </c>
      <c r="I89" s="73">
        <f t="shared" si="71"/>
        <v>14.059769239451043</v>
      </c>
      <c r="J89" s="73">
        <f t="shared" si="71"/>
        <v>13.167179699486098</v>
      </c>
      <c r="K89" s="73">
        <f t="shared" si="71"/>
        <v>12.33500633254846</v>
      </c>
      <c r="L89" s="73">
        <f t="shared" si="71"/>
        <v>11.55410923562664</v>
      </c>
      <c r="M89" s="73">
        <f t="shared" si="71"/>
        <v>10.820610551147411</v>
      </c>
      <c r="N89" s="73">
        <f t="shared" si="71"/>
        <v>10.135423158438044</v>
      </c>
      <c r="O89" s="73">
        <f t="shared" si="71"/>
        <v>9.4933516512536755</v>
      </c>
      <c r="P89" s="181">
        <f t="shared" si="71"/>
        <v>8.8890001250075557</v>
      </c>
      <c r="Q89" s="181">
        <f t="shared" si="71"/>
        <v>8.3093235030961239</v>
      </c>
      <c r="R89" s="181">
        <f t="shared" si="71"/>
        <v>7.7608818752743218</v>
      </c>
      <c r="S89" s="181">
        <f t="shared" si="71"/>
        <v>7.2422134693395606</v>
      </c>
      <c r="T89" s="181">
        <f t="shared" si="71"/>
        <v>6.752020628413959</v>
      </c>
      <c r="U89" s="181">
        <f t="shared" si="71"/>
        <v>6.283710142185214</v>
      </c>
      <c r="V89" s="181">
        <f t="shared" si="71"/>
        <v>5.8397877867990928</v>
      </c>
      <c r="W89" s="181">
        <f t="shared" si="71"/>
        <v>5.4204613892577527</v>
      </c>
      <c r="X89" s="181">
        <f t="shared" si="71"/>
        <v>5.0240569260724897</v>
      </c>
      <c r="Y89" s="181">
        <f t="shared" si="71"/>
        <v>4.648958979322714</v>
      </c>
      <c r="Z89" s="181">
        <f t="shared" si="71"/>
        <v>4.2938321125381833</v>
      </c>
      <c r="AA89" s="181">
        <f t="shared" si="71"/>
        <v>3.9575304727739535</v>
      </c>
      <c r="AB89" s="181">
        <f t="shared" si="71"/>
        <v>3.639140301939932</v>
      </c>
      <c r="AC89" s="181">
        <f t="shared" si="71"/>
        <v>3.3378551980077305</v>
      </c>
      <c r="AD89" s="181">
        <f t="shared" si="71"/>
        <v>3.0530191090237508</v>
      </c>
      <c r="AE89" s="181">
        <f t="shared" si="71"/>
        <v>2.784013594080875</v>
      </c>
      <c r="AF89" s="181">
        <f t="shared" si="71"/>
        <v>2.5302773968655004</v>
      </c>
      <c r="AG89" s="181">
        <f t="shared" si="71"/>
        <v>2.2912785998879883</v>
      </c>
      <c r="AH89" s="181">
        <f t="shared" si="71"/>
        <v>2.0664152352385372</v>
      </c>
      <c r="AI89" s="181">
        <f t="shared" si="71"/>
        <v>1.8550793225717825</v>
      </c>
      <c r="AJ89" s="181">
        <f t="shared" si="71"/>
        <v>1.6568230449644403</v>
      </c>
      <c r="AK89" s="181">
        <f t="shared" si="71"/>
        <v>1.4713760157711988</v>
      </c>
      <c r="AL89" s="181">
        <f t="shared" si="71"/>
        <v>1.2985903396975829</v>
      </c>
      <c r="AM89" s="181">
        <f t="shared" si="71"/>
        <v>1.1384012236676853</v>
      </c>
      <c r="AN89" s="181">
        <f t="shared" si="71"/>
        <v>0.99078947634266967</v>
      </c>
      <c r="AO89" s="181">
        <f t="shared" si="71"/>
        <v>0.85565058750854917</v>
      </c>
      <c r="AP89" s="181">
        <f t="shared" si="71"/>
        <v>0.73280573841744001</v>
      </c>
      <c r="AQ89" s="181">
        <f t="shared" si="71"/>
        <v>0.62201853784967653</v>
      </c>
      <c r="AR89" s="181">
        <f t="shared" si="71"/>
        <v>0.52288390769777493</v>
      </c>
      <c r="AS89" s="181">
        <f t="shared" si="71"/>
        <v>0.43485113725002833</v>
      </c>
      <c r="AT89" s="181">
        <f t="shared" si="71"/>
        <v>0.35737219070184523</v>
      </c>
      <c r="AU89" s="181">
        <f t="shared" si="71"/>
        <v>0.28991555889408716</v>
      </c>
      <c r="AV89" s="181">
        <f t="shared" si="71"/>
        <v>0.23191568390852524</v>
      </c>
      <c r="AW89" s="181">
        <f t="shared" si="71"/>
        <v>0.1827495005951576</v>
      </c>
      <c r="AX89" s="181">
        <f t="shared" si="71"/>
        <v>0.14174042011020305</v>
      </c>
      <c r="AY89" s="181">
        <f t="shared" si="71"/>
        <v>0.10813969122995104</v>
      </c>
      <c r="AZ89" s="181">
        <f t="shared" si="71"/>
        <v>8.1118054540386453E-2</v>
      </c>
      <c r="BA89" s="181">
        <f t="shared" si="71"/>
        <v>5.9800301370133369E-2</v>
      </c>
      <c r="BB89" s="181">
        <f t="shared" si="71"/>
        <v>4.3310882026359465E-2</v>
      </c>
      <c r="BC89" s="181">
        <f t="shared" si="71"/>
        <v>3.0812421912003174E-2</v>
      </c>
      <c r="BD89" s="181">
        <f t="shared" si="71"/>
        <v>2.1530908009330219E-2</v>
      </c>
      <c r="BE89" s="181">
        <f t="shared" si="71"/>
        <v>1.4779906211733085E-2</v>
      </c>
      <c r="BF89" s="181">
        <f t="shared" si="71"/>
        <v>9.9718840160298861E-3</v>
      </c>
      <c r="BG89" s="181">
        <f t="shared" si="71"/>
        <v>6.6211056040055283E-3</v>
      </c>
    </row>
    <row r="90" spans="1:59" ht="13.35" customHeight="1">
      <c r="B90" s="74"/>
      <c r="C90" s="236"/>
      <c r="D90" s="75" t="s">
        <v>1</v>
      </c>
      <c r="E90" s="76"/>
      <c r="F90" s="77">
        <f>('Cash Flows'!E90+'Statement of Financial Position'!E87+F86-'Cash Flows'!E98)*'Inputs-Assumptions-Policy Specs'!D30</f>
        <v>2.9249999999999998</v>
      </c>
      <c r="G90" s="77">
        <f>('Cash Flows'!F90+'Statement of Financial Position'!F83+G86-'Cash Flows'!F98)*'Inputs-Assumptions-Policy Specs'!E30</f>
        <v>18.358085536663108</v>
      </c>
      <c r="H90" s="77">
        <f>('Cash Flows'!G90+'Statement of Financial Position'!G83+H86-'Cash Flows'!G98)*'Inputs-Assumptions-Policy Specs'!F30</f>
        <v>36.825393348578103</v>
      </c>
      <c r="I90" s="77">
        <f>('Cash Flows'!H90+'Statement of Financial Position'!H83+I86-'Cash Flows'!H98)*'Inputs-Assumptions-Policy Specs'!G30</f>
        <v>52.36710691945779</v>
      </c>
      <c r="J90" s="77">
        <f>('Cash Flows'!I90+'Statement of Financial Position'!I83+J86-'Cash Flows'!I98)*'Inputs-Assumptions-Policy Specs'!H30</f>
        <v>65.371761733612416</v>
      </c>
      <c r="K90" s="77">
        <f>('Cash Flows'!J90+'Statement of Financial Position'!J83+K86-'Cash Flows'!J98)*'Inputs-Assumptions-Policy Specs'!I30</f>
        <v>76.184119584520829</v>
      </c>
      <c r="L90" s="77">
        <f>('Cash Flows'!K90+'Statement of Financial Position'!K83+L86-'Cash Flows'!K98)*'Inputs-Assumptions-Policy Specs'!J30</f>
        <v>85.086877641173288</v>
      </c>
      <c r="M90" s="77">
        <f>('Cash Flows'!L90+'Statement of Financial Position'!L83+M86-'Cash Flows'!L98)*'Inputs-Assumptions-Policy Specs'!K30</f>
        <v>92.322310137135005</v>
      </c>
      <c r="N90" s="77">
        <f>('Cash Flows'!M90+'Statement of Financial Position'!M83+N86-'Cash Flows'!M98)*'Inputs-Assumptions-Policy Specs'!L30</f>
        <v>98.098147058588182</v>
      </c>
      <c r="O90" s="77">
        <f>('Cash Flows'!N90+'Statement of Financial Position'!N83+O86-'Cash Flows'!N98)*'Inputs-Assumptions-Policy Specs'!M30</f>
        <v>102.54600142669948</v>
      </c>
      <c r="P90" s="182">
        <f>('Cash Flows'!O90+'Statement of Financial Position'!O83+P86-'Cash Flows'!O98)*'Inputs-Assumptions-Policy Specs'!N30</f>
        <v>105.74016188970735</v>
      </c>
      <c r="Q90" s="182">
        <f>('Cash Flows'!P90+'Statement of Financial Position'!P83+Q86-'Cash Flows'!P98)*'Inputs-Assumptions-Policy Specs'!O30</f>
        <v>107.76038723485794</v>
      </c>
      <c r="R90" s="182">
        <f>('Cash Flows'!Q90+'Statement of Financial Position'!Q83+R86-'Cash Flows'!Q98)*'Inputs-Assumptions-Policy Specs'!P30</f>
        <v>108.7169520261169</v>
      </c>
      <c r="S90" s="182">
        <f>('Cash Flows'!R90+'Statement of Financial Position'!R83+S86-'Cash Flows'!R98)*'Inputs-Assumptions-Policy Specs'!Q30</f>
        <v>108.67535621971247</v>
      </c>
      <c r="T90" s="182">
        <f>('Cash Flows'!S90+'Statement of Financial Position'!S83+T86-'Cash Flows'!S98)*'Inputs-Assumptions-Policy Specs'!R30</f>
        <v>107.77543221796877</v>
      </c>
      <c r="U90" s="182">
        <f>('Cash Flows'!T90+'Statement of Financial Position'!T83+U86-'Cash Flows'!T98)*'Inputs-Assumptions-Policy Specs'!S30</f>
        <v>106.14124385784146</v>
      </c>
      <c r="V90" s="182">
        <f>('Cash Flows'!U90+'Statement of Financial Position'!U83+V86-'Cash Flows'!U98)*'Inputs-Assumptions-Policy Specs'!T30</f>
        <v>103.58487513138968</v>
      </c>
      <c r="W90" s="182">
        <f>('Cash Flows'!V90+'Statement of Financial Position'!V83+W86-'Cash Flows'!V98)*'Inputs-Assumptions-Policy Specs'!U30</f>
        <v>100.51968629766235</v>
      </c>
      <c r="X90" s="182">
        <f>('Cash Flows'!W90+'Statement of Financial Position'!W83+X86-'Cash Flows'!W98)*'Inputs-Assumptions-Policy Specs'!V30</f>
        <v>97.027352022181404</v>
      </c>
      <c r="Y90" s="182">
        <f>('Cash Flows'!X90+'Statement of Financial Position'!X83+Y86-'Cash Flows'!X98)*'Inputs-Assumptions-Policy Specs'!W30</f>
        <v>93.183616963066399</v>
      </c>
      <c r="Z90" s="182">
        <f>('Cash Flows'!Y90+'Statement of Financial Position'!Y83+Z86-'Cash Flows'!Y98)*'Inputs-Assumptions-Policy Specs'!X30</f>
        <v>89.05326248361402</v>
      </c>
      <c r="AA90" s="182">
        <f>('Cash Flows'!Z90+'Statement of Financial Position'!Z83+AA86-'Cash Flows'!Z98)*'Inputs-Assumptions-Policy Specs'!Y30</f>
        <v>84.696828676278017</v>
      </c>
      <c r="AB90" s="182">
        <f>('Cash Flows'!AA90+'Statement of Financial Position'!AA83+AB86-'Cash Flows'!AA98)*'Inputs-Assumptions-Policy Specs'!Z30</f>
        <v>80.166058792347357</v>
      </c>
      <c r="AC90" s="182">
        <f>('Cash Flows'!AB90+'Statement of Financial Position'!AB83+AC86-'Cash Flows'!AB98)*'Inputs-Assumptions-Policy Specs'!AA30</f>
        <v>75.505991798141324</v>
      </c>
      <c r="AD90" s="182">
        <f>('Cash Flows'!AC90+'Statement of Financial Position'!AC83+AD86-'Cash Flows'!AC98)*'Inputs-Assumptions-Policy Specs'!AB30</f>
        <v>70.759946562369421</v>
      </c>
      <c r="AE90" s="182">
        <f>('Cash Flows'!AD90+'Statement of Financial Position'!AD83+AE86-'Cash Flows'!AD98)*'Inputs-Assumptions-Policy Specs'!AC30</f>
        <v>65.969894391024141</v>
      </c>
      <c r="AF90" s="182">
        <f>('Cash Flows'!AE90+'Statement of Financial Position'!AE83+AF86-'Cash Flows'!AE98)*'Inputs-Assumptions-Policy Specs'!AD30</f>
        <v>61.178247381838744</v>
      </c>
      <c r="AG90" s="182">
        <f>('Cash Flows'!AF90+'Statement of Financial Position'!AF83+AG86-'Cash Flows'!AF98)*'Inputs-Assumptions-Policy Specs'!AE30</f>
        <v>56.430644788357583</v>
      </c>
      <c r="AH90" s="182">
        <f>('Cash Flows'!AG90+'Statement of Financial Position'!AG83+AH86-'Cash Flows'!AG98)*'Inputs-Assumptions-Policy Specs'!AF30</f>
        <v>51.766091744341765</v>
      </c>
      <c r="AI90" s="182">
        <f>('Cash Flows'!AH90+'Statement of Financial Position'!AH83+AI86-'Cash Flows'!AH98)*'Inputs-Assumptions-Policy Specs'!AG30</f>
        <v>47.216442292349342</v>
      </c>
      <c r="AJ90" s="182">
        <f>('Cash Flows'!AI90+'Statement of Financial Position'!AI83+AJ86-'Cash Flows'!AI98)*'Inputs-Assumptions-Policy Specs'!AH30</f>
        <v>42.807015613681564</v>
      </c>
      <c r="AK90" s="182">
        <f>('Cash Flows'!AJ90+'Statement of Financial Position'!AJ83+AK86-'Cash Flows'!AJ98)*'Inputs-Assumptions-Policy Specs'!AI30</f>
        <v>38.558918645906026</v>
      </c>
      <c r="AL90" s="182">
        <f>('Cash Flows'!AK90+'Statement of Financial Position'!AK83+AL86-'Cash Flows'!AK98)*'Inputs-Assumptions-Policy Specs'!AJ30</f>
        <v>34.491868530826594</v>
      </c>
      <c r="AM90" s="182">
        <f>('Cash Flows'!AL90+'Statement of Financial Position'!AL83+AM86-'Cash Flows'!AL98)*'Inputs-Assumptions-Policy Specs'!AK30</f>
        <v>30.623333545814504</v>
      </c>
      <c r="AN90" s="182">
        <f>('Cash Flows'!AM90+'Statement of Financial Position'!AM83+AN86-'Cash Flows'!AM98)*'Inputs-Assumptions-Policy Specs'!AL30</f>
        <v>26.970488380891496</v>
      </c>
      <c r="AO90" s="182">
        <f>('Cash Flows'!AN90+'Statement of Financial Position'!AN83+AO86-'Cash Flows'!AN98)*'Inputs-Assumptions-Policy Specs'!AM30</f>
        <v>23.549699672922621</v>
      </c>
      <c r="AP90" s="182">
        <f>('Cash Flows'!AO90+'Statement of Financial Position'!AO83+AP86-'Cash Flows'!AO98)*'Inputs-Assumptions-Policy Specs'!AN30</f>
        <v>20.374756178698373</v>
      </c>
      <c r="AQ90" s="182">
        <f>('Cash Flows'!AP90+'Statement of Financial Position'!AP83+AQ86-'Cash Flows'!AP98)*'Inputs-Assumptions-Policy Specs'!AO30</f>
        <v>17.458026023799079</v>
      </c>
      <c r="AR90" s="182">
        <f>('Cash Flows'!AQ90+'Statement of Financial Position'!AQ83+AR86-'Cash Flows'!AQ98)*'Inputs-Assumptions-Policy Specs'!AP30</f>
        <v>14.807750678360422</v>
      </c>
      <c r="AS90" s="182">
        <f>('Cash Flows'!AR90+'Statement of Financial Position'!AR83+AS86-'Cash Flows'!AR98)*'Inputs-Assumptions-Policy Specs'!AQ30</f>
        <v>12.42346490665822</v>
      </c>
      <c r="AT90" s="182">
        <f>('Cash Flows'!AS90+'Statement of Financial Position'!AS83+AT86-'Cash Flows'!AS98)*'Inputs-Assumptions-Policy Specs'!AR30</f>
        <v>10.298710887235631</v>
      </c>
      <c r="AU90" s="182">
        <f>('Cash Flows'!AT90+'Statement of Financial Position'!AT83+AU86-'Cash Flows'!AT98)*'Inputs-Assumptions-Policy Specs'!AS30</f>
        <v>8.4259569198883586</v>
      </c>
      <c r="AV90" s="182">
        <f>('Cash Flows'!AU90+'Statement of Financial Position'!AU83+AV86-'Cash Flows'!AU98)*'Inputs-Assumptions-Policy Specs'!AT30</f>
        <v>6.795662381831332</v>
      </c>
      <c r="AW90" s="182">
        <f>('Cash Flows'!AV90+'Statement of Financial Position'!AV83+AW86-'Cash Flows'!AV98)*'Inputs-Assumptions-Policy Specs'!AU30</f>
        <v>5.3957976198499278</v>
      </c>
      <c r="AX90" s="182">
        <f>('Cash Flows'!AW90+'Statement of Financial Position'!AW83+AX86-'Cash Flows'!AW98)*'Inputs-Assumptions-Policy Specs'!AV30</f>
        <v>4.2123175935159978</v>
      </c>
      <c r="AY90" s="182">
        <f>('Cash Flows'!AX90+'Statement of Financial Position'!AX83+AY86-'Cash Flows'!AX98)*'Inputs-Assumptions-Policy Specs'!AW30</f>
        <v>3.2293597024146976</v>
      </c>
      <c r="AZ90" s="182">
        <f>('Cash Flows'!AY90+'Statement of Financial Position'!AY83+AZ86-'Cash Flows'!AY98)*'Inputs-Assumptions-Policy Specs'!AX30</f>
        <v>2.4281718412209892</v>
      </c>
      <c r="BA90" s="182">
        <f>('Cash Flows'!AZ90+'Statement of Financial Position'!AZ83+BA86-'Cash Flows'!AZ98)*'Inputs-Assumptions-Policy Specs'!AY30</f>
        <v>1.7875414005963766</v>
      </c>
      <c r="BB90" s="182">
        <f>('Cash Flows'!BA90+'Statement of Financial Position'!BA83+BB86-'Cash Flows'!BA98)*'Inputs-Assumptions-Policy Specs'!AZ30</f>
        <v>1.2852110883802828</v>
      </c>
      <c r="BC90" s="182">
        <f>('Cash Flows'!BB90+'Statement of Financial Position'!BB83+BC86-'Cash Flows'!BB98)*'Inputs-Assumptions-Policy Specs'!BA30</f>
        <v>0.89909775025237693</v>
      </c>
      <c r="BD90" s="182">
        <f>('Cash Flows'!BC90+'Statement of Financial Position'!BC83+BD86-'Cash Flows'!BC98)*'Inputs-Assumptions-Policy Specs'!BB30</f>
        <v>0.60829071640412169</v>
      </c>
      <c r="BE90" s="182">
        <f>('Cash Flows'!BD90+'Statement of Financial Position'!BD83+BE86-'Cash Flows'!BD98)*'Inputs-Assumptions-Policy Specs'!BC30</f>
        <v>0.39375956920069466</v>
      </c>
      <c r="BF90" s="182">
        <f>('Cash Flows'!BE90+'Statement of Financial Position'!BE83+BF86-'Cash Flows'!BE98)*'Inputs-Assumptions-Policy Specs'!BD30</f>
        <v>0.23879198481670375</v>
      </c>
      <c r="BG90" s="182">
        <f>('Cash Flows'!BF90+'Statement of Financial Position'!BF83+BG86-'Cash Flows'!BF98)*'Inputs-Assumptions-Policy Specs'!BE30</f>
        <v>0.12918592426144423</v>
      </c>
    </row>
    <row r="91" spans="1:59" ht="13.35" customHeight="1">
      <c r="B91" s="57"/>
      <c r="C91" s="236"/>
      <c r="D91" s="61" t="s">
        <v>27</v>
      </c>
      <c r="E91" s="68"/>
      <c r="F91" s="37">
        <f>-PVCF!F95</f>
        <v>7.6085552817983491</v>
      </c>
      <c r="G91" s="37">
        <f>-PVCF!G95</f>
        <v>-3.4256241869297179</v>
      </c>
      <c r="H91" s="37">
        <f>-PVCF!H95</f>
        <v>-16.395835508317454</v>
      </c>
      <c r="I91" s="37">
        <f>-PVCF!I95</f>
        <v>-27.357411891794332</v>
      </c>
      <c r="J91" s="37">
        <f>-PVCF!J95</f>
        <v>-36.589572537475455</v>
      </c>
      <c r="K91" s="37">
        <f>-PVCF!K95</f>
        <v>-44.324498292727171</v>
      </c>
      <c r="L91" s="37">
        <f>-PVCF!L95</f>
        <v>-50.75307058379741</v>
      </c>
      <c r="M91" s="37">
        <f>-PVCF!M95</f>
        <v>-56.038856617196942</v>
      </c>
      <c r="N91" s="37">
        <f>-PVCF!N95</f>
        <v>-60.322238986878268</v>
      </c>
      <c r="O91" s="37">
        <f>-PVCF!O95</f>
        <v>-63.692892158623316</v>
      </c>
      <c r="P91" s="175">
        <f>-PVCF!P95</f>
        <v>-66.202066533345374</v>
      </c>
      <c r="Q91" s="175">
        <f>-PVCF!Q95</f>
        <v>-67.904443435112739</v>
      </c>
      <c r="R91" s="175">
        <f>-PVCF!R95</f>
        <v>-68.87452623607588</v>
      </c>
      <c r="S91" s="175">
        <f>-PVCF!S95</f>
        <v>-69.157230973483891</v>
      </c>
      <c r="T91" s="175">
        <f>-PVCF!T95</f>
        <v>-68.846970177761648</v>
      </c>
      <c r="U91" s="175">
        <f>-PVCF!U95</f>
        <v>-68.027592096146662</v>
      </c>
      <c r="V91" s="175">
        <f>-PVCF!V95</f>
        <v>-66.574694684199557</v>
      </c>
      <c r="W91" s="175">
        <f>-PVCF!W95</f>
        <v>-64.764826973186615</v>
      </c>
      <c r="X91" s="175">
        <f>-PVCF!X95</f>
        <v>-62.653422578436306</v>
      </c>
      <c r="Y91" s="175">
        <f>-PVCF!Y95</f>
        <v>-60.291894816069203</v>
      </c>
      <c r="Z91" s="175">
        <f>-PVCF!Z95</f>
        <v>-57.724283522273844</v>
      </c>
      <c r="AA91" s="175">
        <f>-PVCF!AA95</f>
        <v>-54.991747601884711</v>
      </c>
      <c r="AB91" s="175">
        <f>-PVCF!AB95</f>
        <v>-52.129535564841881</v>
      </c>
      <c r="AC91" s="175">
        <f>-PVCF!AC95</f>
        <v>-49.168389847448793</v>
      </c>
      <c r="AD91" s="175">
        <f>-PVCF!AD95</f>
        <v>-46.137873898187827</v>
      </c>
      <c r="AE91" s="175">
        <f>-PVCF!AE95</f>
        <v>-43.066626548318588</v>
      </c>
      <c r="AF91" s="175">
        <f>-PVCF!AF95</f>
        <v>-39.983555752624888</v>
      </c>
      <c r="AG91" s="175">
        <f>-PVCF!AG95</f>
        <v>-36.919698452845402</v>
      </c>
      <c r="AH91" s="175">
        <f>-PVCF!AH95</f>
        <v>-33.901647567497037</v>
      </c>
      <c r="AI91" s="175">
        <f>-PVCF!AI95</f>
        <v>-30.951204542244966</v>
      </c>
      <c r="AJ91" s="175">
        <f>-PVCF!AJ95</f>
        <v>-28.085789929369316</v>
      </c>
      <c r="AK91" s="175">
        <f>-PVCF!AK95</f>
        <v>-25.319998205984195</v>
      </c>
      <c r="AL91" s="175">
        <f>-PVCF!AL95</f>
        <v>-22.667486503228755</v>
      </c>
      <c r="AM91" s="175">
        <f>-PVCF!AM95</f>
        <v>-20.140406793475258</v>
      </c>
      <c r="AN91" s="175">
        <f>-PVCF!AN95</f>
        <v>-17.750712732473293</v>
      </c>
      <c r="AO91" s="175">
        <f>-PVCF!AO95</f>
        <v>-15.509818506214415</v>
      </c>
      <c r="AP91" s="175">
        <f>-PVCF!AP95</f>
        <v>-13.427415533565252</v>
      </c>
      <c r="AQ91" s="175">
        <f>-PVCF!AQ95</f>
        <v>-11.512240993169083</v>
      </c>
      <c r="AR91" s="175">
        <f>-PVCF!AR95</f>
        <v>-9.7702715043906299</v>
      </c>
      <c r="AS91" s="175">
        <f>-PVCF!AS95</f>
        <v>-8.20166301289707</v>
      </c>
      <c r="AT91" s="175">
        <f>-PVCF!AT95</f>
        <v>-6.8025543787720117</v>
      </c>
      <c r="AU91" s="175">
        <f>-PVCF!AU95</f>
        <v>-5.5683466215019033</v>
      </c>
      <c r="AV91" s="175">
        <f>-PVCF!AV95</f>
        <v>-4.4930802184863152</v>
      </c>
      <c r="AW91" s="175">
        <f>-PVCF!AW95</f>
        <v>-3.5691136711883873</v>
      </c>
      <c r="AX91" s="175">
        <f>-PVCF!AX95</f>
        <v>-2.7874369669895742</v>
      </c>
      <c r="AY91" s="175">
        <f>-PVCF!AY95</f>
        <v>-2.1378013230597821</v>
      </c>
      <c r="AZ91" s="175">
        <f>-PVCF!AZ95</f>
        <v>-1.6080016699131745</v>
      </c>
      <c r="BA91" s="175">
        <f>-PVCF!BA95</f>
        <v>-1.1841594316783814</v>
      </c>
      <c r="BB91" s="175">
        <f>-PVCF!BB95</f>
        <v>-0.85166456892245723</v>
      </c>
      <c r="BC91" s="175">
        <f>-PVCF!BC95</f>
        <v>-0.5959881121182411</v>
      </c>
      <c r="BD91" s="175">
        <f>-PVCF!BD95</f>
        <v>-0.40334925309588426</v>
      </c>
      <c r="BE91" s="175">
        <f>-PVCF!BE95</f>
        <v>-0.26118972461397277</v>
      </c>
      <c r="BF91" s="175">
        <f>-PVCF!BF95</f>
        <v>-0.15846919793978148</v>
      </c>
      <c r="BG91" s="175">
        <f>-PVCF!BG95</f>
        <v>-8.5797366263583016E-2</v>
      </c>
    </row>
    <row r="92" spans="1:59" ht="13.35" customHeight="1">
      <c r="B92" s="57"/>
      <c r="C92" s="236"/>
      <c r="D92" s="78" t="s">
        <v>104</v>
      </c>
      <c r="E92" s="68"/>
      <c r="F92" s="79">
        <f>SUM(F90:F91)</f>
        <v>10.53355528179835</v>
      </c>
      <c r="G92" s="79">
        <f t="shared" ref="G92:BG92" si="72">SUM(G90:G91)</f>
        <v>14.932461349733391</v>
      </c>
      <c r="H92" s="79">
        <f t="shared" si="72"/>
        <v>20.429557840260649</v>
      </c>
      <c r="I92" s="79">
        <f t="shared" si="72"/>
        <v>25.009695027663458</v>
      </c>
      <c r="J92" s="79">
        <f t="shared" si="72"/>
        <v>28.782189196136962</v>
      </c>
      <c r="K92" s="79">
        <f t="shared" si="72"/>
        <v>31.859621291793658</v>
      </c>
      <c r="L92" s="79">
        <f t="shared" si="72"/>
        <v>34.333807057375878</v>
      </c>
      <c r="M92" s="79">
        <f t="shared" si="72"/>
        <v>36.283453519938064</v>
      </c>
      <c r="N92" s="79">
        <f t="shared" si="72"/>
        <v>37.775908071709914</v>
      </c>
      <c r="O92" s="79">
        <f t="shared" si="72"/>
        <v>38.85310926807616</v>
      </c>
      <c r="P92" s="183">
        <f t="shared" si="72"/>
        <v>39.538095356361978</v>
      </c>
      <c r="Q92" s="183">
        <f t="shared" si="72"/>
        <v>39.855943799745205</v>
      </c>
      <c r="R92" s="183">
        <f t="shared" si="72"/>
        <v>39.84242579004102</v>
      </c>
      <c r="S92" s="183">
        <f t="shared" si="72"/>
        <v>39.518125246228578</v>
      </c>
      <c r="T92" s="183">
        <f t="shared" si="72"/>
        <v>38.928462040207123</v>
      </c>
      <c r="U92" s="183">
        <f t="shared" si="72"/>
        <v>38.113651761694797</v>
      </c>
      <c r="V92" s="183">
        <f t="shared" si="72"/>
        <v>37.010180447190123</v>
      </c>
      <c r="W92" s="183">
        <f t="shared" si="72"/>
        <v>35.754859324475731</v>
      </c>
      <c r="X92" s="183">
        <f t="shared" si="72"/>
        <v>34.373929443745098</v>
      </c>
      <c r="Y92" s="183">
        <f t="shared" si="72"/>
        <v>32.891722146997196</v>
      </c>
      <c r="Z92" s="183">
        <f t="shared" si="72"/>
        <v>31.328978961340177</v>
      </c>
      <c r="AA92" s="183">
        <f t="shared" si="72"/>
        <v>29.705081074393306</v>
      </c>
      <c r="AB92" s="183">
        <f t="shared" si="72"/>
        <v>28.036523227505477</v>
      </c>
      <c r="AC92" s="183">
        <f t="shared" si="72"/>
        <v>26.33760195069253</v>
      </c>
      <c r="AD92" s="183">
        <f t="shared" si="72"/>
        <v>24.622072664181594</v>
      </c>
      <c r="AE92" s="183">
        <f t="shared" si="72"/>
        <v>22.903267842705553</v>
      </c>
      <c r="AF92" s="183">
        <f t="shared" si="72"/>
        <v>21.194691629213857</v>
      </c>
      <c r="AG92" s="183">
        <f t="shared" si="72"/>
        <v>19.51094633551218</v>
      </c>
      <c r="AH92" s="183">
        <f t="shared" si="72"/>
        <v>17.864444176844728</v>
      </c>
      <c r="AI92" s="183">
        <f t="shared" si="72"/>
        <v>16.265237750104376</v>
      </c>
      <c r="AJ92" s="183">
        <f t="shared" si="72"/>
        <v>14.721225684312248</v>
      </c>
      <c r="AK92" s="183">
        <f t="shared" si="72"/>
        <v>13.238920439921831</v>
      </c>
      <c r="AL92" s="183">
        <f t="shared" si="72"/>
        <v>11.824382027597839</v>
      </c>
      <c r="AM92" s="183">
        <f t="shared" si="72"/>
        <v>10.482926752339246</v>
      </c>
      <c r="AN92" s="183">
        <f t="shared" si="72"/>
        <v>9.219775648418203</v>
      </c>
      <c r="AO92" s="183">
        <f t="shared" si="72"/>
        <v>8.0398811667082057</v>
      </c>
      <c r="AP92" s="183">
        <f t="shared" si="72"/>
        <v>6.9473406451331208</v>
      </c>
      <c r="AQ92" s="183">
        <f t="shared" si="72"/>
        <v>5.9457850306299953</v>
      </c>
      <c r="AR92" s="183">
        <f t="shared" si="72"/>
        <v>5.0374791739697926</v>
      </c>
      <c r="AS92" s="183">
        <f t="shared" si="72"/>
        <v>4.2218018937611497</v>
      </c>
      <c r="AT92" s="183">
        <f t="shared" si="72"/>
        <v>3.4961565084636188</v>
      </c>
      <c r="AU92" s="183">
        <f t="shared" si="72"/>
        <v>2.8576102983864553</v>
      </c>
      <c r="AV92" s="183">
        <f t="shared" si="72"/>
        <v>2.3025821633450168</v>
      </c>
      <c r="AW92" s="183">
        <f t="shared" si="72"/>
        <v>1.8266839486615405</v>
      </c>
      <c r="AX92" s="183">
        <f t="shared" si="72"/>
        <v>1.4248806265264236</v>
      </c>
      <c r="AY92" s="183">
        <f t="shared" si="72"/>
        <v>1.0915583793549155</v>
      </c>
      <c r="AZ92" s="183">
        <f t="shared" si="72"/>
        <v>0.82017017130781467</v>
      </c>
      <c r="BA92" s="183">
        <f t="shared" si="72"/>
        <v>0.60338196891799512</v>
      </c>
      <c r="BB92" s="183">
        <f t="shared" si="72"/>
        <v>0.43354651945782552</v>
      </c>
      <c r="BC92" s="183">
        <f t="shared" si="72"/>
        <v>0.30310963813413583</v>
      </c>
      <c r="BD92" s="183">
        <f t="shared" si="72"/>
        <v>0.20494146330823743</v>
      </c>
      <c r="BE92" s="183">
        <f t="shared" si="72"/>
        <v>0.13256984458672189</v>
      </c>
      <c r="BF92" s="183">
        <f t="shared" si="72"/>
        <v>8.0322786876922264E-2</v>
      </c>
      <c r="BG92" s="183">
        <f t="shared" si="72"/>
        <v>4.3388557997861218E-2</v>
      </c>
    </row>
    <row r="93" spans="1:59" ht="13.35" customHeight="1">
      <c r="B93" s="57"/>
      <c r="C93" s="236"/>
      <c r="D93" s="78" t="s">
        <v>28</v>
      </c>
      <c r="E93" s="62"/>
      <c r="F93" s="79">
        <f>F89+F92</f>
        <v>29.169949722281522</v>
      </c>
      <c r="G93" s="79">
        <f t="shared" ref="G93:BG93" si="73">G89+G92</f>
        <v>31.399280852510149</v>
      </c>
      <c r="H93" s="79">
        <f t="shared" si="73"/>
        <v>35.440407912521145</v>
      </c>
      <c r="I93" s="79">
        <f t="shared" si="73"/>
        <v>39.069464267114498</v>
      </c>
      <c r="J93" s="79">
        <f t="shared" si="73"/>
        <v>41.94936889562306</v>
      </c>
      <c r="K93" s="79">
        <f t="shared" si="73"/>
        <v>44.194627624342118</v>
      </c>
      <c r="L93" s="79">
        <f t="shared" si="73"/>
        <v>45.887916293002519</v>
      </c>
      <c r="M93" s="79">
        <f t="shared" si="73"/>
        <v>47.104064071085475</v>
      </c>
      <c r="N93" s="79">
        <f t="shared" si="73"/>
        <v>47.911331230147958</v>
      </c>
      <c r="O93" s="79">
        <f t="shared" si="73"/>
        <v>48.346460919329836</v>
      </c>
      <c r="P93" s="183">
        <f t="shared" si="73"/>
        <v>48.427095481369534</v>
      </c>
      <c r="Q93" s="183">
        <f t="shared" si="73"/>
        <v>48.165267302841329</v>
      </c>
      <c r="R93" s="183">
        <f t="shared" si="73"/>
        <v>47.603307665315342</v>
      </c>
      <c r="S93" s="183">
        <f t="shared" si="73"/>
        <v>46.760338715568139</v>
      </c>
      <c r="T93" s="183">
        <f t="shared" si="73"/>
        <v>45.680482668621082</v>
      </c>
      <c r="U93" s="183">
        <f t="shared" si="73"/>
        <v>44.397361903880011</v>
      </c>
      <c r="V93" s="183">
        <f t="shared" si="73"/>
        <v>42.849968233989216</v>
      </c>
      <c r="W93" s="183">
        <f t="shared" si="73"/>
        <v>41.175320713733484</v>
      </c>
      <c r="X93" s="183">
        <f t="shared" si="73"/>
        <v>39.397986369817588</v>
      </c>
      <c r="Y93" s="183">
        <f t="shared" si="73"/>
        <v>37.54068112631991</v>
      </c>
      <c r="Z93" s="183">
        <f t="shared" si="73"/>
        <v>35.62281107387836</v>
      </c>
      <c r="AA93" s="183">
        <f t="shared" si="73"/>
        <v>33.662611547167259</v>
      </c>
      <c r="AB93" s="183">
        <f t="shared" si="73"/>
        <v>31.675663529445409</v>
      </c>
      <c r="AC93" s="183">
        <f t="shared" si="73"/>
        <v>29.675457148700261</v>
      </c>
      <c r="AD93" s="183">
        <f t="shared" si="73"/>
        <v>27.675091773205345</v>
      </c>
      <c r="AE93" s="183">
        <f t="shared" si="73"/>
        <v>25.687281436786428</v>
      </c>
      <c r="AF93" s="183">
        <f t="shared" si="73"/>
        <v>23.724969026079357</v>
      </c>
      <c r="AG93" s="183">
        <f t="shared" si="73"/>
        <v>21.802224935400169</v>
      </c>
      <c r="AH93" s="183">
        <f t="shared" si="73"/>
        <v>19.930859412083265</v>
      </c>
      <c r="AI93" s="183">
        <f t="shared" si="73"/>
        <v>18.120317072676158</v>
      </c>
      <c r="AJ93" s="183">
        <f t="shared" si="73"/>
        <v>16.378048729276689</v>
      </c>
      <c r="AK93" s="183">
        <f t="shared" si="73"/>
        <v>14.71029645569303</v>
      </c>
      <c r="AL93" s="183">
        <f t="shared" si="73"/>
        <v>13.122972367295421</v>
      </c>
      <c r="AM93" s="183">
        <f t="shared" si="73"/>
        <v>11.621327976006931</v>
      </c>
      <c r="AN93" s="183">
        <f t="shared" si="73"/>
        <v>10.210565124760873</v>
      </c>
      <c r="AO93" s="183">
        <f t="shared" si="73"/>
        <v>8.8955317542167549</v>
      </c>
      <c r="AP93" s="183">
        <f t="shared" si="73"/>
        <v>7.6801463835505608</v>
      </c>
      <c r="AQ93" s="183">
        <f t="shared" si="73"/>
        <v>6.5678035684796718</v>
      </c>
      <c r="AR93" s="183">
        <f t="shared" si="73"/>
        <v>5.5603630816675675</v>
      </c>
      <c r="AS93" s="183">
        <f t="shared" si="73"/>
        <v>4.656653031011178</v>
      </c>
      <c r="AT93" s="183">
        <f t="shared" si="73"/>
        <v>3.853528699165464</v>
      </c>
      <c r="AU93" s="183">
        <f t="shared" si="73"/>
        <v>3.1475258572805425</v>
      </c>
      <c r="AV93" s="183">
        <f t="shared" si="73"/>
        <v>2.534497847253542</v>
      </c>
      <c r="AW93" s="183">
        <f t="shared" si="73"/>
        <v>2.0094334492566981</v>
      </c>
      <c r="AX93" s="183">
        <f t="shared" si="73"/>
        <v>1.5666210466366266</v>
      </c>
      <c r="AY93" s="183">
        <f t="shared" si="73"/>
        <v>1.1996980705848665</v>
      </c>
      <c r="AZ93" s="183">
        <f t="shared" si="73"/>
        <v>0.90128822584820112</v>
      </c>
      <c r="BA93" s="183">
        <f t="shared" si="73"/>
        <v>0.66318227028812848</v>
      </c>
      <c r="BB93" s="183">
        <f t="shared" si="73"/>
        <v>0.47685740148418498</v>
      </c>
      <c r="BC93" s="183">
        <f t="shared" si="73"/>
        <v>0.333922060046139</v>
      </c>
      <c r="BD93" s="183">
        <f t="shared" si="73"/>
        <v>0.22647237131756764</v>
      </c>
      <c r="BE93" s="183">
        <f t="shared" si="73"/>
        <v>0.14734975079845497</v>
      </c>
      <c r="BF93" s="183">
        <f t="shared" si="73"/>
        <v>9.029467089295215E-2</v>
      </c>
      <c r="BG93" s="183">
        <f t="shared" si="73"/>
        <v>5.0009663601866747E-2</v>
      </c>
    </row>
    <row r="94" spans="1:59" ht="13.35" customHeight="1">
      <c r="B94" s="58"/>
      <c r="C94" s="236"/>
      <c r="D94" s="61" t="s">
        <v>80</v>
      </c>
      <c r="E94" s="63"/>
      <c r="F94" s="37">
        <v>0</v>
      </c>
      <c r="G94" s="37">
        <v>0</v>
      </c>
      <c r="H94" s="37">
        <v>0</v>
      </c>
      <c r="I94" s="37">
        <v>0</v>
      </c>
      <c r="J94" s="37">
        <v>0</v>
      </c>
      <c r="K94" s="37">
        <v>0</v>
      </c>
      <c r="L94" s="37">
        <v>0</v>
      </c>
      <c r="M94" s="37">
        <v>0</v>
      </c>
      <c r="N94" s="37">
        <v>0</v>
      </c>
      <c r="O94" s="37">
        <v>0</v>
      </c>
      <c r="P94" s="175">
        <v>0</v>
      </c>
      <c r="Q94" s="175">
        <v>0</v>
      </c>
      <c r="R94" s="175">
        <v>0</v>
      </c>
      <c r="S94" s="175">
        <v>0</v>
      </c>
      <c r="T94" s="175">
        <v>0</v>
      </c>
      <c r="U94" s="175">
        <v>0</v>
      </c>
      <c r="V94" s="175">
        <v>0</v>
      </c>
      <c r="W94" s="175">
        <v>0</v>
      </c>
      <c r="X94" s="175">
        <v>0</v>
      </c>
      <c r="Y94" s="175">
        <v>0</v>
      </c>
      <c r="Z94" s="175">
        <v>0</v>
      </c>
      <c r="AA94" s="175">
        <v>0</v>
      </c>
      <c r="AB94" s="175">
        <v>0</v>
      </c>
      <c r="AC94" s="175">
        <v>0</v>
      </c>
      <c r="AD94" s="175">
        <v>0</v>
      </c>
      <c r="AE94" s="175">
        <v>0</v>
      </c>
      <c r="AF94" s="175">
        <v>0</v>
      </c>
      <c r="AG94" s="175">
        <v>0</v>
      </c>
      <c r="AH94" s="175">
        <v>0</v>
      </c>
      <c r="AI94" s="175">
        <v>0</v>
      </c>
      <c r="AJ94" s="175">
        <v>0</v>
      </c>
      <c r="AK94" s="175">
        <v>0</v>
      </c>
      <c r="AL94" s="175">
        <v>0</v>
      </c>
      <c r="AM94" s="175">
        <v>0</v>
      </c>
      <c r="AN94" s="175">
        <v>0</v>
      </c>
      <c r="AO94" s="175">
        <v>0</v>
      </c>
      <c r="AP94" s="175">
        <v>0</v>
      </c>
      <c r="AQ94" s="175">
        <v>0</v>
      </c>
      <c r="AR94" s="175">
        <v>0</v>
      </c>
      <c r="AS94" s="175">
        <v>0</v>
      </c>
      <c r="AT94" s="175">
        <v>0</v>
      </c>
      <c r="AU94" s="175">
        <v>0</v>
      </c>
      <c r="AV94" s="175">
        <v>0</v>
      </c>
      <c r="AW94" s="175">
        <v>0</v>
      </c>
      <c r="AX94" s="175">
        <v>0</v>
      </c>
      <c r="AY94" s="175">
        <v>0</v>
      </c>
      <c r="AZ94" s="175">
        <v>0</v>
      </c>
      <c r="BA94" s="175">
        <v>0</v>
      </c>
      <c r="BB94" s="175">
        <v>0</v>
      </c>
      <c r="BC94" s="175">
        <v>0</v>
      </c>
      <c r="BD94" s="175">
        <v>0</v>
      </c>
      <c r="BE94" s="175">
        <v>0</v>
      </c>
      <c r="BF94" s="175">
        <v>0</v>
      </c>
      <c r="BG94" s="175">
        <v>0</v>
      </c>
    </row>
    <row r="95" spans="1:59" ht="13.35" customHeight="1">
      <c r="B95" s="58"/>
      <c r="C95" s="236"/>
      <c r="D95" s="80" t="s">
        <v>81</v>
      </c>
      <c r="E95" s="63"/>
      <c r="F95" s="37">
        <v>0</v>
      </c>
      <c r="G95" s="37">
        <v>0</v>
      </c>
      <c r="H95" s="37">
        <v>0</v>
      </c>
      <c r="I95" s="37">
        <v>0</v>
      </c>
      <c r="J95" s="37">
        <v>0</v>
      </c>
      <c r="K95" s="37">
        <v>0</v>
      </c>
      <c r="L95" s="37">
        <v>0</v>
      </c>
      <c r="M95" s="37">
        <v>0</v>
      </c>
      <c r="N95" s="37">
        <v>0</v>
      </c>
      <c r="O95" s="37">
        <v>0</v>
      </c>
      <c r="P95" s="175">
        <v>0</v>
      </c>
      <c r="Q95" s="175">
        <v>0</v>
      </c>
      <c r="R95" s="175">
        <v>0</v>
      </c>
      <c r="S95" s="175">
        <v>0</v>
      </c>
      <c r="T95" s="175">
        <v>0</v>
      </c>
      <c r="U95" s="175">
        <v>0</v>
      </c>
      <c r="V95" s="175">
        <v>0</v>
      </c>
      <c r="W95" s="175">
        <v>0</v>
      </c>
      <c r="X95" s="175">
        <v>0</v>
      </c>
      <c r="Y95" s="175">
        <v>0</v>
      </c>
      <c r="Z95" s="175">
        <v>0</v>
      </c>
      <c r="AA95" s="175">
        <v>0</v>
      </c>
      <c r="AB95" s="175">
        <v>0</v>
      </c>
      <c r="AC95" s="175">
        <v>0</v>
      </c>
      <c r="AD95" s="175">
        <v>0</v>
      </c>
      <c r="AE95" s="175">
        <v>0</v>
      </c>
      <c r="AF95" s="175">
        <v>0</v>
      </c>
      <c r="AG95" s="175">
        <v>0</v>
      </c>
      <c r="AH95" s="175">
        <v>0</v>
      </c>
      <c r="AI95" s="175">
        <v>0</v>
      </c>
      <c r="AJ95" s="175">
        <v>0</v>
      </c>
      <c r="AK95" s="175">
        <v>0</v>
      </c>
      <c r="AL95" s="175">
        <v>0</v>
      </c>
      <c r="AM95" s="175">
        <v>0</v>
      </c>
      <c r="AN95" s="175">
        <v>0</v>
      </c>
      <c r="AO95" s="175">
        <v>0</v>
      </c>
      <c r="AP95" s="175">
        <v>0</v>
      </c>
      <c r="AQ95" s="175">
        <v>0</v>
      </c>
      <c r="AR95" s="175">
        <v>0</v>
      </c>
      <c r="AS95" s="175">
        <v>0</v>
      </c>
      <c r="AT95" s="175">
        <v>0</v>
      </c>
      <c r="AU95" s="175">
        <v>0</v>
      </c>
      <c r="AV95" s="175">
        <v>0</v>
      </c>
      <c r="AW95" s="175">
        <v>0</v>
      </c>
      <c r="AX95" s="175">
        <v>0</v>
      </c>
      <c r="AY95" s="175">
        <v>0</v>
      </c>
      <c r="AZ95" s="175">
        <v>0</v>
      </c>
      <c r="BA95" s="175">
        <v>0</v>
      </c>
      <c r="BB95" s="175">
        <v>0</v>
      </c>
      <c r="BC95" s="175">
        <v>0</v>
      </c>
      <c r="BD95" s="175">
        <v>0</v>
      </c>
      <c r="BE95" s="175">
        <v>0</v>
      </c>
      <c r="BF95" s="175">
        <v>0</v>
      </c>
      <c r="BG95" s="175">
        <v>0</v>
      </c>
    </row>
    <row r="96" spans="1:59" ht="13.35" customHeight="1">
      <c r="B96" s="81"/>
      <c r="C96" s="236"/>
      <c r="D96" s="78" t="s">
        <v>2</v>
      </c>
      <c r="E96" s="83"/>
      <c r="F96" s="79">
        <f>F93+F94+F95</f>
        <v>29.169949722281522</v>
      </c>
      <c r="G96" s="79">
        <f t="shared" ref="G96:BG96" si="74">G93+G94+G95</f>
        <v>31.399280852510149</v>
      </c>
      <c r="H96" s="79">
        <f t="shared" si="74"/>
        <v>35.440407912521145</v>
      </c>
      <c r="I96" s="79">
        <f t="shared" si="74"/>
        <v>39.069464267114498</v>
      </c>
      <c r="J96" s="79">
        <f t="shared" si="74"/>
        <v>41.94936889562306</v>
      </c>
      <c r="K96" s="79">
        <f t="shared" si="74"/>
        <v>44.194627624342118</v>
      </c>
      <c r="L96" s="79">
        <f t="shared" si="74"/>
        <v>45.887916293002519</v>
      </c>
      <c r="M96" s="79">
        <f t="shared" si="74"/>
        <v>47.104064071085475</v>
      </c>
      <c r="N96" s="79">
        <f t="shared" si="74"/>
        <v>47.911331230147958</v>
      </c>
      <c r="O96" s="79">
        <f t="shared" si="74"/>
        <v>48.346460919329836</v>
      </c>
      <c r="P96" s="183">
        <f t="shared" si="74"/>
        <v>48.427095481369534</v>
      </c>
      <c r="Q96" s="183">
        <f t="shared" si="74"/>
        <v>48.165267302841329</v>
      </c>
      <c r="R96" s="183">
        <f t="shared" si="74"/>
        <v>47.603307665315342</v>
      </c>
      <c r="S96" s="183">
        <f t="shared" si="74"/>
        <v>46.760338715568139</v>
      </c>
      <c r="T96" s="183">
        <f t="shared" si="74"/>
        <v>45.680482668621082</v>
      </c>
      <c r="U96" s="183">
        <f t="shared" si="74"/>
        <v>44.397361903880011</v>
      </c>
      <c r="V96" s="183">
        <f t="shared" si="74"/>
        <v>42.849968233989216</v>
      </c>
      <c r="W96" s="183">
        <f t="shared" si="74"/>
        <v>41.175320713733484</v>
      </c>
      <c r="X96" s="183">
        <f t="shared" si="74"/>
        <v>39.397986369817588</v>
      </c>
      <c r="Y96" s="183">
        <f t="shared" si="74"/>
        <v>37.54068112631991</v>
      </c>
      <c r="Z96" s="183">
        <f t="shared" si="74"/>
        <v>35.62281107387836</v>
      </c>
      <c r="AA96" s="183">
        <f t="shared" si="74"/>
        <v>33.662611547167259</v>
      </c>
      <c r="AB96" s="183">
        <f t="shared" si="74"/>
        <v>31.675663529445409</v>
      </c>
      <c r="AC96" s="183">
        <f t="shared" si="74"/>
        <v>29.675457148700261</v>
      </c>
      <c r="AD96" s="183">
        <f t="shared" si="74"/>
        <v>27.675091773205345</v>
      </c>
      <c r="AE96" s="183">
        <f t="shared" si="74"/>
        <v>25.687281436786428</v>
      </c>
      <c r="AF96" s="183">
        <f t="shared" si="74"/>
        <v>23.724969026079357</v>
      </c>
      <c r="AG96" s="183">
        <f t="shared" si="74"/>
        <v>21.802224935400169</v>
      </c>
      <c r="AH96" s="183">
        <f t="shared" si="74"/>
        <v>19.930859412083265</v>
      </c>
      <c r="AI96" s="183">
        <f t="shared" si="74"/>
        <v>18.120317072676158</v>
      </c>
      <c r="AJ96" s="183">
        <f t="shared" si="74"/>
        <v>16.378048729276689</v>
      </c>
      <c r="AK96" s="183">
        <f t="shared" si="74"/>
        <v>14.71029645569303</v>
      </c>
      <c r="AL96" s="183">
        <f t="shared" si="74"/>
        <v>13.122972367295421</v>
      </c>
      <c r="AM96" s="183">
        <f t="shared" si="74"/>
        <v>11.621327976006931</v>
      </c>
      <c r="AN96" s="183">
        <f t="shared" si="74"/>
        <v>10.210565124760873</v>
      </c>
      <c r="AO96" s="183">
        <f t="shared" si="74"/>
        <v>8.8955317542167549</v>
      </c>
      <c r="AP96" s="183">
        <f t="shared" si="74"/>
        <v>7.6801463835505608</v>
      </c>
      <c r="AQ96" s="183">
        <f t="shared" si="74"/>
        <v>6.5678035684796718</v>
      </c>
      <c r="AR96" s="183">
        <f t="shared" si="74"/>
        <v>5.5603630816675675</v>
      </c>
      <c r="AS96" s="183">
        <f t="shared" si="74"/>
        <v>4.656653031011178</v>
      </c>
      <c r="AT96" s="183">
        <f t="shared" si="74"/>
        <v>3.853528699165464</v>
      </c>
      <c r="AU96" s="183">
        <f t="shared" si="74"/>
        <v>3.1475258572805425</v>
      </c>
      <c r="AV96" s="183">
        <f t="shared" si="74"/>
        <v>2.534497847253542</v>
      </c>
      <c r="AW96" s="183">
        <f t="shared" si="74"/>
        <v>2.0094334492566981</v>
      </c>
      <c r="AX96" s="183">
        <f t="shared" si="74"/>
        <v>1.5666210466366266</v>
      </c>
      <c r="AY96" s="183">
        <f t="shared" si="74"/>
        <v>1.1996980705848665</v>
      </c>
      <c r="AZ96" s="183">
        <f t="shared" si="74"/>
        <v>0.90128822584820112</v>
      </c>
      <c r="BA96" s="183">
        <f t="shared" si="74"/>
        <v>0.66318227028812848</v>
      </c>
      <c r="BB96" s="183">
        <f t="shared" si="74"/>
        <v>0.47685740148418498</v>
      </c>
      <c r="BC96" s="183">
        <f t="shared" si="74"/>
        <v>0.333922060046139</v>
      </c>
      <c r="BD96" s="183">
        <f t="shared" si="74"/>
        <v>0.22647237131756764</v>
      </c>
      <c r="BE96" s="183">
        <f t="shared" si="74"/>
        <v>0.14734975079845497</v>
      </c>
      <c r="BF96" s="183">
        <f t="shared" si="74"/>
        <v>9.029467089295215E-2</v>
      </c>
      <c r="BG96" s="183">
        <f t="shared" si="74"/>
        <v>5.0009663601866747E-2</v>
      </c>
    </row>
    <row r="97" spans="2:59" ht="13.35" customHeight="1">
      <c r="B97" s="84"/>
      <c r="C97" s="84"/>
      <c r="D97" s="85"/>
      <c r="E97" s="86"/>
      <c r="F97" s="87"/>
      <c r="G97" s="87"/>
      <c r="H97" s="87"/>
      <c r="I97" s="87"/>
      <c r="J97" s="87"/>
      <c r="K97" s="87"/>
      <c r="L97" s="87"/>
      <c r="M97" s="87"/>
      <c r="N97" s="87"/>
      <c r="O97" s="87"/>
      <c r="P97" s="184"/>
      <c r="Q97" s="184"/>
      <c r="R97" s="184"/>
      <c r="S97" s="184"/>
      <c r="T97" s="184"/>
      <c r="U97" s="184"/>
      <c r="V97" s="184"/>
      <c r="W97" s="184"/>
      <c r="X97" s="184"/>
      <c r="Y97" s="184"/>
      <c r="Z97" s="184"/>
      <c r="AA97" s="184"/>
      <c r="AB97" s="184"/>
      <c r="AC97" s="184"/>
      <c r="AD97" s="184"/>
      <c r="AE97" s="184"/>
      <c r="AF97" s="184"/>
      <c r="AG97" s="184"/>
      <c r="AH97" s="184"/>
      <c r="AI97" s="184"/>
      <c r="AJ97" s="184"/>
      <c r="AK97" s="184"/>
      <c r="AL97" s="184"/>
      <c r="AM97" s="184"/>
      <c r="AN97" s="184"/>
      <c r="AO97" s="184"/>
      <c r="AP97" s="184"/>
      <c r="AQ97" s="184"/>
      <c r="AR97" s="184"/>
      <c r="AS97" s="184"/>
      <c r="AT97" s="184"/>
      <c r="AU97" s="184"/>
      <c r="AV97" s="184"/>
      <c r="AW97" s="184"/>
      <c r="AX97" s="184"/>
      <c r="AY97" s="184"/>
      <c r="AZ97" s="184"/>
      <c r="BA97" s="184"/>
      <c r="BB97" s="184"/>
      <c r="BC97" s="184"/>
      <c r="BD97" s="184"/>
      <c r="BE97" s="184"/>
      <c r="BF97" s="184"/>
      <c r="BG97" s="184"/>
    </row>
    <row r="98" spans="2:59" ht="13.35" customHeight="1">
      <c r="B98" s="7"/>
      <c r="C98" s="7"/>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21"/>
      <c r="BF98" s="21"/>
      <c r="BG98" s="21"/>
    </row>
    <row r="99" spans="2:59" ht="13.35" customHeight="1">
      <c r="B99" s="7"/>
      <c r="C99" s="7"/>
      <c r="D99" s="88"/>
      <c r="E99" s="88"/>
      <c r="F99" s="89"/>
      <c r="G99" s="89"/>
      <c r="H99" s="89"/>
      <c r="I99" s="89"/>
      <c r="J99" s="89"/>
      <c r="K99" s="89"/>
      <c r="L99" s="89"/>
      <c r="M99" s="89"/>
      <c r="N99" s="89"/>
      <c r="O99" s="89"/>
      <c r="P99" s="7"/>
      <c r="Q99" s="12"/>
      <c r="R99" s="12"/>
      <c r="S99" s="12"/>
      <c r="T99" s="12"/>
      <c r="U99" s="12"/>
      <c r="V99" s="12"/>
      <c r="W99" s="12"/>
      <c r="X99" s="12"/>
      <c r="Y99" s="12"/>
      <c r="Z99" s="12"/>
      <c r="AA99" s="12"/>
      <c r="AB99" s="12"/>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row>
    <row r="100" spans="2:59" ht="13.35" customHeight="1">
      <c r="B100" s="7"/>
      <c r="C100" s="7"/>
      <c r="D100" s="14"/>
      <c r="E100" s="7"/>
      <c r="F100" s="89"/>
      <c r="G100" s="16"/>
      <c r="H100" s="16"/>
      <c r="I100" s="16"/>
      <c r="J100" s="16"/>
      <c r="K100" s="16"/>
      <c r="L100" s="16"/>
      <c r="M100" s="16"/>
      <c r="N100" s="16"/>
      <c r="O100" s="16"/>
      <c r="P100" s="7"/>
      <c r="Q100" s="12"/>
      <c r="R100" s="12"/>
      <c r="S100" s="12"/>
      <c r="T100" s="12"/>
      <c r="U100" s="12"/>
      <c r="V100" s="12"/>
      <c r="W100" s="12"/>
      <c r="X100" s="12"/>
      <c r="Y100" s="12"/>
      <c r="Z100" s="12"/>
      <c r="AA100" s="12"/>
      <c r="AB100" s="12"/>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row>
    <row r="101" spans="2:59" ht="13.35" customHeight="1">
      <c r="B101" s="7"/>
      <c r="C101" s="7"/>
      <c r="D101" s="88"/>
      <c r="E101" s="88"/>
      <c r="F101" s="89"/>
      <c r="G101" s="16"/>
      <c r="H101" s="90"/>
      <c r="I101" s="90"/>
      <c r="J101" s="90"/>
      <c r="K101" s="90"/>
      <c r="L101" s="90"/>
      <c r="M101" s="90"/>
      <c r="N101" s="90"/>
      <c r="O101" s="90"/>
      <c r="P101" s="7"/>
      <c r="Q101" s="12"/>
      <c r="R101" s="12"/>
      <c r="S101" s="12"/>
      <c r="T101" s="12"/>
      <c r="U101" s="12"/>
      <c r="V101" s="12"/>
      <c r="W101" s="12"/>
      <c r="X101" s="12"/>
      <c r="Y101" s="12"/>
      <c r="Z101" s="12"/>
      <c r="AA101" s="12"/>
      <c r="AB101" s="12"/>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row>
    <row r="102" spans="2:59" ht="13.35" customHeight="1">
      <c r="F102" s="89"/>
      <c r="G102" s="16"/>
      <c r="H102" s="18"/>
      <c r="I102" s="18"/>
      <c r="J102" s="18"/>
      <c r="K102" s="18"/>
      <c r="L102" s="18"/>
      <c r="M102" s="18"/>
      <c r="N102" s="18"/>
      <c r="O102" s="18"/>
      <c r="Q102" s="12"/>
      <c r="R102" s="12"/>
      <c r="S102" s="12"/>
      <c r="T102" s="12"/>
      <c r="U102" s="12"/>
      <c r="V102" s="12"/>
      <c r="W102" s="12"/>
      <c r="X102" s="12"/>
      <c r="Y102" s="12"/>
      <c r="Z102" s="12"/>
      <c r="AA102" s="12"/>
      <c r="AB102" s="12"/>
    </row>
    <row r="103" spans="2:59" ht="13.35" customHeight="1">
      <c r="F103" s="89"/>
      <c r="G103" s="16"/>
      <c r="H103" s="18"/>
      <c r="I103" s="18"/>
      <c r="J103" s="18"/>
      <c r="K103" s="18"/>
      <c r="L103" s="18"/>
      <c r="M103" s="18"/>
      <c r="N103" s="18"/>
      <c r="O103" s="18"/>
      <c r="Q103" s="12"/>
      <c r="R103" s="12"/>
      <c r="S103" s="12"/>
      <c r="T103" s="12"/>
      <c r="U103" s="12"/>
      <c r="V103" s="12"/>
      <c r="W103" s="12"/>
      <c r="X103" s="12"/>
      <c r="Y103" s="12"/>
      <c r="Z103" s="12"/>
      <c r="AA103" s="12"/>
      <c r="AB103" s="12"/>
    </row>
    <row r="104" spans="2:59" ht="13.35" customHeight="1">
      <c r="F104" s="21"/>
      <c r="G104" s="16"/>
      <c r="H104" s="21"/>
      <c r="I104" s="21"/>
      <c r="J104" s="21"/>
      <c r="K104" s="21"/>
      <c r="L104" s="21"/>
      <c r="M104" s="21"/>
      <c r="N104" s="21"/>
      <c r="O104" s="21"/>
      <c r="P104" s="21"/>
      <c r="Q104" s="21"/>
      <c r="R104" s="21"/>
      <c r="S104" s="21"/>
      <c r="T104" s="21"/>
      <c r="U104" s="21"/>
      <c r="V104" s="21"/>
      <c r="W104" s="21"/>
      <c r="X104" s="21"/>
      <c r="Y104" s="21"/>
    </row>
    <row r="105" spans="2:59" s="41" customFormat="1" ht="13.35" customHeight="1">
      <c r="D105" s="223"/>
      <c r="F105" s="228"/>
      <c r="G105" s="228"/>
      <c r="H105" s="228"/>
      <c r="I105" s="228"/>
      <c r="J105" s="228"/>
      <c r="K105" s="228"/>
      <c r="L105" s="228"/>
      <c r="M105" s="228"/>
      <c r="N105" s="228"/>
      <c r="O105" s="228"/>
      <c r="P105" s="228"/>
      <c r="Q105" s="228"/>
      <c r="R105" s="228"/>
      <c r="S105" s="228"/>
      <c r="T105" s="228"/>
      <c r="U105" s="228"/>
      <c r="V105" s="228"/>
      <c r="W105" s="228"/>
      <c r="X105" s="228"/>
      <c r="Y105" s="228"/>
    </row>
    <row r="106" spans="2:59" ht="13.35" customHeight="1">
      <c r="F106" s="21"/>
      <c r="G106" s="21"/>
      <c r="H106" s="21"/>
      <c r="I106" s="21"/>
      <c r="J106" s="21"/>
      <c r="K106" s="21"/>
      <c r="L106" s="21"/>
      <c r="M106" s="21"/>
      <c r="N106" s="21"/>
      <c r="O106" s="21"/>
      <c r="P106" s="21"/>
      <c r="Q106" s="21"/>
      <c r="R106" s="21"/>
      <c r="S106" s="21"/>
      <c r="T106" s="21"/>
      <c r="U106" s="21"/>
      <c r="V106" s="21"/>
      <c r="W106" s="21"/>
      <c r="X106" s="21"/>
      <c r="Y106" s="21"/>
    </row>
    <row r="107" spans="2:59" ht="13.35" customHeight="1">
      <c r="B107" s="1" t="s">
        <v>183</v>
      </c>
      <c r="F107" s="21"/>
      <c r="G107" s="21"/>
      <c r="H107" s="21"/>
      <c r="I107" s="21"/>
      <c r="J107" s="21"/>
      <c r="K107" s="21"/>
      <c r="L107" s="21"/>
      <c r="M107" s="21"/>
      <c r="N107" s="21"/>
      <c r="O107" s="21"/>
      <c r="P107" s="21"/>
      <c r="Q107" s="21"/>
      <c r="R107" s="21"/>
      <c r="S107" s="21"/>
      <c r="T107" s="21"/>
      <c r="U107" s="21"/>
      <c r="V107" s="21"/>
      <c r="W107" s="21"/>
      <c r="X107" s="21"/>
      <c r="Y107" s="21"/>
    </row>
    <row r="108" spans="2:59" ht="13.35" customHeight="1">
      <c r="F108" s="21"/>
      <c r="G108" s="21"/>
      <c r="H108" s="21"/>
      <c r="I108" s="21"/>
      <c r="J108" s="21"/>
      <c r="K108" s="21"/>
      <c r="L108" s="21"/>
      <c r="M108" s="21"/>
      <c r="N108" s="21"/>
      <c r="O108" s="21"/>
      <c r="P108" s="21"/>
      <c r="Q108" s="21"/>
      <c r="R108" s="21"/>
      <c r="S108" s="21"/>
      <c r="T108" s="21"/>
      <c r="U108" s="21"/>
      <c r="V108" s="21"/>
      <c r="W108" s="21"/>
      <c r="X108" s="21"/>
      <c r="Y108" s="21"/>
    </row>
    <row r="109" spans="2:59" ht="13.35" customHeight="1">
      <c r="F109" s="21"/>
      <c r="G109" s="21"/>
      <c r="H109" s="21"/>
      <c r="I109" s="21"/>
      <c r="J109" s="21"/>
      <c r="K109" s="21"/>
      <c r="L109" s="21"/>
      <c r="M109" s="21"/>
      <c r="N109" s="21"/>
      <c r="O109" s="21"/>
      <c r="P109" s="21"/>
      <c r="Q109" s="21"/>
      <c r="R109" s="21"/>
      <c r="S109" s="21"/>
      <c r="T109" s="21"/>
      <c r="U109" s="21"/>
      <c r="V109" s="21"/>
      <c r="W109" s="21"/>
      <c r="X109" s="21"/>
      <c r="Y109" s="21"/>
    </row>
    <row r="110" spans="2:59" ht="13.35" customHeight="1">
      <c r="B110" s="57"/>
      <c r="C110" s="58" t="s">
        <v>20</v>
      </c>
      <c r="D110" s="36"/>
      <c r="E110" s="11"/>
      <c r="F110" s="11">
        <v>1</v>
      </c>
      <c r="G110" s="11">
        <v>2</v>
      </c>
      <c r="H110" s="11">
        <v>3</v>
      </c>
      <c r="I110" s="11">
        <v>4</v>
      </c>
      <c r="J110" s="11">
        <v>5</v>
      </c>
      <c r="K110" s="11">
        <v>6</v>
      </c>
      <c r="L110" s="11">
        <v>7</v>
      </c>
      <c r="M110" s="11">
        <v>8</v>
      </c>
      <c r="N110" s="11">
        <v>9</v>
      </c>
      <c r="O110" s="11">
        <f>N110+1</f>
        <v>10</v>
      </c>
      <c r="P110" s="153">
        <f>O110+1</f>
        <v>11</v>
      </c>
      <c r="Q110" s="153">
        <f t="shared" ref="Q110" si="75">P110+1</f>
        <v>12</v>
      </c>
      <c r="R110" s="153">
        <f t="shared" ref="R110" si="76">Q110+1</f>
        <v>13</v>
      </c>
      <c r="S110" s="153">
        <f t="shared" ref="S110" si="77">R110+1</f>
        <v>14</v>
      </c>
      <c r="T110" s="153">
        <f t="shared" ref="T110" si="78">S110+1</f>
        <v>15</v>
      </c>
      <c r="U110" s="153">
        <f t="shared" ref="U110" si="79">T110+1</f>
        <v>16</v>
      </c>
      <c r="V110" s="153">
        <f t="shared" ref="V110" si="80">U110+1</f>
        <v>17</v>
      </c>
      <c r="W110" s="153">
        <f t="shared" ref="W110" si="81">V110+1</f>
        <v>18</v>
      </c>
      <c r="X110" s="153">
        <f t="shared" ref="X110" si="82">W110+1</f>
        <v>19</v>
      </c>
      <c r="Y110" s="153">
        <f t="shared" ref="Y110" si="83">X110+1</f>
        <v>20</v>
      </c>
      <c r="Z110" s="153">
        <f t="shared" ref="Z110" si="84">Y110+1</f>
        <v>21</v>
      </c>
      <c r="AA110" s="153">
        <f t="shared" ref="AA110" si="85">Z110+1</f>
        <v>22</v>
      </c>
      <c r="AB110" s="153">
        <f t="shared" ref="AB110" si="86">AA110+1</f>
        <v>23</v>
      </c>
      <c r="AC110" s="153">
        <f t="shared" ref="AC110" si="87">AB110+1</f>
        <v>24</v>
      </c>
      <c r="AD110" s="153">
        <f t="shared" ref="AD110" si="88">AC110+1</f>
        <v>25</v>
      </c>
      <c r="AE110" s="153">
        <f t="shared" ref="AE110" si="89">AD110+1</f>
        <v>26</v>
      </c>
      <c r="AF110" s="153">
        <f t="shared" ref="AF110" si="90">AE110+1</f>
        <v>27</v>
      </c>
      <c r="AG110" s="153">
        <f t="shared" ref="AG110" si="91">AF110+1</f>
        <v>28</v>
      </c>
      <c r="AH110" s="153">
        <f t="shared" ref="AH110" si="92">AG110+1</f>
        <v>29</v>
      </c>
      <c r="AI110" s="153">
        <f t="shared" ref="AI110" si="93">AH110+1</f>
        <v>30</v>
      </c>
      <c r="AJ110" s="153">
        <f t="shared" ref="AJ110" si="94">AI110+1</f>
        <v>31</v>
      </c>
      <c r="AK110" s="153">
        <f t="shared" ref="AK110" si="95">AJ110+1</f>
        <v>32</v>
      </c>
      <c r="AL110" s="153">
        <f t="shared" ref="AL110" si="96">AK110+1</f>
        <v>33</v>
      </c>
      <c r="AM110" s="153">
        <f t="shared" ref="AM110" si="97">AL110+1</f>
        <v>34</v>
      </c>
      <c r="AN110" s="153">
        <f t="shared" ref="AN110" si="98">AM110+1</f>
        <v>35</v>
      </c>
      <c r="AO110" s="153">
        <f t="shared" ref="AO110" si="99">AN110+1</f>
        <v>36</v>
      </c>
      <c r="AP110" s="153">
        <f t="shared" ref="AP110" si="100">AO110+1</f>
        <v>37</v>
      </c>
      <c r="AQ110" s="153">
        <f t="shared" ref="AQ110" si="101">AP110+1</f>
        <v>38</v>
      </c>
      <c r="AR110" s="153">
        <f t="shared" ref="AR110" si="102">AQ110+1</f>
        <v>39</v>
      </c>
      <c r="AS110" s="153">
        <f t="shared" ref="AS110" si="103">AR110+1</f>
        <v>40</v>
      </c>
      <c r="AT110" s="153">
        <f t="shared" ref="AT110" si="104">AS110+1</f>
        <v>41</v>
      </c>
      <c r="AU110" s="153">
        <f t="shared" ref="AU110" si="105">AT110+1</f>
        <v>42</v>
      </c>
      <c r="AV110" s="153">
        <f t="shared" ref="AV110" si="106">AU110+1</f>
        <v>43</v>
      </c>
      <c r="AW110" s="153">
        <f t="shared" ref="AW110" si="107">AV110+1</f>
        <v>44</v>
      </c>
      <c r="AX110" s="153">
        <f t="shared" ref="AX110" si="108">AW110+1</f>
        <v>45</v>
      </c>
      <c r="AY110" s="153">
        <f t="shared" ref="AY110" si="109">AX110+1</f>
        <v>46</v>
      </c>
      <c r="AZ110" s="153">
        <f t="shared" ref="AZ110" si="110">AY110+1</f>
        <v>47</v>
      </c>
      <c r="BA110" s="153">
        <f t="shared" ref="BA110" si="111">AZ110+1</f>
        <v>48</v>
      </c>
      <c r="BB110" s="153">
        <f t="shared" ref="BB110" si="112">BA110+1</f>
        <v>49</v>
      </c>
      <c r="BC110" s="153">
        <f t="shared" ref="BC110" si="113">BB110+1</f>
        <v>50</v>
      </c>
      <c r="BD110" s="153">
        <f t="shared" ref="BD110" si="114">BC110+1</f>
        <v>51</v>
      </c>
      <c r="BE110" s="153">
        <f t="shared" ref="BE110" si="115">BD110+1</f>
        <v>52</v>
      </c>
      <c r="BF110" s="153">
        <f t="shared" ref="BF110" si="116">BE110+1</f>
        <v>53</v>
      </c>
      <c r="BG110" s="153">
        <f t="shared" ref="BG110" si="117">BF110+1</f>
        <v>54</v>
      </c>
    </row>
    <row r="111" spans="2:59" ht="13.35" customHeight="1">
      <c r="B111" s="57"/>
      <c r="C111" s="58"/>
      <c r="D111" s="36"/>
      <c r="E111" s="11"/>
      <c r="F111" s="268"/>
      <c r="G111" s="268"/>
      <c r="H111" s="268"/>
      <c r="I111" s="268"/>
      <c r="J111" s="268"/>
      <c r="K111" s="268"/>
      <c r="L111" s="268"/>
      <c r="M111" s="268"/>
      <c r="N111" s="268"/>
      <c r="O111" s="268"/>
      <c r="P111" s="267"/>
      <c r="Q111" s="267"/>
      <c r="R111" s="267"/>
      <c r="S111" s="267"/>
      <c r="T111" s="267"/>
      <c r="U111" s="267"/>
      <c r="V111" s="267"/>
      <c r="W111" s="267"/>
      <c r="X111" s="267"/>
      <c r="Y111" s="267"/>
      <c r="Z111" s="153"/>
      <c r="AA111" s="153"/>
      <c r="AB111" s="153"/>
      <c r="AC111" s="153"/>
      <c r="AD111" s="153"/>
      <c r="AE111" s="153"/>
      <c r="AF111" s="153"/>
      <c r="AG111" s="153"/>
      <c r="AH111" s="153"/>
      <c r="AI111" s="153"/>
      <c r="AJ111" s="153"/>
      <c r="AK111" s="153"/>
      <c r="AL111" s="153"/>
      <c r="AM111" s="153"/>
      <c r="AN111" s="153"/>
      <c r="AO111" s="153"/>
      <c r="AP111" s="153"/>
      <c r="AQ111" s="153"/>
      <c r="AR111" s="153"/>
      <c r="AS111" s="153"/>
      <c r="AT111" s="153"/>
      <c r="AU111" s="153"/>
      <c r="AV111" s="153"/>
      <c r="AW111" s="153"/>
      <c r="AX111" s="153"/>
      <c r="AY111" s="153"/>
      <c r="AZ111" s="153"/>
      <c r="BA111" s="153"/>
      <c r="BB111" s="153"/>
      <c r="BC111" s="153"/>
      <c r="BD111" s="153"/>
      <c r="BE111" s="153"/>
      <c r="BF111" s="153"/>
      <c r="BG111" s="153"/>
    </row>
    <row r="112" spans="2:59" ht="13.35" customHeight="1">
      <c r="B112" s="57"/>
      <c r="C112" s="57"/>
      <c r="D112" s="61" t="s">
        <v>89</v>
      </c>
      <c r="E112" s="11"/>
      <c r="F112" s="269">
        <f>F16</f>
        <v>70.803806021358739</v>
      </c>
      <c r="G112" s="269">
        <f t="shared" ref="G112:BG117" si="118">G16</f>
        <v>63.210875880910095</v>
      </c>
      <c r="H112" s="269">
        <f t="shared" si="118"/>
        <v>58.164303804863238</v>
      </c>
      <c r="I112" s="269">
        <f t="shared" si="118"/>
        <v>53.502731207296854</v>
      </c>
      <c r="J112" s="269">
        <f t="shared" si="118"/>
        <v>49.204230347947288</v>
      </c>
      <c r="K112" s="269">
        <f t="shared" si="118"/>
        <v>45.243850006118798</v>
      </c>
      <c r="L112" s="269">
        <f t="shared" si="118"/>
        <v>41.596825926405067</v>
      </c>
      <c r="M112" s="269">
        <f t="shared" si="118"/>
        <v>38.240648630486632</v>
      </c>
      <c r="N112" s="269">
        <f t="shared" si="118"/>
        <v>35.150214185047659</v>
      </c>
      <c r="O112" s="269">
        <f t="shared" si="118"/>
        <v>32.29929382342862</v>
      </c>
      <c r="P112" s="161">
        <f t="shared" si="118"/>
        <v>29.66208281363857</v>
      </c>
      <c r="Q112" s="161">
        <f t="shared" si="118"/>
        <v>27.220835956709216</v>
      </c>
      <c r="R112" s="161">
        <f t="shared" si="118"/>
        <v>24.956947033647044</v>
      </c>
      <c r="S112" s="161">
        <f t="shared" si="118"/>
        <v>22.859222853467053</v>
      </c>
      <c r="T112" s="161">
        <f t="shared" si="118"/>
        <v>20.916873517494508</v>
      </c>
      <c r="U112" s="161">
        <f t="shared" si="118"/>
        <v>19.098494635427652</v>
      </c>
      <c r="V112" s="161">
        <f t="shared" si="118"/>
        <v>17.417903104726779</v>
      </c>
      <c r="W112" s="161">
        <f t="shared" si="118"/>
        <v>15.864949481053532</v>
      </c>
      <c r="X112" s="161">
        <f t="shared" si="118"/>
        <v>14.430274811526107</v>
      </c>
      <c r="Y112" s="161">
        <f t="shared" si="118"/>
        <v>13.104910233170045</v>
      </c>
      <c r="Z112" s="161">
        <f t="shared" si="118"/>
        <v>11.880719836686652</v>
      </c>
      <c r="AA112" s="161">
        <f t="shared" si="118"/>
        <v>10.750037519050494</v>
      </c>
      <c r="AB112" s="161">
        <f t="shared" si="118"/>
        <v>9.7057353963351662</v>
      </c>
      <c r="AC112" s="161">
        <f t="shared" si="118"/>
        <v>8.7414997990351395</v>
      </c>
      <c r="AD112" s="161">
        <f t="shared" si="118"/>
        <v>7.8517313963184279</v>
      </c>
      <c r="AE112" s="161">
        <f t="shared" si="118"/>
        <v>7.0315470796851098</v>
      </c>
      <c r="AF112" s="161">
        <f t="shared" si="118"/>
        <v>6.2768975267024611</v>
      </c>
      <c r="AG112" s="161">
        <f t="shared" si="118"/>
        <v>5.5837956475658101</v>
      </c>
      <c r="AH112" s="161">
        <f t="shared" si="118"/>
        <v>4.948268923861729</v>
      </c>
      <c r="AI112" s="161">
        <f t="shared" si="118"/>
        <v>4.3664307985315087</v>
      </c>
      <c r="AJ112" s="161">
        <f t="shared" si="118"/>
        <v>3.8346513709243641</v>
      </c>
      <c r="AK112" s="161">
        <f t="shared" si="118"/>
        <v>3.3497345958250127</v>
      </c>
      <c r="AL112" s="161">
        <f t="shared" si="118"/>
        <v>2.908812123754914</v>
      </c>
      <c r="AM112" s="161">
        <f t="shared" si="118"/>
        <v>2.5094325035174059</v>
      </c>
      <c r="AN112" s="161">
        <f t="shared" si="118"/>
        <v>2.1494498761434189</v>
      </c>
      <c r="AO112" s="161">
        <f t="shared" si="118"/>
        <v>1.8268396534849596</v>
      </c>
      <c r="AP112" s="161">
        <f t="shared" si="118"/>
        <v>1.5397494666949831</v>
      </c>
      <c r="AQ112" s="161">
        <f t="shared" si="118"/>
        <v>1.2862801295357695</v>
      </c>
      <c r="AR112" s="161">
        <f t="shared" si="118"/>
        <v>1.0641579130229604</v>
      </c>
      <c r="AS112" s="161">
        <f t="shared" si="118"/>
        <v>0.87094333678401925</v>
      </c>
      <c r="AT112" s="161">
        <f t="shared" si="118"/>
        <v>0.70437403840849622</v>
      </c>
      <c r="AU112" s="161">
        <f t="shared" si="118"/>
        <v>0.56227436755693072</v>
      </c>
      <c r="AV112" s="161">
        <f t="shared" si="118"/>
        <v>0.44249598147846675</v>
      </c>
      <c r="AW112" s="161">
        <f t="shared" si="118"/>
        <v>0.34292874990529548</v>
      </c>
      <c r="AX112" s="161">
        <f t="shared" si="118"/>
        <v>0.26149350709176894</v>
      </c>
      <c r="AY112" s="161">
        <f t="shared" si="118"/>
        <v>0.19604816283128562</v>
      </c>
      <c r="AZ112" s="161">
        <f t="shared" si="118"/>
        <v>0.14440576352003137</v>
      </c>
      <c r="BA112" s="161">
        <f t="shared" si="118"/>
        <v>0.10442339072265491</v>
      </c>
      <c r="BB112" s="161">
        <f t="shared" si="118"/>
        <v>7.4076173839137463E-2</v>
      </c>
      <c r="BC112" s="161">
        <f t="shared" si="118"/>
        <v>5.1513577925058993E-2</v>
      </c>
      <c r="BD112" s="161">
        <f t="shared" si="118"/>
        <v>3.5096879882493714E-2</v>
      </c>
      <c r="BE112" s="161">
        <f t="shared" si="118"/>
        <v>2.341840496424057E-2</v>
      </c>
      <c r="BF112" s="161">
        <f t="shared" si="118"/>
        <v>1.5304489031339553E-2</v>
      </c>
      <c r="BG112" s="161">
        <f t="shared" si="118"/>
        <v>9.8051368727210628E-3</v>
      </c>
    </row>
    <row r="113" spans="2:59" ht="13.35" customHeight="1">
      <c r="B113" s="58"/>
      <c r="C113" s="57"/>
      <c r="D113" s="61" t="s">
        <v>21</v>
      </c>
      <c r="E113" s="11"/>
      <c r="F113" s="269">
        <f t="shared" ref="F113:U122" si="119">F17</f>
        <v>3.7417717405739666</v>
      </c>
      <c r="G113" s="269">
        <f t="shared" si="119"/>
        <v>2.6564021301970229</v>
      </c>
      <c r="H113" s="269">
        <f t="shared" si="119"/>
        <v>1.8790964841787741</v>
      </c>
      <c r="I113" s="269">
        <f t="shared" si="119"/>
        <v>2.7363457505074109</v>
      </c>
      <c r="J113" s="269">
        <f t="shared" si="119"/>
        <v>3.4644884499972477</v>
      </c>
      <c r="K113" s="269">
        <f t="shared" si="119"/>
        <v>4.0961753240751193</v>
      </c>
      <c r="L113" s="269">
        <f t="shared" si="119"/>
        <v>4.6196110161015156</v>
      </c>
      <c r="M113" s="269">
        <f t="shared" si="119"/>
        <v>5.0417935741030249</v>
      </c>
      <c r="N113" s="269">
        <f t="shared" si="119"/>
        <v>5.391478448704504</v>
      </c>
      <c r="O113" s="269">
        <f t="shared" si="119"/>
        <v>5.674112781586075</v>
      </c>
      <c r="P113" s="161">
        <f t="shared" si="119"/>
        <v>5.8939176863915606</v>
      </c>
      <c r="Q113" s="161">
        <f t="shared" si="119"/>
        <v>6.0164580556753577</v>
      </c>
      <c r="R113" s="161">
        <f t="shared" si="119"/>
        <v>6.0865804674503039</v>
      </c>
      <c r="S113" s="161">
        <f t="shared" si="119"/>
        <v>6.1096310238912679</v>
      </c>
      <c r="T113" s="161">
        <f t="shared" si="119"/>
        <v>6.0912089961612992</v>
      </c>
      <c r="U113" s="161">
        <f t="shared" si="119"/>
        <v>6.036345933313271</v>
      </c>
      <c r="V113" s="161">
        <f t="shared" si="118"/>
        <v>5.9412480424696099</v>
      </c>
      <c r="W113" s="161">
        <f t="shared" si="118"/>
        <v>5.8168960759774393</v>
      </c>
      <c r="X113" s="161">
        <f t="shared" si="118"/>
        <v>5.665952892763741</v>
      </c>
      <c r="Y113" s="161">
        <f t="shared" si="118"/>
        <v>5.490925684120846</v>
      </c>
      <c r="Z113" s="161">
        <f t="shared" si="118"/>
        <v>5.2946086134660888</v>
      </c>
      <c r="AA113" s="161">
        <f t="shared" si="118"/>
        <v>5.0800843720453841</v>
      </c>
      <c r="AB113" s="161">
        <f t="shared" si="118"/>
        <v>4.850825811424599</v>
      </c>
      <c r="AC113" s="161">
        <f t="shared" si="118"/>
        <v>4.6099209929958533</v>
      </c>
      <c r="AD113" s="161">
        <f t="shared" si="118"/>
        <v>4.360345039776476</v>
      </c>
      <c r="AE113" s="161">
        <f t="shared" si="118"/>
        <v>4.1045072966383813</v>
      </c>
      <c r="AF113" s="161">
        <f t="shared" si="118"/>
        <v>3.844212060759606</v>
      </c>
      <c r="AG113" s="161">
        <f t="shared" si="118"/>
        <v>3.5813187519861565</v>
      </c>
      <c r="AH113" s="161">
        <f t="shared" si="118"/>
        <v>3.3173920170924802</v>
      </c>
      <c r="AI113" s="161">
        <f t="shared" si="118"/>
        <v>3.0538864917556943</v>
      </c>
      <c r="AJ113" s="161">
        <f t="shared" si="118"/>
        <v>2.7926408089334309</v>
      </c>
      <c r="AK113" s="161">
        <f t="shared" si="118"/>
        <v>2.5357694672598168</v>
      </c>
      <c r="AL113" s="161">
        <f t="shared" si="118"/>
        <v>2.2855492350354094</v>
      </c>
      <c r="AM113" s="161">
        <f t="shared" si="118"/>
        <v>2.0441723911533476</v>
      </c>
      <c r="AN113" s="161">
        <f t="shared" si="118"/>
        <v>1.8137080292272856</v>
      </c>
      <c r="AO113" s="161">
        <f t="shared" si="118"/>
        <v>1.5957626965492597</v>
      </c>
      <c r="AP113" s="161">
        <f t="shared" si="118"/>
        <v>1.3914734869747685</v>
      </c>
      <c r="AQ113" s="161">
        <f t="shared" si="118"/>
        <v>1.2017940218629644</v>
      </c>
      <c r="AR113" s="161">
        <f t="shared" si="118"/>
        <v>1.0273777177681938</v>
      </c>
      <c r="AS113" s="161">
        <f t="shared" si="118"/>
        <v>0.8684612122161135</v>
      </c>
      <c r="AT113" s="161">
        <f t="shared" si="118"/>
        <v>0.72511472439889468</v>
      </c>
      <c r="AU113" s="161">
        <f t="shared" si="118"/>
        <v>0.59738786801943577</v>
      </c>
      <c r="AV113" s="161">
        <f t="shared" si="118"/>
        <v>0.48516675415565635</v>
      </c>
      <c r="AW113" s="161">
        <f t="shared" si="118"/>
        <v>0.38806925247534885</v>
      </c>
      <c r="AX113" s="161">
        <f t="shared" si="118"/>
        <v>0.30546817334906362</v>
      </c>
      <c r="AY113" s="161">
        <f t="shared" si="118"/>
        <v>0.23651060208853503</v>
      </c>
      <c r="AZ113" s="161">
        <f t="shared" si="118"/>
        <v>0.18006645464152687</v>
      </c>
      <c r="BA113" s="161">
        <f t="shared" si="118"/>
        <v>0.13477781475790057</v>
      </c>
      <c r="BB113" s="161">
        <f t="shared" si="118"/>
        <v>9.9167354266322616E-2</v>
      </c>
      <c r="BC113" s="161">
        <f t="shared" si="118"/>
        <v>7.1736109722980196E-2</v>
      </c>
      <c r="BD113" s="161">
        <f t="shared" si="118"/>
        <v>5.1026752154853028E-2</v>
      </c>
      <c r="BE113" s="161">
        <f t="shared" si="118"/>
        <v>3.5701219882717863E-2</v>
      </c>
      <c r="BF113" s="161">
        <f t="shared" si="118"/>
        <v>2.4583047032808232E-2</v>
      </c>
      <c r="BG113" s="161">
        <f t="shared" si="118"/>
        <v>1.667928554332971E-2</v>
      </c>
    </row>
    <row r="114" spans="2:59" ht="13.35" customHeight="1">
      <c r="B114" s="57"/>
      <c r="C114" s="57"/>
      <c r="D114" s="61" t="s">
        <v>22</v>
      </c>
      <c r="E114" s="11"/>
      <c r="F114" s="269">
        <f t="shared" si="119"/>
        <v>0</v>
      </c>
      <c r="G114" s="269">
        <f t="shared" si="118"/>
        <v>0</v>
      </c>
      <c r="H114" s="269">
        <f t="shared" si="118"/>
        <v>0</v>
      </c>
      <c r="I114" s="269">
        <f t="shared" si="118"/>
        <v>0</v>
      </c>
      <c r="J114" s="269">
        <f t="shared" si="118"/>
        <v>0</v>
      </c>
      <c r="K114" s="269">
        <f t="shared" si="118"/>
        <v>0</v>
      </c>
      <c r="L114" s="269">
        <f t="shared" si="118"/>
        <v>0</v>
      </c>
      <c r="M114" s="269">
        <f t="shared" si="118"/>
        <v>0</v>
      </c>
      <c r="N114" s="269">
        <f t="shared" si="118"/>
        <v>0</v>
      </c>
      <c r="O114" s="269">
        <f t="shared" si="118"/>
        <v>0</v>
      </c>
      <c r="P114" s="161">
        <f t="shared" si="118"/>
        <v>0</v>
      </c>
      <c r="Q114" s="161">
        <f t="shared" si="118"/>
        <v>0</v>
      </c>
      <c r="R114" s="161">
        <f t="shared" si="118"/>
        <v>0</v>
      </c>
      <c r="S114" s="161">
        <f t="shared" si="118"/>
        <v>0</v>
      </c>
      <c r="T114" s="161">
        <f t="shared" si="118"/>
        <v>0</v>
      </c>
      <c r="U114" s="161">
        <f t="shared" si="118"/>
        <v>0</v>
      </c>
      <c r="V114" s="161">
        <f t="shared" si="118"/>
        <v>0</v>
      </c>
      <c r="W114" s="161">
        <f t="shared" si="118"/>
        <v>0</v>
      </c>
      <c r="X114" s="161">
        <f t="shared" si="118"/>
        <v>0</v>
      </c>
      <c r="Y114" s="161">
        <f t="shared" si="118"/>
        <v>0</v>
      </c>
      <c r="Z114" s="161">
        <f t="shared" si="118"/>
        <v>0</v>
      </c>
      <c r="AA114" s="161">
        <f t="shared" si="118"/>
        <v>0</v>
      </c>
      <c r="AB114" s="161">
        <f t="shared" si="118"/>
        <v>0</v>
      </c>
      <c r="AC114" s="161">
        <f t="shared" si="118"/>
        <v>0</v>
      </c>
      <c r="AD114" s="161">
        <f t="shared" si="118"/>
        <v>0</v>
      </c>
      <c r="AE114" s="161">
        <f t="shared" si="118"/>
        <v>0</v>
      </c>
      <c r="AF114" s="161">
        <f t="shared" si="118"/>
        <v>0</v>
      </c>
      <c r="AG114" s="161">
        <f t="shared" si="118"/>
        <v>0</v>
      </c>
      <c r="AH114" s="161">
        <f t="shared" si="118"/>
        <v>0</v>
      </c>
      <c r="AI114" s="161">
        <f t="shared" si="118"/>
        <v>0</v>
      </c>
      <c r="AJ114" s="161">
        <f t="shared" si="118"/>
        <v>0</v>
      </c>
      <c r="AK114" s="161">
        <f t="shared" si="118"/>
        <v>0</v>
      </c>
      <c r="AL114" s="161">
        <f t="shared" si="118"/>
        <v>0</v>
      </c>
      <c r="AM114" s="161">
        <f t="shared" si="118"/>
        <v>0</v>
      </c>
      <c r="AN114" s="161">
        <f t="shared" si="118"/>
        <v>0</v>
      </c>
      <c r="AO114" s="161">
        <f t="shared" si="118"/>
        <v>0</v>
      </c>
      <c r="AP114" s="161">
        <f t="shared" si="118"/>
        <v>0</v>
      </c>
      <c r="AQ114" s="161">
        <f t="shared" si="118"/>
        <v>0</v>
      </c>
      <c r="AR114" s="161">
        <f t="shared" si="118"/>
        <v>0</v>
      </c>
      <c r="AS114" s="161">
        <f t="shared" si="118"/>
        <v>0</v>
      </c>
      <c r="AT114" s="161">
        <f t="shared" si="118"/>
        <v>0</v>
      </c>
      <c r="AU114" s="161">
        <f t="shared" si="118"/>
        <v>0</v>
      </c>
      <c r="AV114" s="161">
        <f t="shared" si="118"/>
        <v>0</v>
      </c>
      <c r="AW114" s="161">
        <f t="shared" si="118"/>
        <v>0</v>
      </c>
      <c r="AX114" s="161">
        <f t="shared" si="118"/>
        <v>0</v>
      </c>
      <c r="AY114" s="161">
        <f t="shared" si="118"/>
        <v>0</v>
      </c>
      <c r="AZ114" s="161">
        <f t="shared" si="118"/>
        <v>0</v>
      </c>
      <c r="BA114" s="161">
        <f t="shared" si="118"/>
        <v>0</v>
      </c>
      <c r="BB114" s="161">
        <f t="shared" si="118"/>
        <v>0</v>
      </c>
      <c r="BC114" s="161">
        <f t="shared" si="118"/>
        <v>0</v>
      </c>
      <c r="BD114" s="161">
        <f t="shared" si="118"/>
        <v>0</v>
      </c>
      <c r="BE114" s="161">
        <f t="shared" si="118"/>
        <v>0</v>
      </c>
      <c r="BF114" s="161">
        <f t="shared" si="118"/>
        <v>0</v>
      </c>
      <c r="BG114" s="161">
        <f t="shared" si="118"/>
        <v>0</v>
      </c>
    </row>
    <row r="115" spans="2:59" ht="13.35" customHeight="1">
      <c r="B115" s="57"/>
      <c r="C115" s="57"/>
      <c r="D115" s="61" t="s">
        <v>23</v>
      </c>
      <c r="E115" s="11"/>
      <c r="F115" s="269">
        <f t="shared" si="119"/>
        <v>123</v>
      </c>
      <c r="G115" s="269">
        <f t="shared" si="118"/>
        <v>161.63853691911336</v>
      </c>
      <c r="H115" s="269">
        <f t="shared" si="118"/>
        <v>295.60913038046175</v>
      </c>
      <c r="I115" s="269">
        <f t="shared" si="118"/>
        <v>402.82508261355929</v>
      </c>
      <c r="J115" s="269">
        <f t="shared" si="118"/>
        <v>488.52181871201549</v>
      </c>
      <c r="K115" s="269">
        <f t="shared" si="118"/>
        <v>557.13906277129126</v>
      </c>
      <c r="L115" s="269">
        <f t="shared" si="118"/>
        <v>611.57140171550282</v>
      </c>
      <c r="M115" s="269">
        <f t="shared" si="118"/>
        <v>654.24209090402246</v>
      </c>
      <c r="N115" s="269">
        <f t="shared" si="118"/>
        <v>690.20743622678856</v>
      </c>
      <c r="O115" s="269">
        <f t="shared" si="118"/>
        <v>723.09061256869779</v>
      </c>
      <c r="P115" s="161">
        <f t="shared" si="118"/>
        <v>752.19869883874662</v>
      </c>
      <c r="Q115" s="161">
        <f t="shared" si="118"/>
        <v>775.35594051192447</v>
      </c>
      <c r="R115" s="161">
        <f t="shared" si="118"/>
        <v>795.40443859594279</v>
      </c>
      <c r="S115" s="161">
        <f t="shared" si="118"/>
        <v>807.28746550315316</v>
      </c>
      <c r="T115" s="161">
        <f t="shared" si="118"/>
        <v>812.16570098195382</v>
      </c>
      <c r="U115" s="161">
        <f t="shared" si="118"/>
        <v>830.60970699636209</v>
      </c>
      <c r="V115" s="161">
        <f t="shared" si="118"/>
        <v>822.16565971490968</v>
      </c>
      <c r="W115" s="161">
        <f t="shared" si="118"/>
        <v>809.80573823380269</v>
      </c>
      <c r="X115" s="161">
        <f t="shared" si="118"/>
        <v>793.92690857632965</v>
      </c>
      <c r="Y115" s="161">
        <f t="shared" si="118"/>
        <v>775.25735994760203</v>
      </c>
      <c r="Z115" s="161">
        <f t="shared" si="118"/>
        <v>754.0652183874987</v>
      </c>
      <c r="AA115" s="161">
        <f t="shared" si="118"/>
        <v>730.92250172080651</v>
      </c>
      <c r="AB115" s="161">
        <f t="shared" si="118"/>
        <v>706.25040125838768</v>
      </c>
      <c r="AC115" s="161">
        <f t="shared" si="118"/>
        <v>680.1366125825507</v>
      </c>
      <c r="AD115" s="161">
        <f t="shared" si="118"/>
        <v>652.65383872643429</v>
      </c>
      <c r="AE115" s="161">
        <f t="shared" si="118"/>
        <v>623.76645215239125</v>
      </c>
      <c r="AF115" s="161">
        <f t="shared" si="118"/>
        <v>593.27005160358067</v>
      </c>
      <c r="AG115" s="161">
        <f t="shared" si="118"/>
        <v>561.62956826124832</v>
      </c>
      <c r="AH115" s="161">
        <f t="shared" si="118"/>
        <v>529.32963130453106</v>
      </c>
      <c r="AI115" s="161">
        <f t="shared" si="118"/>
        <v>496.79848543560149</v>
      </c>
      <c r="AJ115" s="161">
        <f t="shared" si="118"/>
        <v>464.29783185353807</v>
      </c>
      <c r="AK115" s="161">
        <f t="shared" si="118"/>
        <v>431.89827388371071</v>
      </c>
      <c r="AL115" s="161">
        <f t="shared" si="118"/>
        <v>399.73058943321769</v>
      </c>
      <c r="AM115" s="161">
        <f t="shared" si="118"/>
        <v>367.7971873874759</v>
      </c>
      <c r="AN115" s="161">
        <f t="shared" si="118"/>
        <v>336.14012778919528</v>
      </c>
      <c r="AO115" s="161">
        <f t="shared" si="118"/>
        <v>304.92088988327885</v>
      </c>
      <c r="AP115" s="161">
        <f t="shared" si="118"/>
        <v>274.22117929721469</v>
      </c>
      <c r="AQ115" s="161">
        <f t="shared" si="118"/>
        <v>244.299944303654</v>
      </c>
      <c r="AR115" s="161">
        <f t="shared" si="118"/>
        <v>215.70642081262608</v>
      </c>
      <c r="AS115" s="161">
        <f t="shared" si="118"/>
        <v>188.78503035238941</v>
      </c>
      <c r="AT115" s="161">
        <f t="shared" si="118"/>
        <v>163.54050877616544</v>
      </c>
      <c r="AU115" s="161">
        <f t="shared" si="118"/>
        <v>140.03968926738912</v>
      </c>
      <c r="AV115" s="161">
        <f t="shared" si="118"/>
        <v>118.37789894127637</v>
      </c>
      <c r="AW115" s="161">
        <f t="shared" si="118"/>
        <v>98.614337397355797</v>
      </c>
      <c r="AX115" s="161">
        <f t="shared" si="118"/>
        <v>80.791564753193612</v>
      </c>
      <c r="AY115" s="161">
        <f t="shared" si="118"/>
        <v>65.019255080815086</v>
      </c>
      <c r="AZ115" s="161">
        <f t="shared" si="118"/>
        <v>51.371619326761532</v>
      </c>
      <c r="BA115" s="161">
        <f t="shared" si="118"/>
        <v>39.824032217302893</v>
      </c>
      <c r="BB115" s="161">
        <f t="shared" si="118"/>
        <v>30.270884242585907</v>
      </c>
      <c r="BC115" s="161">
        <f t="shared" si="118"/>
        <v>22.544184529400912</v>
      </c>
      <c r="BD115" s="161">
        <f t="shared" si="118"/>
        <v>16.435978668851568</v>
      </c>
      <c r="BE115" s="161">
        <f t="shared" si="118"/>
        <v>11.718313210360492</v>
      </c>
      <c r="BF115" s="161">
        <f t="shared" si="118"/>
        <v>8.1606502052184258</v>
      </c>
      <c r="BG115" s="161">
        <f t="shared" si="118"/>
        <v>5.5435605200655838</v>
      </c>
    </row>
    <row r="116" spans="2:59" ht="13.35" customHeight="1">
      <c r="B116" s="250"/>
      <c r="C116" s="57"/>
      <c r="D116" s="61" t="s">
        <v>103</v>
      </c>
      <c r="E116" s="11"/>
      <c r="F116" s="269">
        <f t="shared" si="119"/>
        <v>205</v>
      </c>
      <c r="G116" s="269">
        <f t="shared" si="118"/>
        <v>149.41599200000002</v>
      </c>
      <c r="H116" s="269">
        <f t="shared" si="118"/>
        <v>134.23099414903203</v>
      </c>
      <c r="I116" s="269">
        <f t="shared" si="118"/>
        <v>123.19736750717458</v>
      </c>
      <c r="J116" s="269">
        <f t="shared" si="118"/>
        <v>113.01855460899679</v>
      </c>
      <c r="K116" s="269">
        <f t="shared" si="118"/>
        <v>103.64018453269856</v>
      </c>
      <c r="L116" s="269">
        <f t="shared" si="118"/>
        <v>95.004759989212673</v>
      </c>
      <c r="M116" s="269">
        <f t="shared" si="118"/>
        <v>87.056509760899146</v>
      </c>
      <c r="N116" s="269">
        <f t="shared" si="118"/>
        <v>79.744389747853901</v>
      </c>
      <c r="O116" s="269">
        <f t="shared" si="118"/>
        <v>73.014888288056099</v>
      </c>
      <c r="P116" s="161">
        <f t="shared" si="118"/>
        <v>66.814317944857805</v>
      </c>
      <c r="Q116" s="161">
        <f t="shared" si="118"/>
        <v>61.091137098337185</v>
      </c>
      <c r="R116" s="161">
        <f t="shared" si="118"/>
        <v>55.807046976789096</v>
      </c>
      <c r="S116" s="161">
        <f t="shared" si="118"/>
        <v>50.923528555581825</v>
      </c>
      <c r="T116" s="161">
        <f t="shared" si="118"/>
        <v>46.413944560813718</v>
      </c>
      <c r="U116" s="161">
        <f t="shared" si="118"/>
        <v>42.252897299781132</v>
      </c>
      <c r="V116" s="161">
        <f t="shared" si="118"/>
        <v>38.385591016885684</v>
      </c>
      <c r="W116" s="161">
        <f t="shared" si="118"/>
        <v>34.824928239922961</v>
      </c>
      <c r="X116" s="161">
        <f t="shared" si="118"/>
        <v>31.548097512144352</v>
      </c>
      <c r="Y116" s="161">
        <f t="shared" si="118"/>
        <v>28.534030133551099</v>
      </c>
      <c r="Z116" s="161">
        <f t="shared" si="118"/>
        <v>25.762770886144455</v>
      </c>
      <c r="AA116" s="161">
        <f t="shared" si="118"/>
        <v>23.216100373832369</v>
      </c>
      <c r="AB116" s="161">
        <f t="shared" si="118"/>
        <v>20.876957537446813</v>
      </c>
      <c r="AC116" s="161">
        <f t="shared" si="118"/>
        <v>18.729511931229961</v>
      </c>
      <c r="AD116" s="161">
        <f t="shared" si="118"/>
        <v>16.759534374498422</v>
      </c>
      <c r="AE116" s="161">
        <f t="shared" si="118"/>
        <v>14.954204035491202</v>
      </c>
      <c r="AF116" s="161">
        <f t="shared" si="118"/>
        <v>13.302069555331748</v>
      </c>
      <c r="AG116" s="161">
        <f t="shared" si="118"/>
        <v>11.793178559875713</v>
      </c>
      <c r="AH116" s="161">
        <f t="shared" si="118"/>
        <v>10.417905248937249</v>
      </c>
      <c r="AI116" s="161">
        <f t="shared" si="118"/>
        <v>9.1668773478617691</v>
      </c>
      <c r="AJ116" s="161">
        <f t="shared" si="118"/>
        <v>8.0310792439560608</v>
      </c>
      <c r="AK116" s="161">
        <f t="shared" si="118"/>
        <v>7.0020956096083422</v>
      </c>
      <c r="AL116" s="161">
        <f t="shared" si="118"/>
        <v>6.0723545537263011</v>
      </c>
      <c r="AM116" s="161">
        <f t="shared" si="118"/>
        <v>5.2349477134655871</v>
      </c>
      <c r="AN116" s="161">
        <f t="shared" si="118"/>
        <v>4.4837410924996179</v>
      </c>
      <c r="AO116" s="161">
        <f t="shared" si="118"/>
        <v>3.8131886446341152</v>
      </c>
      <c r="AP116" s="161">
        <f t="shared" si="118"/>
        <v>3.2180459895605744</v>
      </c>
      <c r="AQ116" s="161">
        <f t="shared" si="118"/>
        <v>2.693437557905618</v>
      </c>
      <c r="AR116" s="161">
        <f t="shared" si="118"/>
        <v>2.2345275120396124</v>
      </c>
      <c r="AS116" s="161">
        <f t="shared" si="118"/>
        <v>1.8360451146285937</v>
      </c>
      <c r="AT116" s="161">
        <f t="shared" si="118"/>
        <v>1.4926106726831776</v>
      </c>
      <c r="AU116" s="161">
        <f t="shared" si="118"/>
        <v>1.1992446124542591</v>
      </c>
      <c r="AV116" s="161">
        <f t="shared" si="118"/>
        <v>0.95122547626767884</v>
      </c>
      <c r="AW116" s="161">
        <f t="shared" si="118"/>
        <v>0.7439983428314314</v>
      </c>
      <c r="AX116" s="161">
        <f t="shared" si="118"/>
        <v>0.57318912008883149</v>
      </c>
      <c r="AY116" s="161">
        <f t="shared" si="118"/>
        <v>0.43459176157570401</v>
      </c>
      <c r="AZ116" s="161">
        <f t="shared" si="118"/>
        <v>0.32402970522709396</v>
      </c>
      <c r="BA116" s="161">
        <f t="shared" si="118"/>
        <v>0.23738584700383622</v>
      </c>
      <c r="BB116" s="161">
        <f t="shared" si="118"/>
        <v>0.17073464292321394</v>
      </c>
      <c r="BC116" s="161">
        <f t="shared" si="118"/>
        <v>0.1204473490167537</v>
      </c>
      <c r="BD116" s="161">
        <f t="shared" si="118"/>
        <v>8.3267131353926507E-2</v>
      </c>
      <c r="BE116" s="161">
        <f t="shared" si="118"/>
        <v>5.6353495850857832E-2</v>
      </c>
      <c r="BF116" s="161">
        <f t="shared" si="118"/>
        <v>3.729796697406039E-2</v>
      </c>
      <c r="BG116" s="161">
        <f t="shared" si="118"/>
        <v>2.4114940870331586E-2</v>
      </c>
    </row>
    <row r="117" spans="2:59" ht="13.35" customHeight="1">
      <c r="B117" s="57"/>
      <c r="C117" s="57"/>
      <c r="D117" s="61" t="s">
        <v>232</v>
      </c>
      <c r="E117" s="11"/>
      <c r="F117" s="269">
        <f t="shared" si="119"/>
        <v>0</v>
      </c>
      <c r="G117" s="269">
        <f t="shared" si="118"/>
        <v>0</v>
      </c>
      <c r="H117" s="269">
        <f t="shared" si="118"/>
        <v>0</v>
      </c>
      <c r="I117" s="269">
        <f t="shared" si="118"/>
        <v>0</v>
      </c>
      <c r="J117" s="269">
        <f t="shared" si="118"/>
        <v>0</v>
      </c>
      <c r="K117" s="269">
        <f t="shared" si="118"/>
        <v>0</v>
      </c>
      <c r="L117" s="269">
        <f t="shared" ref="G117:BG121" si="120">L21</f>
        <v>0</v>
      </c>
      <c r="M117" s="269">
        <f t="shared" si="120"/>
        <v>0</v>
      </c>
      <c r="N117" s="269">
        <f t="shared" si="120"/>
        <v>0</v>
      </c>
      <c r="O117" s="269">
        <f t="shared" si="120"/>
        <v>0</v>
      </c>
      <c r="P117" s="161">
        <f t="shared" si="120"/>
        <v>0</v>
      </c>
      <c r="Q117" s="161">
        <f t="shared" si="120"/>
        <v>0</v>
      </c>
      <c r="R117" s="161">
        <f t="shared" si="120"/>
        <v>0</v>
      </c>
      <c r="S117" s="161">
        <f t="shared" si="120"/>
        <v>0</v>
      </c>
      <c r="T117" s="161">
        <f t="shared" si="120"/>
        <v>0</v>
      </c>
      <c r="U117" s="161">
        <f t="shared" si="120"/>
        <v>0</v>
      </c>
      <c r="V117" s="161">
        <f t="shared" si="120"/>
        <v>0</v>
      </c>
      <c r="W117" s="161">
        <f t="shared" si="120"/>
        <v>0</v>
      </c>
      <c r="X117" s="161">
        <f t="shared" si="120"/>
        <v>0</v>
      </c>
      <c r="Y117" s="161">
        <f t="shared" si="120"/>
        <v>0</v>
      </c>
      <c r="Z117" s="161">
        <f t="shared" si="120"/>
        <v>0</v>
      </c>
      <c r="AA117" s="161">
        <f t="shared" si="120"/>
        <v>0</v>
      </c>
      <c r="AB117" s="161">
        <f t="shared" si="120"/>
        <v>0</v>
      </c>
      <c r="AC117" s="161">
        <f t="shared" si="120"/>
        <v>0</v>
      </c>
      <c r="AD117" s="161">
        <f t="shared" si="120"/>
        <v>0</v>
      </c>
      <c r="AE117" s="161">
        <f t="shared" si="120"/>
        <v>0</v>
      </c>
      <c r="AF117" s="161">
        <f t="shared" si="120"/>
        <v>0</v>
      </c>
      <c r="AG117" s="161">
        <f t="shared" si="120"/>
        <v>0</v>
      </c>
      <c r="AH117" s="161">
        <f t="shared" si="120"/>
        <v>0</v>
      </c>
      <c r="AI117" s="161">
        <f t="shared" si="120"/>
        <v>0</v>
      </c>
      <c r="AJ117" s="161">
        <f t="shared" si="120"/>
        <v>0</v>
      </c>
      <c r="AK117" s="161">
        <f t="shared" si="120"/>
        <v>0</v>
      </c>
      <c r="AL117" s="161">
        <f t="shared" si="120"/>
        <v>0</v>
      </c>
      <c r="AM117" s="161">
        <f t="shared" si="120"/>
        <v>0</v>
      </c>
      <c r="AN117" s="161">
        <f t="shared" si="120"/>
        <v>0</v>
      </c>
      <c r="AO117" s="161">
        <f t="shared" si="120"/>
        <v>0</v>
      </c>
      <c r="AP117" s="161">
        <f t="shared" si="120"/>
        <v>0</v>
      </c>
      <c r="AQ117" s="161">
        <f t="shared" si="120"/>
        <v>0</v>
      </c>
      <c r="AR117" s="161">
        <f t="shared" si="120"/>
        <v>0</v>
      </c>
      <c r="AS117" s="161">
        <f t="shared" si="120"/>
        <v>0</v>
      </c>
      <c r="AT117" s="161">
        <f t="shared" si="120"/>
        <v>0</v>
      </c>
      <c r="AU117" s="161">
        <f t="shared" si="120"/>
        <v>0</v>
      </c>
      <c r="AV117" s="161">
        <f t="shared" si="120"/>
        <v>0</v>
      </c>
      <c r="AW117" s="161">
        <f t="shared" si="120"/>
        <v>0</v>
      </c>
      <c r="AX117" s="161">
        <f t="shared" si="120"/>
        <v>0</v>
      </c>
      <c r="AY117" s="161">
        <f t="shared" si="120"/>
        <v>0</v>
      </c>
      <c r="AZ117" s="161">
        <f t="shared" si="120"/>
        <v>0</v>
      </c>
      <c r="BA117" s="161">
        <f t="shared" si="120"/>
        <v>0</v>
      </c>
      <c r="BB117" s="161">
        <f t="shared" si="120"/>
        <v>0</v>
      </c>
      <c r="BC117" s="161">
        <f t="shared" si="120"/>
        <v>0</v>
      </c>
      <c r="BD117" s="161">
        <f t="shared" si="120"/>
        <v>0</v>
      </c>
      <c r="BE117" s="161">
        <f t="shared" si="120"/>
        <v>0</v>
      </c>
      <c r="BF117" s="161">
        <f t="shared" si="120"/>
        <v>0</v>
      </c>
      <c r="BG117" s="161">
        <f t="shared" si="120"/>
        <v>0</v>
      </c>
    </row>
    <row r="118" spans="2:59" ht="13.35" customHeight="1">
      <c r="B118" s="57"/>
      <c r="C118" s="57"/>
      <c r="D118" s="61" t="s">
        <v>233</v>
      </c>
      <c r="E118" s="11"/>
      <c r="F118" s="269">
        <f t="shared" si="119"/>
        <v>142.60588502219593</v>
      </c>
      <c r="G118" s="269">
        <f t="shared" si="120"/>
        <v>158.02466647686902</v>
      </c>
      <c r="H118" s="269">
        <f t="shared" si="120"/>
        <v>145.4084377337133</v>
      </c>
      <c r="I118" s="269">
        <f t="shared" si="120"/>
        <v>133.75469231851002</v>
      </c>
      <c r="J118" s="269">
        <f t="shared" si="120"/>
        <v>123.00861175590239</v>
      </c>
      <c r="K118" s="269">
        <f t="shared" si="120"/>
        <v>113.10781899014364</v>
      </c>
      <c r="L118" s="269">
        <f t="shared" si="120"/>
        <v>103.99040437124677</v>
      </c>
      <c r="M118" s="269">
        <f t="shared" si="120"/>
        <v>95.600095101937654</v>
      </c>
      <c r="N118" s="269">
        <f t="shared" si="120"/>
        <v>87.87413235101485</v>
      </c>
      <c r="O118" s="269">
        <f t="shared" si="120"/>
        <v>80.746945248818292</v>
      </c>
      <c r="P118" s="161">
        <f t="shared" si="120"/>
        <v>74.154022995433479</v>
      </c>
      <c r="Q118" s="161">
        <f t="shared" si="120"/>
        <v>68.051003301785045</v>
      </c>
      <c r="R118" s="161">
        <f t="shared" si="120"/>
        <v>62.391371363104327</v>
      </c>
      <c r="S118" s="161">
        <f t="shared" si="120"/>
        <v>57.147144648734184</v>
      </c>
      <c r="T118" s="161">
        <f t="shared" si="120"/>
        <v>52.291348842694276</v>
      </c>
      <c r="U118" s="161">
        <f t="shared" si="120"/>
        <v>47.745474222817734</v>
      </c>
      <c r="V118" s="161">
        <f t="shared" si="120"/>
        <v>43.54406248121802</v>
      </c>
      <c r="W118" s="161">
        <f t="shared" si="120"/>
        <v>39.661740412190568</v>
      </c>
      <c r="X118" s="161">
        <f t="shared" si="120"/>
        <v>36.075111007117755</v>
      </c>
      <c r="Y118" s="161">
        <f t="shared" si="120"/>
        <v>32.761752466578599</v>
      </c>
      <c r="Z118" s="161">
        <f t="shared" si="120"/>
        <v>29.701325342092304</v>
      </c>
      <c r="AA118" s="161">
        <f t="shared" si="120"/>
        <v>26.87466468210755</v>
      </c>
      <c r="AB118" s="161">
        <f t="shared" si="120"/>
        <v>24.263951061336229</v>
      </c>
      <c r="AC118" s="161">
        <f t="shared" si="120"/>
        <v>21.853400558040988</v>
      </c>
      <c r="AD118" s="161">
        <f t="shared" si="120"/>
        <v>19.629015068653587</v>
      </c>
      <c r="AE118" s="161">
        <f t="shared" si="120"/>
        <v>17.5785870168461</v>
      </c>
      <c r="AF118" s="161">
        <f t="shared" si="120"/>
        <v>15.691993258175884</v>
      </c>
      <c r="AG118" s="161">
        <f t="shared" si="120"/>
        <v>13.959266227286292</v>
      </c>
      <c r="AH118" s="161">
        <f t="shared" si="120"/>
        <v>12.37047478671704</v>
      </c>
      <c r="AI118" s="161">
        <f t="shared" si="120"/>
        <v>10.91590269896335</v>
      </c>
      <c r="AJ118" s="161">
        <f t="shared" si="120"/>
        <v>9.5864753572951003</v>
      </c>
      <c r="AK118" s="161">
        <f t="shared" si="120"/>
        <v>8.3742027762525098</v>
      </c>
      <c r="AL118" s="161">
        <f t="shared" si="120"/>
        <v>7.2719141966367786</v>
      </c>
      <c r="AM118" s="161">
        <f t="shared" si="120"/>
        <v>6.273481088312284</v>
      </c>
      <c r="AN118" s="161">
        <f t="shared" si="120"/>
        <v>5.3735388895138385</v>
      </c>
      <c r="AO118" s="161">
        <f t="shared" si="120"/>
        <v>4.5670262106881374</v>
      </c>
      <c r="AP118" s="161">
        <f t="shared" si="120"/>
        <v>3.8493122036596485</v>
      </c>
      <c r="AQ118" s="161">
        <f t="shared" si="120"/>
        <v>3.2156489786449978</v>
      </c>
      <c r="AR118" s="161">
        <f t="shared" si="120"/>
        <v>2.6603523039450607</v>
      </c>
      <c r="AS118" s="161">
        <f t="shared" si="120"/>
        <v>2.1773235760066516</v>
      </c>
      <c r="AT118" s="161">
        <f t="shared" si="120"/>
        <v>1.7609069791116871</v>
      </c>
      <c r="AU118" s="161">
        <f t="shared" si="120"/>
        <v>1.4056634742582217</v>
      </c>
      <c r="AV118" s="161">
        <f t="shared" si="120"/>
        <v>1.1062222903257624</v>
      </c>
      <c r="AW118" s="161">
        <f t="shared" si="120"/>
        <v>0.85730818587609203</v>
      </c>
      <c r="AX118" s="161">
        <f t="shared" si="120"/>
        <v>0.65372332954035972</v>
      </c>
      <c r="AY118" s="161">
        <f t="shared" si="120"/>
        <v>0.49011258130912783</v>
      </c>
      <c r="AZ118" s="161">
        <f t="shared" si="120"/>
        <v>0.36100864447076231</v>
      </c>
      <c r="BA118" s="161">
        <f t="shared" si="120"/>
        <v>0.26105430847701094</v>
      </c>
      <c r="BB118" s="161">
        <f t="shared" si="120"/>
        <v>0.18518747765576749</v>
      </c>
      <c r="BC118" s="161">
        <f t="shared" si="120"/>
        <v>0.1287818885148648</v>
      </c>
      <c r="BD118" s="161">
        <f t="shared" si="120"/>
        <v>8.7740798723354246E-2</v>
      </c>
      <c r="BE118" s="161">
        <f t="shared" si="120"/>
        <v>5.8545077604207185E-2</v>
      </c>
      <c r="BF118" s="161">
        <f t="shared" si="120"/>
        <v>3.8260611659859646E-2</v>
      </c>
      <c r="BG118" s="161">
        <f t="shared" si="120"/>
        <v>2.4512450784150635E-2</v>
      </c>
    </row>
    <row r="119" spans="2:59" ht="13.35" customHeight="1">
      <c r="B119" s="58"/>
      <c r="C119" s="58"/>
      <c r="D119" s="66" t="s">
        <v>24</v>
      </c>
      <c r="E119" s="11"/>
      <c r="F119" s="269">
        <f t="shared" si="119"/>
        <v>545.15146278412863</v>
      </c>
      <c r="G119" s="269">
        <f t="shared" si="120"/>
        <v>534.94647340708957</v>
      </c>
      <c r="H119" s="269">
        <f t="shared" si="120"/>
        <v>635.29196255224906</v>
      </c>
      <c r="I119" s="269">
        <f t="shared" si="120"/>
        <v>716.01621939704819</v>
      </c>
      <c r="J119" s="269">
        <f t="shared" si="120"/>
        <v>777.21770387485913</v>
      </c>
      <c r="K119" s="269">
        <f t="shared" si="120"/>
        <v>823.22709162432739</v>
      </c>
      <c r="L119" s="269">
        <f t="shared" si="120"/>
        <v>856.78300301846878</v>
      </c>
      <c r="M119" s="269">
        <f t="shared" si="120"/>
        <v>880.18113797144895</v>
      </c>
      <c r="N119" s="269">
        <f t="shared" si="120"/>
        <v>898.3676509594095</v>
      </c>
      <c r="O119" s="269">
        <f t="shared" si="120"/>
        <v>914.8258527105869</v>
      </c>
      <c r="P119" s="161">
        <f t="shared" si="120"/>
        <v>928.72304027906807</v>
      </c>
      <c r="Q119" s="161">
        <f t="shared" si="120"/>
        <v>937.73537492443131</v>
      </c>
      <c r="R119" s="161">
        <f t="shared" si="120"/>
        <v>944.64638443693366</v>
      </c>
      <c r="S119" s="161">
        <f t="shared" si="120"/>
        <v>944.32699258482751</v>
      </c>
      <c r="T119" s="161">
        <f t="shared" si="120"/>
        <v>937.87907689911776</v>
      </c>
      <c r="U119" s="161">
        <f t="shared" si="120"/>
        <v>945.74291908770192</v>
      </c>
      <c r="V119" s="161">
        <f t="shared" si="120"/>
        <v>927.45446436020973</v>
      </c>
      <c r="W119" s="161">
        <f t="shared" si="120"/>
        <v>905.97425244294732</v>
      </c>
      <c r="X119" s="161">
        <f t="shared" si="120"/>
        <v>881.64634479988172</v>
      </c>
      <c r="Y119" s="161">
        <f t="shared" si="120"/>
        <v>855.14897846502265</v>
      </c>
      <c r="Z119" s="161">
        <f t="shared" si="120"/>
        <v>826.70464306588826</v>
      </c>
      <c r="AA119" s="161">
        <f t="shared" si="120"/>
        <v>796.84338866784231</v>
      </c>
      <c r="AB119" s="161">
        <f t="shared" si="120"/>
        <v>765.9478710649305</v>
      </c>
      <c r="AC119" s="161">
        <f t="shared" si="120"/>
        <v>734.07094586385267</v>
      </c>
      <c r="AD119" s="161">
        <f t="shared" si="120"/>
        <v>701.25446460568128</v>
      </c>
      <c r="AE119" s="161">
        <f t="shared" si="120"/>
        <v>667.43529758105205</v>
      </c>
      <c r="AF119" s="161">
        <f t="shared" si="120"/>
        <v>632.38522400455042</v>
      </c>
      <c r="AG119" s="161">
        <f t="shared" si="120"/>
        <v>596.54712744796234</v>
      </c>
      <c r="AH119" s="161">
        <f t="shared" si="120"/>
        <v>560.38367228113964</v>
      </c>
      <c r="AI119" s="161">
        <f t="shared" si="120"/>
        <v>524.3015827727138</v>
      </c>
      <c r="AJ119" s="161">
        <f t="shared" si="120"/>
        <v>488.54267863464707</v>
      </c>
      <c r="AK119" s="161">
        <f t="shared" si="120"/>
        <v>453.16007633265639</v>
      </c>
      <c r="AL119" s="161">
        <f t="shared" si="120"/>
        <v>418.2692195423711</v>
      </c>
      <c r="AM119" s="161">
        <f t="shared" si="120"/>
        <v>383.85922108392452</v>
      </c>
      <c r="AN119" s="161">
        <f t="shared" si="120"/>
        <v>349.96056567657939</v>
      </c>
      <c r="AO119" s="161">
        <f t="shared" si="120"/>
        <v>316.72370708863531</v>
      </c>
      <c r="AP119" s="161">
        <f t="shared" si="120"/>
        <v>284.21976044410462</v>
      </c>
      <c r="AQ119" s="161">
        <f t="shared" si="120"/>
        <v>252.69710499160334</v>
      </c>
      <c r="AR119" s="161">
        <f t="shared" si="120"/>
        <v>222.69283625940193</v>
      </c>
      <c r="AS119" s="161">
        <f t="shared" si="120"/>
        <v>194.5378035920248</v>
      </c>
      <c r="AT119" s="161">
        <f t="shared" si="120"/>
        <v>168.2235151907677</v>
      </c>
      <c r="AU119" s="161">
        <f t="shared" si="120"/>
        <v>143.804259589678</v>
      </c>
      <c r="AV119" s="161">
        <f t="shared" si="120"/>
        <v>121.36300944350394</v>
      </c>
      <c r="AW119" s="161">
        <f t="shared" si="120"/>
        <v>100.94664192844397</v>
      </c>
      <c r="AX119" s="161">
        <f t="shared" si="120"/>
        <v>82.58543888326362</v>
      </c>
      <c r="AY119" s="161">
        <f t="shared" si="120"/>
        <v>66.376518188619741</v>
      </c>
      <c r="AZ119" s="161">
        <f t="shared" si="120"/>
        <v>52.381129894620948</v>
      </c>
      <c r="BA119" s="161">
        <f t="shared" si="120"/>
        <v>40.561673578264298</v>
      </c>
      <c r="BB119" s="161">
        <f t="shared" si="120"/>
        <v>30.800049891270348</v>
      </c>
      <c r="BC119" s="161">
        <f t="shared" si="120"/>
        <v>22.916663454580569</v>
      </c>
      <c r="BD119" s="161">
        <f t="shared" si="120"/>
        <v>16.693110230966195</v>
      </c>
      <c r="BE119" s="161">
        <f t="shared" si="120"/>
        <v>11.892331408662518</v>
      </c>
      <c r="BF119" s="161">
        <f t="shared" si="120"/>
        <v>8.2760963199164941</v>
      </c>
      <c r="BG119" s="161">
        <f t="shared" si="120"/>
        <v>5.6186723341361171</v>
      </c>
    </row>
    <row r="120" spans="2:59" ht="13.35" customHeight="1">
      <c r="B120" s="57"/>
      <c r="C120" s="57"/>
      <c r="D120" s="61" t="s">
        <v>25</v>
      </c>
      <c r="E120" s="11"/>
      <c r="F120" s="269">
        <f t="shared" si="119"/>
        <v>-123</v>
      </c>
      <c r="G120" s="269">
        <f t="shared" si="120"/>
        <v>-161.63853691911336</v>
      </c>
      <c r="H120" s="269">
        <f t="shared" si="120"/>
        <v>-295.60913038046175</v>
      </c>
      <c r="I120" s="269">
        <f t="shared" si="120"/>
        <v>-402.82508261355929</v>
      </c>
      <c r="J120" s="269">
        <f t="shared" si="120"/>
        <v>-488.52181871201549</v>
      </c>
      <c r="K120" s="269">
        <f t="shared" si="120"/>
        <v>-557.13906277129126</v>
      </c>
      <c r="L120" s="269">
        <f t="shared" si="120"/>
        <v>-611.57140171550282</v>
      </c>
      <c r="M120" s="269">
        <f t="shared" si="120"/>
        <v>-654.24209090402246</v>
      </c>
      <c r="N120" s="269">
        <f t="shared" si="120"/>
        <v>-690.20743622678856</v>
      </c>
      <c r="O120" s="269">
        <f t="shared" si="120"/>
        <v>-723.09061256869779</v>
      </c>
      <c r="P120" s="161">
        <f t="shared" si="120"/>
        <v>-752.19869883874662</v>
      </c>
      <c r="Q120" s="161">
        <f t="shared" si="120"/>
        <v>-775.35594051192447</v>
      </c>
      <c r="R120" s="161">
        <f t="shared" si="120"/>
        <v>-795.40443859594279</v>
      </c>
      <c r="S120" s="161">
        <f t="shared" si="120"/>
        <v>-807.28746550315316</v>
      </c>
      <c r="T120" s="161">
        <f t="shared" si="120"/>
        <v>-812.16570098195382</v>
      </c>
      <c r="U120" s="161">
        <f t="shared" si="120"/>
        <v>-830.60970699636209</v>
      </c>
      <c r="V120" s="161">
        <f t="shared" si="120"/>
        <v>-822.16565971490968</v>
      </c>
      <c r="W120" s="161">
        <f t="shared" si="120"/>
        <v>-809.80573823380269</v>
      </c>
      <c r="X120" s="161">
        <f t="shared" si="120"/>
        <v>-793.92690857632965</v>
      </c>
      <c r="Y120" s="161">
        <f t="shared" si="120"/>
        <v>-775.25735994760203</v>
      </c>
      <c r="Z120" s="161">
        <f t="shared" si="120"/>
        <v>-754.0652183874987</v>
      </c>
      <c r="AA120" s="161">
        <f t="shared" si="120"/>
        <v>-730.92250172080651</v>
      </c>
      <c r="AB120" s="161">
        <f t="shared" si="120"/>
        <v>-706.25040125838768</v>
      </c>
      <c r="AC120" s="161">
        <f t="shared" si="120"/>
        <v>-680.1366125825507</v>
      </c>
      <c r="AD120" s="161">
        <f t="shared" si="120"/>
        <v>-652.65383872643429</v>
      </c>
      <c r="AE120" s="161">
        <f t="shared" si="120"/>
        <v>-623.76645215239125</v>
      </c>
      <c r="AF120" s="161">
        <f t="shared" si="120"/>
        <v>-593.27005160358067</v>
      </c>
      <c r="AG120" s="161">
        <f t="shared" si="120"/>
        <v>-561.62956826124832</v>
      </c>
      <c r="AH120" s="161">
        <f t="shared" si="120"/>
        <v>-529.32963130453106</v>
      </c>
      <c r="AI120" s="161">
        <f t="shared" si="120"/>
        <v>-496.79848543560149</v>
      </c>
      <c r="AJ120" s="161">
        <f t="shared" si="120"/>
        <v>-464.29783185353807</v>
      </c>
      <c r="AK120" s="161">
        <f t="shared" si="120"/>
        <v>-431.89827388371071</v>
      </c>
      <c r="AL120" s="161">
        <f t="shared" si="120"/>
        <v>-399.73058943321769</v>
      </c>
      <c r="AM120" s="161">
        <f t="shared" si="120"/>
        <v>-367.7971873874759</v>
      </c>
      <c r="AN120" s="161">
        <f t="shared" si="120"/>
        <v>-336.14012778919528</v>
      </c>
      <c r="AO120" s="161">
        <f t="shared" si="120"/>
        <v>-304.92088988327885</v>
      </c>
      <c r="AP120" s="161">
        <f t="shared" si="120"/>
        <v>-274.22117929721469</v>
      </c>
      <c r="AQ120" s="161">
        <f t="shared" si="120"/>
        <v>-244.299944303654</v>
      </c>
      <c r="AR120" s="161">
        <f t="shared" si="120"/>
        <v>-215.70642081262608</v>
      </c>
      <c r="AS120" s="161">
        <f t="shared" si="120"/>
        <v>-188.78503035238941</v>
      </c>
      <c r="AT120" s="161">
        <f t="shared" si="120"/>
        <v>-163.54050877616544</v>
      </c>
      <c r="AU120" s="161">
        <f t="shared" si="120"/>
        <v>-140.03968926738912</v>
      </c>
      <c r="AV120" s="161">
        <f t="shared" si="120"/>
        <v>-118.37789894127637</v>
      </c>
      <c r="AW120" s="161">
        <f t="shared" si="120"/>
        <v>-98.614337397355797</v>
      </c>
      <c r="AX120" s="161">
        <f t="shared" si="120"/>
        <v>-80.791564753193612</v>
      </c>
      <c r="AY120" s="161">
        <f t="shared" si="120"/>
        <v>-65.019255080815086</v>
      </c>
      <c r="AZ120" s="161">
        <f t="shared" si="120"/>
        <v>-51.371619326761532</v>
      </c>
      <c r="BA120" s="161">
        <f t="shared" si="120"/>
        <v>-39.824032217302893</v>
      </c>
      <c r="BB120" s="161">
        <f t="shared" si="120"/>
        <v>-30.270884242585907</v>
      </c>
      <c r="BC120" s="161">
        <f t="shared" si="120"/>
        <v>-22.544184529400912</v>
      </c>
      <c r="BD120" s="161">
        <f t="shared" si="120"/>
        <v>-16.435978668851568</v>
      </c>
      <c r="BE120" s="161">
        <f t="shared" si="120"/>
        <v>-11.718313210360492</v>
      </c>
      <c r="BF120" s="161">
        <f t="shared" si="120"/>
        <v>-8.1606502052184258</v>
      </c>
      <c r="BG120" s="161">
        <f t="shared" si="120"/>
        <v>-5.5435605200655838</v>
      </c>
    </row>
    <row r="121" spans="2:59" ht="13.35" customHeight="1">
      <c r="B121" s="250"/>
      <c r="C121" s="38"/>
      <c r="D121" s="61" t="s">
        <v>79</v>
      </c>
      <c r="E121" s="11"/>
      <c r="F121" s="269">
        <f t="shared" si="119"/>
        <v>-205</v>
      </c>
      <c r="G121" s="269">
        <f t="shared" si="120"/>
        <v>-149.41599200000002</v>
      </c>
      <c r="H121" s="269">
        <f t="shared" si="120"/>
        <v>-134.23099414903203</v>
      </c>
      <c r="I121" s="269">
        <f t="shared" si="120"/>
        <v>-123.19736750717458</v>
      </c>
      <c r="J121" s="269">
        <f t="shared" si="120"/>
        <v>-113.01855460899679</v>
      </c>
      <c r="K121" s="269">
        <f t="shared" si="120"/>
        <v>-103.64018453269856</v>
      </c>
      <c r="L121" s="269">
        <f t="shared" si="120"/>
        <v>-95.004759989212673</v>
      </c>
      <c r="M121" s="269">
        <f t="shared" si="120"/>
        <v>-87.056509760899146</v>
      </c>
      <c r="N121" s="269">
        <f t="shared" si="120"/>
        <v>-79.744389747853901</v>
      </c>
      <c r="O121" s="269">
        <f t="shared" si="120"/>
        <v>-73.014888288056099</v>
      </c>
      <c r="P121" s="161">
        <f t="shared" si="120"/>
        <v>-66.814317944857805</v>
      </c>
      <c r="Q121" s="161">
        <f t="shared" si="120"/>
        <v>-61.091137098337185</v>
      </c>
      <c r="R121" s="161">
        <f t="shared" si="120"/>
        <v>-55.807046976789096</v>
      </c>
      <c r="S121" s="161">
        <f t="shared" si="120"/>
        <v>-50.923528555581825</v>
      </c>
      <c r="T121" s="161">
        <f t="shared" si="120"/>
        <v>-46.413944560813718</v>
      </c>
      <c r="U121" s="161">
        <f t="shared" si="120"/>
        <v>-42.252897299781132</v>
      </c>
      <c r="V121" s="161">
        <f t="shared" si="120"/>
        <v>-38.385591016885684</v>
      </c>
      <c r="W121" s="161">
        <f t="shared" si="120"/>
        <v>-34.824928239922961</v>
      </c>
      <c r="X121" s="161">
        <f t="shared" si="120"/>
        <v>-31.548097512144352</v>
      </c>
      <c r="Y121" s="161">
        <f t="shared" si="120"/>
        <v>-28.534030133551099</v>
      </c>
      <c r="Z121" s="161">
        <f t="shared" si="120"/>
        <v>-25.762770886144455</v>
      </c>
      <c r="AA121" s="161">
        <f t="shared" si="120"/>
        <v>-23.216100373832369</v>
      </c>
      <c r="AB121" s="161">
        <f t="shared" si="120"/>
        <v>-20.876957537446813</v>
      </c>
      <c r="AC121" s="161">
        <f t="shared" si="120"/>
        <v>-18.729511931229961</v>
      </c>
      <c r="AD121" s="161">
        <f t="shared" si="120"/>
        <v>-16.759534374498422</v>
      </c>
      <c r="AE121" s="161">
        <f t="shared" si="120"/>
        <v>-14.954204035491202</v>
      </c>
      <c r="AF121" s="161">
        <f t="shared" si="120"/>
        <v>-13.302069555331748</v>
      </c>
      <c r="AG121" s="161">
        <f t="shared" si="120"/>
        <v>-11.793178559875713</v>
      </c>
      <c r="AH121" s="161">
        <f t="shared" si="120"/>
        <v>-10.417905248937249</v>
      </c>
      <c r="AI121" s="161">
        <f t="shared" si="120"/>
        <v>-9.1668773478617691</v>
      </c>
      <c r="AJ121" s="161">
        <f t="shared" si="120"/>
        <v>-8.0310792439560608</v>
      </c>
      <c r="AK121" s="161">
        <f t="shared" si="120"/>
        <v>-7.0020956096083422</v>
      </c>
      <c r="AL121" s="161">
        <f t="shared" si="120"/>
        <v>-6.0723545537263011</v>
      </c>
      <c r="AM121" s="161">
        <f t="shared" si="120"/>
        <v>-5.2349477134655871</v>
      </c>
      <c r="AN121" s="161">
        <f t="shared" si="120"/>
        <v>-4.4837410924996179</v>
      </c>
      <c r="AO121" s="161">
        <f t="shared" si="120"/>
        <v>-3.8131886446341152</v>
      </c>
      <c r="AP121" s="161">
        <f t="shared" si="120"/>
        <v>-3.2180459895605744</v>
      </c>
      <c r="AQ121" s="161">
        <f t="shared" si="120"/>
        <v>-2.693437557905618</v>
      </c>
      <c r="AR121" s="161">
        <f t="shared" si="120"/>
        <v>-2.2345275120396124</v>
      </c>
      <c r="AS121" s="161">
        <f t="shared" si="120"/>
        <v>-1.8360451146285937</v>
      </c>
      <c r="AT121" s="161">
        <f t="shared" si="120"/>
        <v>-1.4926106726831776</v>
      </c>
      <c r="AU121" s="161">
        <f t="shared" si="120"/>
        <v>-1.1992446124542591</v>
      </c>
      <c r="AV121" s="161">
        <f t="shared" si="120"/>
        <v>-0.95122547626767884</v>
      </c>
      <c r="AW121" s="161">
        <f t="shared" si="120"/>
        <v>-0.7439983428314314</v>
      </c>
      <c r="AX121" s="161">
        <f t="shared" si="120"/>
        <v>-0.57318912008883149</v>
      </c>
      <c r="AY121" s="161">
        <f t="shared" si="120"/>
        <v>-0.43459176157570401</v>
      </c>
      <c r="AZ121" s="161">
        <f t="shared" si="120"/>
        <v>-0.32402970522709396</v>
      </c>
      <c r="BA121" s="161">
        <f t="shared" si="120"/>
        <v>-0.23738584700383622</v>
      </c>
      <c r="BB121" s="161">
        <f t="shared" si="120"/>
        <v>-0.17073464292321394</v>
      </c>
      <c r="BC121" s="161">
        <f t="shared" ref="G121:BG122" si="121">BC25</f>
        <v>-0.1204473490167537</v>
      </c>
      <c r="BD121" s="161">
        <f t="shared" si="121"/>
        <v>-8.3267131353926507E-2</v>
      </c>
      <c r="BE121" s="161">
        <f t="shared" si="121"/>
        <v>-5.6353495850857832E-2</v>
      </c>
      <c r="BF121" s="161">
        <f t="shared" si="121"/>
        <v>-3.729796697406039E-2</v>
      </c>
      <c r="BG121" s="161">
        <f t="shared" si="121"/>
        <v>-2.4114940870331586E-2</v>
      </c>
    </row>
    <row r="122" spans="2:59" ht="13.35" customHeight="1">
      <c r="B122" s="57"/>
      <c r="C122" s="57"/>
      <c r="D122" s="61" t="s">
        <v>91</v>
      </c>
      <c r="E122" s="11"/>
      <c r="F122" s="269">
        <f t="shared" si="119"/>
        <v>-142.60588502219593</v>
      </c>
      <c r="G122" s="269">
        <f t="shared" si="121"/>
        <v>-158.02466647686902</v>
      </c>
      <c r="H122" s="269">
        <f t="shared" si="121"/>
        <v>-145.4084377337133</v>
      </c>
      <c r="I122" s="269">
        <f t="shared" si="121"/>
        <v>-133.75469231851002</v>
      </c>
      <c r="J122" s="269">
        <f t="shared" si="121"/>
        <v>-123.00861175590239</v>
      </c>
      <c r="K122" s="269">
        <f t="shared" si="121"/>
        <v>-113.10781899014364</v>
      </c>
      <c r="L122" s="269">
        <f t="shared" si="121"/>
        <v>-103.99040437124677</v>
      </c>
      <c r="M122" s="269">
        <f t="shared" si="121"/>
        <v>-95.600095101937654</v>
      </c>
      <c r="N122" s="269">
        <f t="shared" si="121"/>
        <v>-87.87413235101485</v>
      </c>
      <c r="O122" s="269">
        <f t="shared" si="121"/>
        <v>-80.746945248818292</v>
      </c>
      <c r="P122" s="161">
        <f t="shared" si="121"/>
        <v>-74.154022995433479</v>
      </c>
      <c r="Q122" s="161">
        <f t="shared" si="121"/>
        <v>-68.051003301785045</v>
      </c>
      <c r="R122" s="161">
        <f t="shared" si="121"/>
        <v>-62.391371363104327</v>
      </c>
      <c r="S122" s="161">
        <f t="shared" si="121"/>
        <v>-57.147144648734184</v>
      </c>
      <c r="T122" s="161">
        <f t="shared" si="121"/>
        <v>-52.291348842694276</v>
      </c>
      <c r="U122" s="161">
        <f t="shared" si="121"/>
        <v>-47.745474222817734</v>
      </c>
      <c r="V122" s="161">
        <f t="shared" si="121"/>
        <v>-43.54406248121802</v>
      </c>
      <c r="W122" s="161">
        <f t="shared" si="121"/>
        <v>-39.661740412190568</v>
      </c>
      <c r="X122" s="161">
        <f t="shared" si="121"/>
        <v>-36.075111007117755</v>
      </c>
      <c r="Y122" s="161">
        <f t="shared" si="121"/>
        <v>-32.761752466578599</v>
      </c>
      <c r="Z122" s="161">
        <f t="shared" si="121"/>
        <v>-29.701325342092304</v>
      </c>
      <c r="AA122" s="161">
        <f t="shared" si="121"/>
        <v>-26.87466468210755</v>
      </c>
      <c r="AB122" s="161">
        <f t="shared" si="121"/>
        <v>-24.263951061336229</v>
      </c>
      <c r="AC122" s="161">
        <f t="shared" si="121"/>
        <v>-21.853400558040988</v>
      </c>
      <c r="AD122" s="161">
        <f t="shared" si="121"/>
        <v>-19.629015068653587</v>
      </c>
      <c r="AE122" s="161">
        <f t="shared" si="121"/>
        <v>-17.5785870168461</v>
      </c>
      <c r="AF122" s="161">
        <f t="shared" si="121"/>
        <v>-15.691993258175884</v>
      </c>
      <c r="AG122" s="161">
        <f t="shared" si="121"/>
        <v>-13.959266227286292</v>
      </c>
      <c r="AH122" s="161">
        <f t="shared" si="121"/>
        <v>-12.37047478671704</v>
      </c>
      <c r="AI122" s="161">
        <f t="shared" si="121"/>
        <v>-10.91590269896335</v>
      </c>
      <c r="AJ122" s="161">
        <f t="shared" si="121"/>
        <v>-9.5864753572951003</v>
      </c>
      <c r="AK122" s="161">
        <f t="shared" si="121"/>
        <v>-8.3742027762525098</v>
      </c>
      <c r="AL122" s="161">
        <f t="shared" si="121"/>
        <v>-7.2719141966367786</v>
      </c>
      <c r="AM122" s="161">
        <f t="shared" si="121"/>
        <v>-6.273481088312284</v>
      </c>
      <c r="AN122" s="161">
        <f t="shared" si="121"/>
        <v>-5.3735388895138385</v>
      </c>
      <c r="AO122" s="161">
        <f t="shared" si="121"/>
        <v>-4.5670262106881374</v>
      </c>
      <c r="AP122" s="161">
        <f t="shared" si="121"/>
        <v>-3.8493122036596485</v>
      </c>
      <c r="AQ122" s="161">
        <f t="shared" si="121"/>
        <v>-3.2156489786449978</v>
      </c>
      <c r="AR122" s="161">
        <f t="shared" si="121"/>
        <v>-2.6603523039450607</v>
      </c>
      <c r="AS122" s="161">
        <f t="shared" si="121"/>
        <v>-2.1773235760066516</v>
      </c>
      <c r="AT122" s="161">
        <f t="shared" si="121"/>
        <v>-1.7609069791116871</v>
      </c>
      <c r="AU122" s="161">
        <f t="shared" si="121"/>
        <v>-1.4056634742582217</v>
      </c>
      <c r="AV122" s="161">
        <f t="shared" si="121"/>
        <v>-1.1062222903257624</v>
      </c>
      <c r="AW122" s="161">
        <f t="shared" si="121"/>
        <v>-0.85730818587609203</v>
      </c>
      <c r="AX122" s="161">
        <f t="shared" si="121"/>
        <v>-0.65372332954035972</v>
      </c>
      <c r="AY122" s="161">
        <f t="shared" si="121"/>
        <v>-0.49011258130912783</v>
      </c>
      <c r="AZ122" s="161">
        <f t="shared" si="121"/>
        <v>-0.36100864447076231</v>
      </c>
      <c r="BA122" s="161">
        <f t="shared" si="121"/>
        <v>-0.26105430847701094</v>
      </c>
      <c r="BB122" s="161">
        <f t="shared" si="121"/>
        <v>-0.18518747765576749</v>
      </c>
      <c r="BC122" s="161">
        <f t="shared" si="121"/>
        <v>-0.1287818885148648</v>
      </c>
      <c r="BD122" s="161">
        <f t="shared" si="121"/>
        <v>-8.7740798723354246E-2</v>
      </c>
      <c r="BE122" s="161">
        <f t="shared" si="121"/>
        <v>-5.8545077604207185E-2</v>
      </c>
      <c r="BF122" s="161">
        <f t="shared" si="121"/>
        <v>-3.8260611659859646E-2</v>
      </c>
      <c r="BG122" s="161">
        <f t="shared" si="121"/>
        <v>-2.4512450784150635E-2</v>
      </c>
    </row>
    <row r="123" spans="2:59" ht="13.35" customHeight="1">
      <c r="B123" s="57"/>
      <c r="C123" s="57"/>
      <c r="D123" s="61" t="s">
        <v>195</v>
      </c>
      <c r="E123" s="11"/>
      <c r="F123" s="269">
        <f>-F96</f>
        <v>-29.169949722281522</v>
      </c>
      <c r="G123" s="269">
        <f t="shared" ref="G123:BG123" si="122">-G96</f>
        <v>-31.399280852510149</v>
      </c>
      <c r="H123" s="269">
        <f t="shared" si="122"/>
        <v>-35.440407912521145</v>
      </c>
      <c r="I123" s="269">
        <f t="shared" si="122"/>
        <v>-39.069464267114498</v>
      </c>
      <c r="J123" s="269">
        <f t="shared" si="122"/>
        <v>-41.94936889562306</v>
      </c>
      <c r="K123" s="269">
        <f t="shared" si="122"/>
        <v>-44.194627624342118</v>
      </c>
      <c r="L123" s="269">
        <f t="shared" si="122"/>
        <v>-45.887916293002519</v>
      </c>
      <c r="M123" s="269">
        <f t="shared" si="122"/>
        <v>-47.104064071085475</v>
      </c>
      <c r="N123" s="269">
        <f t="shared" si="122"/>
        <v>-47.911331230147958</v>
      </c>
      <c r="O123" s="269">
        <f t="shared" si="122"/>
        <v>-48.346460919329836</v>
      </c>
      <c r="P123" s="161">
        <f t="shared" si="122"/>
        <v>-48.427095481369534</v>
      </c>
      <c r="Q123" s="161">
        <f t="shared" si="122"/>
        <v>-48.165267302841329</v>
      </c>
      <c r="R123" s="161">
        <f t="shared" si="122"/>
        <v>-47.603307665315342</v>
      </c>
      <c r="S123" s="161">
        <f t="shared" si="122"/>
        <v>-46.760338715568139</v>
      </c>
      <c r="T123" s="161">
        <f t="shared" si="122"/>
        <v>-45.680482668621082</v>
      </c>
      <c r="U123" s="161">
        <f t="shared" si="122"/>
        <v>-44.397361903880011</v>
      </c>
      <c r="V123" s="161">
        <f t="shared" si="122"/>
        <v>-42.849968233989216</v>
      </c>
      <c r="W123" s="161">
        <f t="shared" si="122"/>
        <v>-41.175320713733484</v>
      </c>
      <c r="X123" s="161">
        <f t="shared" si="122"/>
        <v>-39.397986369817588</v>
      </c>
      <c r="Y123" s="161">
        <f t="shared" si="122"/>
        <v>-37.54068112631991</v>
      </c>
      <c r="Z123" s="161">
        <f t="shared" si="122"/>
        <v>-35.62281107387836</v>
      </c>
      <c r="AA123" s="161">
        <f t="shared" si="122"/>
        <v>-33.662611547167259</v>
      </c>
      <c r="AB123" s="161">
        <f t="shared" si="122"/>
        <v>-31.675663529445409</v>
      </c>
      <c r="AC123" s="161">
        <f t="shared" si="122"/>
        <v>-29.675457148700261</v>
      </c>
      <c r="AD123" s="161">
        <f t="shared" si="122"/>
        <v>-27.675091773205345</v>
      </c>
      <c r="AE123" s="161">
        <f t="shared" si="122"/>
        <v>-25.687281436786428</v>
      </c>
      <c r="AF123" s="161">
        <f t="shared" si="122"/>
        <v>-23.724969026079357</v>
      </c>
      <c r="AG123" s="161">
        <f t="shared" si="122"/>
        <v>-21.802224935400169</v>
      </c>
      <c r="AH123" s="161">
        <f t="shared" si="122"/>
        <v>-19.930859412083265</v>
      </c>
      <c r="AI123" s="161">
        <f t="shared" si="122"/>
        <v>-18.120317072676158</v>
      </c>
      <c r="AJ123" s="161">
        <f t="shared" si="122"/>
        <v>-16.378048729276689</v>
      </c>
      <c r="AK123" s="161">
        <f t="shared" si="122"/>
        <v>-14.71029645569303</v>
      </c>
      <c r="AL123" s="161">
        <f t="shared" si="122"/>
        <v>-13.122972367295421</v>
      </c>
      <c r="AM123" s="161">
        <f t="shared" si="122"/>
        <v>-11.621327976006931</v>
      </c>
      <c r="AN123" s="161">
        <f t="shared" si="122"/>
        <v>-10.210565124760873</v>
      </c>
      <c r="AO123" s="161">
        <f t="shared" si="122"/>
        <v>-8.8955317542167549</v>
      </c>
      <c r="AP123" s="161">
        <f t="shared" si="122"/>
        <v>-7.6801463835505608</v>
      </c>
      <c r="AQ123" s="161">
        <f t="shared" si="122"/>
        <v>-6.5678035684796718</v>
      </c>
      <c r="AR123" s="161">
        <f t="shared" si="122"/>
        <v>-5.5603630816675675</v>
      </c>
      <c r="AS123" s="161">
        <f t="shared" si="122"/>
        <v>-4.656653031011178</v>
      </c>
      <c r="AT123" s="161">
        <f t="shared" si="122"/>
        <v>-3.853528699165464</v>
      </c>
      <c r="AU123" s="161">
        <f t="shared" si="122"/>
        <v>-3.1475258572805425</v>
      </c>
      <c r="AV123" s="161">
        <f t="shared" si="122"/>
        <v>-2.534497847253542</v>
      </c>
      <c r="AW123" s="161">
        <f t="shared" si="122"/>
        <v>-2.0094334492566981</v>
      </c>
      <c r="AX123" s="161">
        <f t="shared" si="122"/>
        <v>-1.5666210466366266</v>
      </c>
      <c r="AY123" s="161">
        <f t="shared" si="122"/>
        <v>-1.1996980705848665</v>
      </c>
      <c r="AZ123" s="161">
        <f t="shared" si="122"/>
        <v>-0.90128822584820112</v>
      </c>
      <c r="BA123" s="161">
        <f t="shared" si="122"/>
        <v>-0.66318227028812848</v>
      </c>
      <c r="BB123" s="161">
        <f t="shared" si="122"/>
        <v>-0.47685740148418498</v>
      </c>
      <c r="BC123" s="161">
        <f t="shared" si="122"/>
        <v>-0.333922060046139</v>
      </c>
      <c r="BD123" s="161">
        <f t="shared" si="122"/>
        <v>-0.22647237131756764</v>
      </c>
      <c r="BE123" s="161">
        <f t="shared" si="122"/>
        <v>-0.14734975079845497</v>
      </c>
      <c r="BF123" s="161">
        <f t="shared" si="122"/>
        <v>-9.029467089295215E-2</v>
      </c>
      <c r="BG123" s="161">
        <f t="shared" si="122"/>
        <v>-5.0009663601866747E-2</v>
      </c>
    </row>
    <row r="124" spans="2:59" ht="13.35" customHeight="1">
      <c r="B124" s="57"/>
      <c r="C124" s="57"/>
      <c r="D124" s="61" t="s">
        <v>64</v>
      </c>
      <c r="E124" s="11"/>
      <c r="F124" s="269">
        <f>F27-F88</f>
        <v>0</v>
      </c>
      <c r="G124" s="269">
        <f t="shared" ref="G124:BG124" si="123">G27-G88</f>
        <v>0</v>
      </c>
      <c r="H124" s="269">
        <f t="shared" si="123"/>
        <v>0</v>
      </c>
      <c r="I124" s="269">
        <f t="shared" si="123"/>
        <v>0</v>
      </c>
      <c r="J124" s="269">
        <f t="shared" si="123"/>
        <v>0</v>
      </c>
      <c r="K124" s="269">
        <f t="shared" si="123"/>
        <v>0</v>
      </c>
      <c r="L124" s="269">
        <f t="shared" si="123"/>
        <v>0</v>
      </c>
      <c r="M124" s="269">
        <f t="shared" si="123"/>
        <v>0</v>
      </c>
      <c r="N124" s="269">
        <f t="shared" si="123"/>
        <v>0</v>
      </c>
      <c r="O124" s="269">
        <f t="shared" si="123"/>
        <v>0</v>
      </c>
      <c r="P124" s="161">
        <f t="shared" si="123"/>
        <v>0</v>
      </c>
      <c r="Q124" s="161">
        <f t="shared" si="123"/>
        <v>0</v>
      </c>
      <c r="R124" s="161">
        <f t="shared" si="123"/>
        <v>0</v>
      </c>
      <c r="S124" s="161">
        <f t="shared" si="123"/>
        <v>0</v>
      </c>
      <c r="T124" s="161">
        <f t="shared" si="123"/>
        <v>0</v>
      </c>
      <c r="U124" s="161">
        <f t="shared" si="123"/>
        <v>0</v>
      </c>
      <c r="V124" s="161">
        <f t="shared" si="123"/>
        <v>0</v>
      </c>
      <c r="W124" s="161">
        <f t="shared" si="123"/>
        <v>0</v>
      </c>
      <c r="X124" s="161">
        <f t="shared" si="123"/>
        <v>0</v>
      </c>
      <c r="Y124" s="161">
        <f t="shared" si="123"/>
        <v>0</v>
      </c>
      <c r="Z124" s="161">
        <f t="shared" si="123"/>
        <v>0</v>
      </c>
      <c r="AA124" s="161">
        <f t="shared" si="123"/>
        <v>0</v>
      </c>
      <c r="AB124" s="161">
        <f t="shared" si="123"/>
        <v>0</v>
      </c>
      <c r="AC124" s="161">
        <f t="shared" si="123"/>
        <v>0</v>
      </c>
      <c r="AD124" s="161">
        <f t="shared" si="123"/>
        <v>0</v>
      </c>
      <c r="AE124" s="161">
        <f t="shared" si="123"/>
        <v>0</v>
      </c>
      <c r="AF124" s="161">
        <f t="shared" si="123"/>
        <v>0</v>
      </c>
      <c r="AG124" s="161">
        <f t="shared" si="123"/>
        <v>0</v>
      </c>
      <c r="AH124" s="161">
        <f t="shared" si="123"/>
        <v>0</v>
      </c>
      <c r="AI124" s="161">
        <f t="shared" si="123"/>
        <v>0</v>
      </c>
      <c r="AJ124" s="161">
        <f t="shared" si="123"/>
        <v>0</v>
      </c>
      <c r="AK124" s="161">
        <f t="shared" si="123"/>
        <v>0</v>
      </c>
      <c r="AL124" s="161">
        <f t="shared" si="123"/>
        <v>0</v>
      </c>
      <c r="AM124" s="161">
        <f t="shared" si="123"/>
        <v>0</v>
      </c>
      <c r="AN124" s="161">
        <f t="shared" si="123"/>
        <v>0</v>
      </c>
      <c r="AO124" s="161">
        <f t="shared" si="123"/>
        <v>0</v>
      </c>
      <c r="AP124" s="161">
        <f t="shared" si="123"/>
        <v>0</v>
      </c>
      <c r="AQ124" s="161">
        <f t="shared" si="123"/>
        <v>0</v>
      </c>
      <c r="AR124" s="161">
        <f t="shared" si="123"/>
        <v>0</v>
      </c>
      <c r="AS124" s="161">
        <f t="shared" si="123"/>
        <v>0</v>
      </c>
      <c r="AT124" s="161">
        <f t="shared" si="123"/>
        <v>0</v>
      </c>
      <c r="AU124" s="161">
        <f t="shared" si="123"/>
        <v>0</v>
      </c>
      <c r="AV124" s="161">
        <f t="shared" si="123"/>
        <v>0</v>
      </c>
      <c r="AW124" s="161">
        <f t="shared" si="123"/>
        <v>0</v>
      </c>
      <c r="AX124" s="161">
        <f t="shared" si="123"/>
        <v>0</v>
      </c>
      <c r="AY124" s="161">
        <f t="shared" si="123"/>
        <v>0</v>
      </c>
      <c r="AZ124" s="161">
        <f t="shared" si="123"/>
        <v>0</v>
      </c>
      <c r="BA124" s="161">
        <f t="shared" si="123"/>
        <v>0</v>
      </c>
      <c r="BB124" s="161">
        <f t="shared" si="123"/>
        <v>0</v>
      </c>
      <c r="BC124" s="161">
        <f t="shared" si="123"/>
        <v>0</v>
      </c>
      <c r="BD124" s="161">
        <f t="shared" si="123"/>
        <v>0</v>
      </c>
      <c r="BE124" s="161">
        <f t="shared" si="123"/>
        <v>0</v>
      </c>
      <c r="BF124" s="161">
        <f t="shared" si="123"/>
        <v>0</v>
      </c>
      <c r="BG124" s="161">
        <f t="shared" si="123"/>
        <v>0</v>
      </c>
    </row>
    <row r="125" spans="2:59" ht="13.35" customHeight="1">
      <c r="B125" s="250"/>
      <c r="C125" s="70"/>
      <c r="D125" s="71" t="s">
        <v>26</v>
      </c>
      <c r="E125" s="11"/>
      <c r="F125" s="73">
        <f>F119+SUM(F120:F124)</f>
        <v>45.37562803965119</v>
      </c>
      <c r="G125" s="73">
        <f t="shared" ref="G125:BG125" si="124">G119+SUM(G120:G124)</f>
        <v>34.467997158596972</v>
      </c>
      <c r="H125" s="73">
        <f t="shared" si="124"/>
        <v>24.602992376520888</v>
      </c>
      <c r="I125" s="73">
        <f t="shared" si="124"/>
        <v>17.169612690689746</v>
      </c>
      <c r="J125" s="73">
        <f t="shared" si="124"/>
        <v>10.719349902321369</v>
      </c>
      <c r="K125" s="73">
        <f t="shared" si="124"/>
        <v>5.1453977058517921</v>
      </c>
      <c r="L125" s="73">
        <f t="shared" si="124"/>
        <v>0.32852064950407112</v>
      </c>
      <c r="M125" s="73">
        <f t="shared" si="124"/>
        <v>-3.8216218664957751</v>
      </c>
      <c r="N125" s="73">
        <f t="shared" si="124"/>
        <v>-7.3696385963958164</v>
      </c>
      <c r="O125" s="73">
        <f t="shared" si="124"/>
        <v>-10.373054314315141</v>
      </c>
      <c r="P125" s="181">
        <f t="shared" si="124"/>
        <v>-12.871094981339297</v>
      </c>
      <c r="Q125" s="181">
        <f t="shared" si="124"/>
        <v>-14.927973290456748</v>
      </c>
      <c r="R125" s="181">
        <f t="shared" si="124"/>
        <v>-16.559780164217955</v>
      </c>
      <c r="S125" s="181">
        <f t="shared" si="124"/>
        <v>-17.79148483820984</v>
      </c>
      <c r="T125" s="181">
        <f t="shared" si="124"/>
        <v>-18.672400154965203</v>
      </c>
      <c r="U125" s="181">
        <f t="shared" si="124"/>
        <v>-19.262521335139013</v>
      </c>
      <c r="V125" s="181">
        <f t="shared" si="124"/>
        <v>-19.490817086792845</v>
      </c>
      <c r="W125" s="181">
        <f t="shared" si="124"/>
        <v>-19.493475156702516</v>
      </c>
      <c r="X125" s="181">
        <f t="shared" si="124"/>
        <v>-19.301758665527586</v>
      </c>
      <c r="Y125" s="181">
        <f t="shared" si="124"/>
        <v>-18.94484520902904</v>
      </c>
      <c r="Z125" s="181">
        <f t="shared" si="124"/>
        <v>-18.447482623725591</v>
      </c>
      <c r="AA125" s="181">
        <f t="shared" si="124"/>
        <v>-17.832489656071289</v>
      </c>
      <c r="AB125" s="181">
        <f t="shared" si="124"/>
        <v>-17.119102321685659</v>
      </c>
      <c r="AC125" s="181">
        <f t="shared" si="124"/>
        <v>-16.324036356669239</v>
      </c>
      <c r="AD125" s="181">
        <f t="shared" si="124"/>
        <v>-15.463015337110392</v>
      </c>
      <c r="AE125" s="181">
        <f t="shared" si="124"/>
        <v>-14.551227060462907</v>
      </c>
      <c r="AF125" s="181">
        <f t="shared" si="124"/>
        <v>-13.603859438617292</v>
      </c>
      <c r="AG125" s="181">
        <f t="shared" si="124"/>
        <v>-12.637110535848251</v>
      </c>
      <c r="AH125" s="181">
        <f t="shared" si="124"/>
        <v>-11.665198471128974</v>
      </c>
      <c r="AI125" s="181">
        <f t="shared" si="124"/>
        <v>-10.699999782389</v>
      </c>
      <c r="AJ125" s="181">
        <f t="shared" si="124"/>
        <v>-9.7507565494188952</v>
      </c>
      <c r="AK125" s="181">
        <f t="shared" si="124"/>
        <v>-8.8247923926081739</v>
      </c>
      <c r="AL125" s="181">
        <f t="shared" si="124"/>
        <v>-7.9286110085050723</v>
      </c>
      <c r="AM125" s="181">
        <f t="shared" si="124"/>
        <v>-7.0677230813361689</v>
      </c>
      <c r="AN125" s="181">
        <f t="shared" si="124"/>
        <v>-6.2474072193901975</v>
      </c>
      <c r="AO125" s="181">
        <f t="shared" si="124"/>
        <v>-5.4729294041825369</v>
      </c>
      <c r="AP125" s="181">
        <f t="shared" si="124"/>
        <v>-4.7489234298807901</v>
      </c>
      <c r="AQ125" s="181">
        <f t="shared" si="124"/>
        <v>-4.079729417080955</v>
      </c>
      <c r="AR125" s="181">
        <f t="shared" si="124"/>
        <v>-3.4688274508764039</v>
      </c>
      <c r="AS125" s="181">
        <f t="shared" si="124"/>
        <v>-2.9172484820110469</v>
      </c>
      <c r="AT125" s="181">
        <f t="shared" si="124"/>
        <v>-2.4240399363580707</v>
      </c>
      <c r="AU125" s="181">
        <f t="shared" si="124"/>
        <v>-1.9878636217041787</v>
      </c>
      <c r="AV125" s="181">
        <f t="shared" si="124"/>
        <v>-1.6068351116194179</v>
      </c>
      <c r="AW125" s="181">
        <f t="shared" si="124"/>
        <v>-1.2784354468760597</v>
      </c>
      <c r="AX125" s="181">
        <f t="shared" si="124"/>
        <v>-0.9996593661958002</v>
      </c>
      <c r="AY125" s="181">
        <f t="shared" si="124"/>
        <v>-0.76713930566505439</v>
      </c>
      <c r="AZ125" s="181">
        <f t="shared" si="124"/>
        <v>-0.57681600768663799</v>
      </c>
      <c r="BA125" s="181">
        <f t="shared" si="124"/>
        <v>-0.42398106480757036</v>
      </c>
      <c r="BB125" s="181">
        <f t="shared" si="124"/>
        <v>-0.30361387337872614</v>
      </c>
      <c r="BC125" s="181">
        <f t="shared" si="124"/>
        <v>-0.21067237239810055</v>
      </c>
      <c r="BD125" s="181">
        <f t="shared" si="124"/>
        <v>-0.14034873928022051</v>
      </c>
      <c r="BE125" s="181">
        <f t="shared" si="124"/>
        <v>-8.8230125951495708E-2</v>
      </c>
      <c r="BF125" s="181">
        <f t="shared" si="124"/>
        <v>-5.040713482880399E-2</v>
      </c>
      <c r="BG125" s="181">
        <f t="shared" si="124"/>
        <v>-2.3525241185816448E-2</v>
      </c>
    </row>
    <row r="126" spans="2:59" ht="13.35" customHeight="1">
      <c r="B126" s="74"/>
      <c r="C126" s="74"/>
      <c r="D126" s="75" t="s">
        <v>1</v>
      </c>
      <c r="E126" s="11"/>
      <c r="F126" s="269">
        <f t="shared" ref="F126:U131" si="125">F29</f>
        <v>11.7</v>
      </c>
      <c r="G126" s="269">
        <f t="shared" si="125"/>
        <v>73.432342146652431</v>
      </c>
      <c r="H126" s="269">
        <f t="shared" si="125"/>
        <v>147.30157339431241</v>
      </c>
      <c r="I126" s="269">
        <f t="shared" si="125"/>
        <v>209.46842767783116</v>
      </c>
      <c r="J126" s="269">
        <f t="shared" si="125"/>
        <v>261.48704693444967</v>
      </c>
      <c r="K126" s="269">
        <f t="shared" si="125"/>
        <v>304.73647833808332</v>
      </c>
      <c r="L126" s="269">
        <f t="shared" si="125"/>
        <v>340.34751056469315</v>
      </c>
      <c r="M126" s="269">
        <f t="shared" si="125"/>
        <v>369.28924054853991</v>
      </c>
      <c r="N126" s="269">
        <f t="shared" si="125"/>
        <v>392.3925882343525</v>
      </c>
      <c r="O126" s="269">
        <f t="shared" si="125"/>
        <v>410.18400570679768</v>
      </c>
      <c r="P126" s="161">
        <f t="shared" si="125"/>
        <v>422.96064755882912</v>
      </c>
      <c r="Q126" s="161">
        <f t="shared" si="125"/>
        <v>431.04154893943144</v>
      </c>
      <c r="R126" s="161">
        <f t="shared" si="125"/>
        <v>434.86780810446726</v>
      </c>
      <c r="S126" s="161">
        <f t="shared" si="125"/>
        <v>434.70142487884948</v>
      </c>
      <c r="T126" s="161">
        <f t="shared" si="125"/>
        <v>431.10172887187463</v>
      </c>
      <c r="U126" s="161">
        <f t="shared" si="125"/>
        <v>424.56497543136533</v>
      </c>
      <c r="V126" s="161">
        <f t="shared" ref="G126:BG131" si="126">V29</f>
        <v>414.33950052555815</v>
      </c>
      <c r="W126" s="161">
        <f t="shared" si="126"/>
        <v>402.07874519064882</v>
      </c>
      <c r="X126" s="161">
        <f t="shared" si="126"/>
        <v>388.10940808872505</v>
      </c>
      <c r="Y126" s="161">
        <f t="shared" si="126"/>
        <v>372.73446785226497</v>
      </c>
      <c r="Z126" s="161">
        <f t="shared" si="126"/>
        <v>356.21304993445546</v>
      </c>
      <c r="AA126" s="161">
        <f t="shared" si="126"/>
        <v>338.7873147051115</v>
      </c>
      <c r="AB126" s="161">
        <f t="shared" si="126"/>
        <v>320.6642351693888</v>
      </c>
      <c r="AC126" s="161">
        <f t="shared" si="126"/>
        <v>302.02396719256461</v>
      </c>
      <c r="AD126" s="161">
        <f t="shared" si="126"/>
        <v>283.03978624947695</v>
      </c>
      <c r="AE126" s="161">
        <f t="shared" si="126"/>
        <v>263.87957756409588</v>
      </c>
      <c r="AF126" s="161">
        <f t="shared" si="126"/>
        <v>244.71298952735435</v>
      </c>
      <c r="AG126" s="161">
        <f t="shared" si="126"/>
        <v>225.72257915342973</v>
      </c>
      <c r="AH126" s="161">
        <f t="shared" si="126"/>
        <v>207.06436697736646</v>
      </c>
      <c r="AI126" s="161">
        <f t="shared" si="126"/>
        <v>188.86576916939674</v>
      </c>
      <c r="AJ126" s="161">
        <f t="shared" si="126"/>
        <v>171.22806245472563</v>
      </c>
      <c r="AK126" s="161">
        <f t="shared" si="126"/>
        <v>154.23567458362345</v>
      </c>
      <c r="AL126" s="161">
        <f t="shared" si="126"/>
        <v>137.96747412330572</v>
      </c>
      <c r="AM126" s="161">
        <f t="shared" si="126"/>
        <v>122.49333418325735</v>
      </c>
      <c r="AN126" s="161">
        <f t="shared" si="126"/>
        <v>107.88195352356531</v>
      </c>
      <c r="AO126" s="161">
        <f t="shared" si="126"/>
        <v>94.198798691689817</v>
      </c>
      <c r="AP126" s="161">
        <f t="shared" si="126"/>
        <v>81.499024714792824</v>
      </c>
      <c r="AQ126" s="161">
        <f t="shared" si="126"/>
        <v>69.832104095195646</v>
      </c>
      <c r="AR126" s="161">
        <f t="shared" si="126"/>
        <v>59.231002713441015</v>
      </c>
      <c r="AS126" s="161">
        <f t="shared" si="126"/>
        <v>49.693859626632189</v>
      </c>
      <c r="AT126" s="161">
        <f t="shared" si="126"/>
        <v>41.19484354894184</v>
      </c>
      <c r="AU126" s="161">
        <f t="shared" si="126"/>
        <v>33.703827679552752</v>
      </c>
      <c r="AV126" s="161">
        <f t="shared" si="126"/>
        <v>27.182649527324635</v>
      </c>
      <c r="AW126" s="161">
        <f t="shared" si="126"/>
        <v>21.583190479399022</v>
      </c>
      <c r="AX126" s="161">
        <f t="shared" si="126"/>
        <v>16.849270374063309</v>
      </c>
      <c r="AY126" s="161">
        <f t="shared" si="126"/>
        <v>12.917438809658112</v>
      </c>
      <c r="AZ126" s="161">
        <f t="shared" si="126"/>
        <v>9.7126873648832799</v>
      </c>
      <c r="BA126" s="161">
        <f t="shared" si="126"/>
        <v>7.1501656023848286</v>
      </c>
      <c r="BB126" s="161">
        <f t="shared" si="126"/>
        <v>5.1408443535204507</v>
      </c>
      <c r="BC126" s="161">
        <f t="shared" si="126"/>
        <v>3.5963910010088251</v>
      </c>
      <c r="BD126" s="161">
        <f t="shared" si="126"/>
        <v>2.4331628656158029</v>
      </c>
      <c r="BE126" s="161">
        <f t="shared" si="126"/>
        <v>1.5750382768020934</v>
      </c>
      <c r="BF126" s="161">
        <f t="shared" si="126"/>
        <v>0.95516793926612809</v>
      </c>
      <c r="BG126" s="161">
        <f t="shared" si="126"/>
        <v>0.51674369704508827</v>
      </c>
    </row>
    <row r="127" spans="2:59" ht="13.35" customHeight="1">
      <c r="B127" s="57"/>
      <c r="C127" s="57"/>
      <c r="D127" s="61" t="s">
        <v>27</v>
      </c>
      <c r="E127" s="11"/>
      <c r="F127" s="269">
        <f t="shared" si="125"/>
        <v>30.434221127193414</v>
      </c>
      <c r="G127" s="269">
        <f t="shared" si="126"/>
        <v>-13.702496747718854</v>
      </c>
      <c r="H127" s="269">
        <f t="shared" si="126"/>
        <v>-65.583342033269801</v>
      </c>
      <c r="I127" s="269">
        <f t="shared" si="126"/>
        <v>-109.4296475671773</v>
      </c>
      <c r="J127" s="269">
        <f t="shared" si="126"/>
        <v>-146.35829014990179</v>
      </c>
      <c r="K127" s="269">
        <f t="shared" si="126"/>
        <v>-177.29799317090863</v>
      </c>
      <c r="L127" s="269">
        <f t="shared" si="126"/>
        <v>-203.01228233518961</v>
      </c>
      <c r="M127" s="269">
        <f t="shared" si="126"/>
        <v>-224.15542646878774</v>
      </c>
      <c r="N127" s="269">
        <f t="shared" si="126"/>
        <v>-241.28895594751307</v>
      </c>
      <c r="O127" s="269">
        <f t="shared" si="126"/>
        <v>-254.77156863449326</v>
      </c>
      <c r="P127" s="161">
        <f t="shared" si="126"/>
        <v>-264.80826613338149</v>
      </c>
      <c r="Q127" s="161">
        <f t="shared" si="126"/>
        <v>-271.61777374045096</v>
      </c>
      <c r="R127" s="161">
        <f t="shared" si="126"/>
        <v>-275.49810494430352</v>
      </c>
      <c r="S127" s="161">
        <f t="shared" si="126"/>
        <v>-276.62892389393556</v>
      </c>
      <c r="T127" s="161">
        <f t="shared" si="126"/>
        <v>-275.38788071104659</v>
      </c>
      <c r="U127" s="161">
        <f t="shared" si="126"/>
        <v>-272.11036838458665</v>
      </c>
      <c r="V127" s="161">
        <f t="shared" si="126"/>
        <v>-266.29877873679823</v>
      </c>
      <c r="W127" s="161">
        <f t="shared" si="126"/>
        <v>-259.05930789274646</v>
      </c>
      <c r="X127" s="161">
        <f t="shared" si="126"/>
        <v>-250.61369031374522</v>
      </c>
      <c r="Y127" s="161">
        <f t="shared" si="126"/>
        <v>-241.16757926427681</v>
      </c>
      <c r="Z127" s="161">
        <f t="shared" si="126"/>
        <v>-230.89713408909537</v>
      </c>
      <c r="AA127" s="161">
        <f t="shared" si="126"/>
        <v>-219.96699040753884</v>
      </c>
      <c r="AB127" s="161">
        <f t="shared" si="126"/>
        <v>-208.51814225936752</v>
      </c>
      <c r="AC127" s="161">
        <f t="shared" si="126"/>
        <v>-196.67355938979517</v>
      </c>
      <c r="AD127" s="161">
        <f t="shared" si="126"/>
        <v>-184.55149559275131</v>
      </c>
      <c r="AE127" s="161">
        <f t="shared" si="126"/>
        <v>-172.26650619327435</v>
      </c>
      <c r="AF127" s="161">
        <f t="shared" si="126"/>
        <v>-159.93422301049955</v>
      </c>
      <c r="AG127" s="161">
        <f t="shared" si="126"/>
        <v>-147.67879381138161</v>
      </c>
      <c r="AH127" s="161">
        <f t="shared" si="126"/>
        <v>-135.60659026998815</v>
      </c>
      <c r="AI127" s="161">
        <f t="shared" si="126"/>
        <v>-123.80481816897986</v>
      </c>
      <c r="AJ127" s="161">
        <f t="shared" si="126"/>
        <v>-112.34315971747726</v>
      </c>
      <c r="AK127" s="161">
        <f t="shared" si="126"/>
        <v>-101.27999282393678</v>
      </c>
      <c r="AL127" s="161">
        <f t="shared" si="126"/>
        <v>-90.66994601291502</v>
      </c>
      <c r="AM127" s="161">
        <f t="shared" si="126"/>
        <v>-80.56162717390103</v>
      </c>
      <c r="AN127" s="161">
        <f t="shared" si="126"/>
        <v>-71.002850929893171</v>
      </c>
      <c r="AO127" s="161">
        <f t="shared" si="126"/>
        <v>-62.039274024857662</v>
      </c>
      <c r="AP127" s="161">
        <f t="shared" si="126"/>
        <v>-53.709662134261009</v>
      </c>
      <c r="AQ127" s="161">
        <f t="shared" si="126"/>
        <v>-46.048963972676333</v>
      </c>
      <c r="AR127" s="161">
        <f t="shared" si="126"/>
        <v>-39.081086017562519</v>
      </c>
      <c r="AS127" s="161">
        <f t="shared" si="126"/>
        <v>-32.80665205158828</v>
      </c>
      <c r="AT127" s="161">
        <f t="shared" si="126"/>
        <v>-27.210217515088047</v>
      </c>
      <c r="AU127" s="161">
        <f t="shared" si="126"/>
        <v>-22.273386486007613</v>
      </c>
      <c r="AV127" s="161">
        <f t="shared" si="126"/>
        <v>-17.972320873945261</v>
      </c>
      <c r="AW127" s="161">
        <f t="shared" si="126"/>
        <v>-14.276454684753549</v>
      </c>
      <c r="AX127" s="161">
        <f t="shared" si="126"/>
        <v>-11.149747867958297</v>
      </c>
      <c r="AY127" s="161">
        <f t="shared" si="126"/>
        <v>-8.5512052922391284</v>
      </c>
      <c r="AZ127" s="161">
        <f t="shared" si="126"/>
        <v>-6.432006679652698</v>
      </c>
      <c r="BA127" s="161">
        <f t="shared" si="126"/>
        <v>-4.7366377267135258</v>
      </c>
      <c r="BB127" s="161">
        <f t="shared" si="126"/>
        <v>-3.4066582756898289</v>
      </c>
      <c r="BC127" s="161">
        <f t="shared" si="126"/>
        <v>-2.3839524484729644</v>
      </c>
      <c r="BD127" s="161">
        <f t="shared" si="126"/>
        <v>-1.6133970123835371</v>
      </c>
      <c r="BE127" s="161">
        <f t="shared" si="126"/>
        <v>-1.0447588984558911</v>
      </c>
      <c r="BF127" s="161">
        <f t="shared" si="126"/>
        <v>-0.63387679175912592</v>
      </c>
      <c r="BG127" s="161">
        <f t="shared" si="126"/>
        <v>-0.34318946505433207</v>
      </c>
    </row>
    <row r="128" spans="2:59" ht="13.35" customHeight="1">
      <c r="B128" s="57"/>
      <c r="C128" s="57"/>
      <c r="D128" s="78" t="s">
        <v>104</v>
      </c>
      <c r="E128" s="11"/>
      <c r="F128" s="269">
        <f t="shared" si="125"/>
        <v>42.134221127193413</v>
      </c>
      <c r="G128" s="269">
        <f t="shared" si="126"/>
        <v>59.729845398933577</v>
      </c>
      <c r="H128" s="269">
        <f t="shared" si="126"/>
        <v>81.718231361042612</v>
      </c>
      <c r="I128" s="269">
        <f t="shared" si="126"/>
        <v>100.03878011065386</v>
      </c>
      <c r="J128" s="269">
        <f t="shared" si="126"/>
        <v>115.12875678454787</v>
      </c>
      <c r="K128" s="269">
        <f t="shared" si="126"/>
        <v>127.43848516717469</v>
      </c>
      <c r="L128" s="269">
        <f t="shared" si="126"/>
        <v>137.33522822950354</v>
      </c>
      <c r="M128" s="269">
        <f t="shared" si="126"/>
        <v>145.13381407975217</v>
      </c>
      <c r="N128" s="269">
        <f t="shared" si="126"/>
        <v>151.10363228683943</v>
      </c>
      <c r="O128" s="269">
        <f t="shared" si="126"/>
        <v>155.41243707230441</v>
      </c>
      <c r="P128" s="161">
        <f t="shared" si="126"/>
        <v>158.15238142544763</v>
      </c>
      <c r="Q128" s="161">
        <f t="shared" si="126"/>
        <v>159.42377519898048</v>
      </c>
      <c r="R128" s="161">
        <f t="shared" si="126"/>
        <v>159.36970316016374</v>
      </c>
      <c r="S128" s="161">
        <f t="shared" si="126"/>
        <v>158.07250098491392</v>
      </c>
      <c r="T128" s="161">
        <f t="shared" si="126"/>
        <v>155.71384816082804</v>
      </c>
      <c r="U128" s="161">
        <f t="shared" si="126"/>
        <v>152.45460704677868</v>
      </c>
      <c r="V128" s="161">
        <f t="shared" si="126"/>
        <v>148.04072178875992</v>
      </c>
      <c r="W128" s="161">
        <f t="shared" si="126"/>
        <v>143.01943729790236</v>
      </c>
      <c r="X128" s="161">
        <f t="shared" si="126"/>
        <v>137.49571777497982</v>
      </c>
      <c r="Y128" s="161">
        <f t="shared" si="126"/>
        <v>131.56688858798816</v>
      </c>
      <c r="Z128" s="161">
        <f t="shared" si="126"/>
        <v>125.31591584536008</v>
      </c>
      <c r="AA128" s="161">
        <f t="shared" si="126"/>
        <v>118.82032429757265</v>
      </c>
      <c r="AB128" s="161">
        <f t="shared" si="126"/>
        <v>112.14609291002128</v>
      </c>
      <c r="AC128" s="161">
        <f t="shared" si="126"/>
        <v>105.35040780276944</v>
      </c>
      <c r="AD128" s="161">
        <f t="shared" si="126"/>
        <v>98.488290656725638</v>
      </c>
      <c r="AE128" s="161">
        <f t="shared" si="126"/>
        <v>91.61307137082153</v>
      </c>
      <c r="AF128" s="161">
        <f t="shared" si="126"/>
        <v>84.778766516854802</v>
      </c>
      <c r="AG128" s="161">
        <f t="shared" si="126"/>
        <v>78.043785342048125</v>
      </c>
      <c r="AH128" s="161">
        <f t="shared" si="126"/>
        <v>71.457776707378315</v>
      </c>
      <c r="AI128" s="161">
        <f t="shared" si="126"/>
        <v>65.060951000416878</v>
      </c>
      <c r="AJ128" s="161">
        <f t="shared" si="126"/>
        <v>58.884902737248368</v>
      </c>
      <c r="AK128" s="161">
        <f t="shared" si="126"/>
        <v>52.955681759686669</v>
      </c>
      <c r="AL128" s="161">
        <f t="shared" si="126"/>
        <v>47.297528110390701</v>
      </c>
      <c r="AM128" s="161">
        <f t="shared" si="126"/>
        <v>41.931707009356316</v>
      </c>
      <c r="AN128" s="161">
        <f t="shared" si="126"/>
        <v>36.879102593672144</v>
      </c>
      <c r="AO128" s="161">
        <f t="shared" si="126"/>
        <v>32.159524666832155</v>
      </c>
      <c r="AP128" s="161">
        <f t="shared" si="126"/>
        <v>27.789362580531815</v>
      </c>
      <c r="AQ128" s="161">
        <f t="shared" si="126"/>
        <v>23.783140122519313</v>
      </c>
      <c r="AR128" s="161">
        <f t="shared" si="126"/>
        <v>20.149916695878495</v>
      </c>
      <c r="AS128" s="161">
        <f t="shared" si="126"/>
        <v>16.887207575043909</v>
      </c>
      <c r="AT128" s="161">
        <f t="shared" si="126"/>
        <v>13.984626033853793</v>
      </c>
      <c r="AU128" s="161">
        <f t="shared" si="126"/>
        <v>11.430441193545139</v>
      </c>
      <c r="AV128" s="161">
        <f t="shared" si="126"/>
        <v>9.2103286533793742</v>
      </c>
      <c r="AW128" s="161">
        <f t="shared" si="126"/>
        <v>7.3067357946454727</v>
      </c>
      <c r="AX128" s="161">
        <f t="shared" si="126"/>
        <v>5.6995225061050121</v>
      </c>
      <c r="AY128" s="161">
        <f t="shared" si="126"/>
        <v>4.3662335174189835</v>
      </c>
      <c r="AZ128" s="161">
        <f t="shared" si="126"/>
        <v>3.2806806852305819</v>
      </c>
      <c r="BA128" s="161">
        <f t="shared" si="126"/>
        <v>2.4135278756713028</v>
      </c>
      <c r="BB128" s="161">
        <f t="shared" si="126"/>
        <v>1.7341860778306217</v>
      </c>
      <c r="BC128" s="161">
        <f t="shared" si="126"/>
        <v>1.2124385525358607</v>
      </c>
      <c r="BD128" s="161">
        <f t="shared" si="126"/>
        <v>0.81976585323226581</v>
      </c>
      <c r="BE128" s="161">
        <f t="shared" si="126"/>
        <v>0.53027937834620231</v>
      </c>
      <c r="BF128" s="161">
        <f t="shared" si="126"/>
        <v>0.32129114750700216</v>
      </c>
      <c r="BG128" s="161">
        <f t="shared" si="126"/>
        <v>0.1735542319907562</v>
      </c>
    </row>
    <row r="129" spans="2:59" ht="13.35" customHeight="1">
      <c r="B129" s="57"/>
      <c r="C129" s="57"/>
      <c r="D129" s="78" t="s">
        <v>28</v>
      </c>
      <c r="E129" s="11"/>
      <c r="F129" s="269">
        <f>F125+F128</f>
        <v>87.509849166844603</v>
      </c>
      <c r="G129" s="269">
        <f t="shared" ref="G129:BG129" si="127">G125+G128</f>
        <v>94.197842557530549</v>
      </c>
      <c r="H129" s="269">
        <f t="shared" si="127"/>
        <v>106.3212237375635</v>
      </c>
      <c r="I129" s="269">
        <f t="shared" si="127"/>
        <v>117.20839280134361</v>
      </c>
      <c r="J129" s="269">
        <f t="shared" si="127"/>
        <v>125.84810668686924</v>
      </c>
      <c r="K129" s="269">
        <f t="shared" si="127"/>
        <v>132.58388287302648</v>
      </c>
      <c r="L129" s="269">
        <f t="shared" si="127"/>
        <v>137.66374887900761</v>
      </c>
      <c r="M129" s="269">
        <f t="shared" si="127"/>
        <v>141.3121922132564</v>
      </c>
      <c r="N129" s="269">
        <f t="shared" si="127"/>
        <v>143.73399369044361</v>
      </c>
      <c r="O129" s="269">
        <f t="shared" si="127"/>
        <v>145.03938275798927</v>
      </c>
      <c r="P129" s="161">
        <f t="shared" si="127"/>
        <v>145.28128644410833</v>
      </c>
      <c r="Q129" s="161">
        <f t="shared" si="127"/>
        <v>144.49580190852373</v>
      </c>
      <c r="R129" s="161">
        <f t="shared" si="127"/>
        <v>142.80992299594578</v>
      </c>
      <c r="S129" s="161">
        <f t="shared" si="127"/>
        <v>140.28101614670408</v>
      </c>
      <c r="T129" s="161">
        <f t="shared" si="127"/>
        <v>137.04144800586283</v>
      </c>
      <c r="U129" s="161">
        <f t="shared" si="127"/>
        <v>133.19208571163966</v>
      </c>
      <c r="V129" s="161">
        <f t="shared" si="127"/>
        <v>128.54990470196708</v>
      </c>
      <c r="W129" s="161">
        <f t="shared" si="127"/>
        <v>123.52596214119984</v>
      </c>
      <c r="X129" s="161">
        <f t="shared" si="127"/>
        <v>118.19395910945224</v>
      </c>
      <c r="Y129" s="161">
        <f t="shared" si="127"/>
        <v>112.62204337895912</v>
      </c>
      <c r="Z129" s="161">
        <f t="shared" si="127"/>
        <v>106.86843322163449</v>
      </c>
      <c r="AA129" s="161">
        <f t="shared" si="127"/>
        <v>100.98783464150137</v>
      </c>
      <c r="AB129" s="161">
        <f t="shared" si="127"/>
        <v>95.026990588335622</v>
      </c>
      <c r="AC129" s="161">
        <f t="shared" si="127"/>
        <v>89.0263714461002</v>
      </c>
      <c r="AD129" s="161">
        <f t="shared" si="127"/>
        <v>83.025275319615247</v>
      </c>
      <c r="AE129" s="161">
        <f t="shared" si="127"/>
        <v>77.061844310358623</v>
      </c>
      <c r="AF129" s="161">
        <f t="shared" si="127"/>
        <v>71.17490707823751</v>
      </c>
      <c r="AG129" s="161">
        <f t="shared" si="127"/>
        <v>65.406674806199874</v>
      </c>
      <c r="AH129" s="161">
        <f t="shared" si="127"/>
        <v>59.792578236249341</v>
      </c>
      <c r="AI129" s="161">
        <f t="shared" si="127"/>
        <v>54.360951218027878</v>
      </c>
      <c r="AJ129" s="161">
        <f t="shared" si="127"/>
        <v>49.134146187829472</v>
      </c>
      <c r="AK129" s="161">
        <f t="shared" si="127"/>
        <v>44.130889367078495</v>
      </c>
      <c r="AL129" s="161">
        <f t="shared" si="127"/>
        <v>39.368917101885629</v>
      </c>
      <c r="AM129" s="161">
        <f t="shared" si="127"/>
        <v>34.863983928020147</v>
      </c>
      <c r="AN129" s="161">
        <f t="shared" si="127"/>
        <v>30.631695374281946</v>
      </c>
      <c r="AO129" s="161">
        <f t="shared" si="127"/>
        <v>26.686595262649618</v>
      </c>
      <c r="AP129" s="161">
        <f t="shared" si="127"/>
        <v>23.040439150651025</v>
      </c>
      <c r="AQ129" s="161">
        <f t="shared" si="127"/>
        <v>19.703410705438358</v>
      </c>
      <c r="AR129" s="161">
        <f t="shared" si="127"/>
        <v>16.681089245002092</v>
      </c>
      <c r="AS129" s="161">
        <f t="shared" si="127"/>
        <v>13.969959093032863</v>
      </c>
      <c r="AT129" s="161">
        <f t="shared" si="127"/>
        <v>11.560586097495722</v>
      </c>
      <c r="AU129" s="161">
        <f t="shared" si="127"/>
        <v>9.4425775718409604</v>
      </c>
      <c r="AV129" s="161">
        <f t="shared" si="127"/>
        <v>7.6034935417599563</v>
      </c>
      <c r="AW129" s="161">
        <f t="shared" si="127"/>
        <v>6.028300347769413</v>
      </c>
      <c r="AX129" s="161">
        <f t="shared" si="127"/>
        <v>4.6998631399092119</v>
      </c>
      <c r="AY129" s="161">
        <f t="shared" si="127"/>
        <v>3.5990942117539291</v>
      </c>
      <c r="AZ129" s="161">
        <f t="shared" si="127"/>
        <v>2.7038646775439439</v>
      </c>
      <c r="BA129" s="161">
        <f t="shared" si="127"/>
        <v>1.9895468108637324</v>
      </c>
      <c r="BB129" s="161">
        <f t="shared" si="127"/>
        <v>1.4305722044518956</v>
      </c>
      <c r="BC129" s="161">
        <f t="shared" si="127"/>
        <v>1.0017661801377602</v>
      </c>
      <c r="BD129" s="161">
        <f t="shared" si="127"/>
        <v>0.67941711395204529</v>
      </c>
      <c r="BE129" s="161">
        <f t="shared" si="127"/>
        <v>0.4420492523947066</v>
      </c>
      <c r="BF129" s="161">
        <f t="shared" si="127"/>
        <v>0.27088401267819817</v>
      </c>
      <c r="BG129" s="161">
        <f t="shared" si="127"/>
        <v>0.15002899080493975</v>
      </c>
    </row>
    <row r="130" spans="2:59" ht="13.35" customHeight="1">
      <c r="B130" s="58"/>
      <c r="C130" s="58"/>
      <c r="D130" s="61" t="s">
        <v>80</v>
      </c>
      <c r="E130" s="11"/>
      <c r="F130" s="269">
        <f t="shared" si="125"/>
        <v>0</v>
      </c>
      <c r="G130" s="269">
        <f t="shared" si="126"/>
        <v>0</v>
      </c>
      <c r="H130" s="269">
        <f t="shared" si="126"/>
        <v>0</v>
      </c>
      <c r="I130" s="269">
        <f t="shared" si="126"/>
        <v>0</v>
      </c>
      <c r="J130" s="269">
        <f t="shared" si="126"/>
        <v>0</v>
      </c>
      <c r="K130" s="269">
        <f t="shared" si="126"/>
        <v>0</v>
      </c>
      <c r="L130" s="269">
        <f t="shared" si="126"/>
        <v>0</v>
      </c>
      <c r="M130" s="269">
        <f t="shared" si="126"/>
        <v>0</v>
      </c>
      <c r="N130" s="269">
        <f t="shared" si="126"/>
        <v>0</v>
      </c>
      <c r="O130" s="269">
        <f t="shared" si="126"/>
        <v>0</v>
      </c>
      <c r="P130" s="161">
        <f t="shared" si="126"/>
        <v>0</v>
      </c>
      <c r="Q130" s="161">
        <f t="shared" si="126"/>
        <v>0</v>
      </c>
      <c r="R130" s="161">
        <f t="shared" si="126"/>
        <v>0</v>
      </c>
      <c r="S130" s="161">
        <f t="shared" si="126"/>
        <v>0</v>
      </c>
      <c r="T130" s="161">
        <f t="shared" si="126"/>
        <v>0</v>
      </c>
      <c r="U130" s="161">
        <f t="shared" si="126"/>
        <v>0</v>
      </c>
      <c r="V130" s="161">
        <f t="shared" si="126"/>
        <v>0</v>
      </c>
      <c r="W130" s="161">
        <f t="shared" si="126"/>
        <v>0</v>
      </c>
      <c r="X130" s="161">
        <f t="shared" si="126"/>
        <v>0</v>
      </c>
      <c r="Y130" s="161">
        <f t="shared" si="126"/>
        <v>0</v>
      </c>
      <c r="Z130" s="161">
        <f t="shared" si="126"/>
        <v>0</v>
      </c>
      <c r="AA130" s="161">
        <f t="shared" si="126"/>
        <v>0</v>
      </c>
      <c r="AB130" s="161">
        <f t="shared" si="126"/>
        <v>0</v>
      </c>
      <c r="AC130" s="161">
        <f t="shared" si="126"/>
        <v>0</v>
      </c>
      <c r="AD130" s="161">
        <f t="shared" si="126"/>
        <v>0</v>
      </c>
      <c r="AE130" s="161">
        <f t="shared" si="126"/>
        <v>0</v>
      </c>
      <c r="AF130" s="161">
        <f t="shared" si="126"/>
        <v>0</v>
      </c>
      <c r="AG130" s="161">
        <f t="shared" si="126"/>
        <v>0</v>
      </c>
      <c r="AH130" s="161">
        <f t="shared" si="126"/>
        <v>0</v>
      </c>
      <c r="AI130" s="161">
        <f t="shared" si="126"/>
        <v>0</v>
      </c>
      <c r="AJ130" s="161">
        <f t="shared" si="126"/>
        <v>0</v>
      </c>
      <c r="AK130" s="161">
        <f t="shared" si="126"/>
        <v>0</v>
      </c>
      <c r="AL130" s="161">
        <f t="shared" si="126"/>
        <v>0</v>
      </c>
      <c r="AM130" s="161">
        <f t="shared" si="126"/>
        <v>0</v>
      </c>
      <c r="AN130" s="161">
        <f t="shared" si="126"/>
        <v>0</v>
      </c>
      <c r="AO130" s="161">
        <f t="shared" si="126"/>
        <v>0</v>
      </c>
      <c r="AP130" s="161">
        <f t="shared" si="126"/>
        <v>0</v>
      </c>
      <c r="AQ130" s="161">
        <f t="shared" si="126"/>
        <v>0</v>
      </c>
      <c r="AR130" s="161">
        <f t="shared" si="126"/>
        <v>0</v>
      </c>
      <c r="AS130" s="161">
        <f t="shared" si="126"/>
        <v>0</v>
      </c>
      <c r="AT130" s="161">
        <f t="shared" si="126"/>
        <v>0</v>
      </c>
      <c r="AU130" s="161">
        <f t="shared" si="126"/>
        <v>0</v>
      </c>
      <c r="AV130" s="161">
        <f t="shared" si="126"/>
        <v>0</v>
      </c>
      <c r="AW130" s="161">
        <f t="shared" si="126"/>
        <v>0</v>
      </c>
      <c r="AX130" s="161">
        <f t="shared" si="126"/>
        <v>0</v>
      </c>
      <c r="AY130" s="161">
        <f t="shared" si="126"/>
        <v>0</v>
      </c>
      <c r="AZ130" s="161">
        <f t="shared" si="126"/>
        <v>0</v>
      </c>
      <c r="BA130" s="161">
        <f t="shared" si="126"/>
        <v>0</v>
      </c>
      <c r="BB130" s="161">
        <f t="shared" si="126"/>
        <v>0</v>
      </c>
      <c r="BC130" s="161">
        <f t="shared" si="126"/>
        <v>0</v>
      </c>
      <c r="BD130" s="161">
        <f t="shared" si="126"/>
        <v>0</v>
      </c>
      <c r="BE130" s="161">
        <f t="shared" si="126"/>
        <v>0</v>
      </c>
      <c r="BF130" s="161">
        <f t="shared" si="126"/>
        <v>0</v>
      </c>
      <c r="BG130" s="161">
        <f t="shared" si="126"/>
        <v>0</v>
      </c>
    </row>
    <row r="131" spans="2:59" ht="13.35" customHeight="1">
      <c r="B131" s="58"/>
      <c r="C131" s="58"/>
      <c r="D131" s="80" t="s">
        <v>81</v>
      </c>
      <c r="E131" s="11"/>
      <c r="F131" s="269">
        <f t="shared" si="125"/>
        <v>0</v>
      </c>
      <c r="G131" s="269">
        <f t="shared" si="126"/>
        <v>0</v>
      </c>
      <c r="H131" s="269">
        <f t="shared" si="126"/>
        <v>0</v>
      </c>
      <c r="I131" s="269">
        <f t="shared" si="126"/>
        <v>0</v>
      </c>
      <c r="J131" s="269">
        <f t="shared" si="126"/>
        <v>0</v>
      </c>
      <c r="K131" s="269">
        <f t="shared" si="126"/>
        <v>0</v>
      </c>
      <c r="L131" s="269">
        <f t="shared" si="126"/>
        <v>0</v>
      </c>
      <c r="M131" s="269">
        <f t="shared" si="126"/>
        <v>0</v>
      </c>
      <c r="N131" s="269">
        <f t="shared" si="126"/>
        <v>0</v>
      </c>
      <c r="O131" s="269">
        <f t="shared" si="126"/>
        <v>0</v>
      </c>
      <c r="P131" s="161">
        <f t="shared" si="126"/>
        <v>0</v>
      </c>
      <c r="Q131" s="161">
        <f t="shared" si="126"/>
        <v>0</v>
      </c>
      <c r="R131" s="161">
        <f t="shared" si="126"/>
        <v>0</v>
      </c>
      <c r="S131" s="161">
        <f t="shared" si="126"/>
        <v>0</v>
      </c>
      <c r="T131" s="161">
        <f t="shared" si="126"/>
        <v>0</v>
      </c>
      <c r="U131" s="161">
        <f t="shared" si="126"/>
        <v>0</v>
      </c>
      <c r="V131" s="161">
        <f t="shared" si="126"/>
        <v>0</v>
      </c>
      <c r="W131" s="161">
        <f t="shared" si="126"/>
        <v>0</v>
      </c>
      <c r="X131" s="161">
        <f t="shared" si="126"/>
        <v>0</v>
      </c>
      <c r="Y131" s="161">
        <f t="shared" si="126"/>
        <v>0</v>
      </c>
      <c r="Z131" s="161">
        <f t="shared" si="126"/>
        <v>0</v>
      </c>
      <c r="AA131" s="161">
        <f t="shared" si="126"/>
        <v>0</v>
      </c>
      <c r="AB131" s="161">
        <f t="shared" si="126"/>
        <v>0</v>
      </c>
      <c r="AC131" s="161">
        <f t="shared" si="126"/>
        <v>0</v>
      </c>
      <c r="AD131" s="161">
        <f t="shared" si="126"/>
        <v>0</v>
      </c>
      <c r="AE131" s="161">
        <f t="shared" si="126"/>
        <v>0</v>
      </c>
      <c r="AF131" s="161">
        <f t="shared" si="126"/>
        <v>0</v>
      </c>
      <c r="AG131" s="161">
        <f t="shared" si="126"/>
        <v>0</v>
      </c>
      <c r="AH131" s="161">
        <f t="shared" si="126"/>
        <v>0</v>
      </c>
      <c r="AI131" s="161">
        <f t="shared" si="126"/>
        <v>0</v>
      </c>
      <c r="AJ131" s="161">
        <f t="shared" si="126"/>
        <v>0</v>
      </c>
      <c r="AK131" s="161">
        <f t="shared" si="126"/>
        <v>0</v>
      </c>
      <c r="AL131" s="161">
        <f t="shared" si="126"/>
        <v>0</v>
      </c>
      <c r="AM131" s="161">
        <f t="shared" si="126"/>
        <v>0</v>
      </c>
      <c r="AN131" s="161">
        <f t="shared" si="126"/>
        <v>0</v>
      </c>
      <c r="AO131" s="161">
        <f t="shared" si="126"/>
        <v>0</v>
      </c>
      <c r="AP131" s="161">
        <f t="shared" si="126"/>
        <v>0</v>
      </c>
      <c r="AQ131" s="161">
        <f t="shared" si="126"/>
        <v>0</v>
      </c>
      <c r="AR131" s="161">
        <f t="shared" si="126"/>
        <v>0</v>
      </c>
      <c r="AS131" s="161">
        <f t="shared" si="126"/>
        <v>0</v>
      </c>
      <c r="AT131" s="161">
        <f t="shared" si="126"/>
        <v>0</v>
      </c>
      <c r="AU131" s="161">
        <f t="shared" si="126"/>
        <v>0</v>
      </c>
      <c r="AV131" s="161">
        <f t="shared" si="126"/>
        <v>0</v>
      </c>
      <c r="AW131" s="161">
        <f t="shared" si="126"/>
        <v>0</v>
      </c>
      <c r="AX131" s="161">
        <f t="shared" si="126"/>
        <v>0</v>
      </c>
      <c r="AY131" s="161">
        <f t="shared" si="126"/>
        <v>0</v>
      </c>
      <c r="AZ131" s="161">
        <f t="shared" si="126"/>
        <v>0</v>
      </c>
      <c r="BA131" s="161">
        <f t="shared" si="126"/>
        <v>0</v>
      </c>
      <c r="BB131" s="161">
        <f t="shared" si="126"/>
        <v>0</v>
      </c>
      <c r="BC131" s="161">
        <f t="shared" si="126"/>
        <v>0</v>
      </c>
      <c r="BD131" s="161">
        <f t="shared" si="126"/>
        <v>0</v>
      </c>
      <c r="BE131" s="161">
        <f t="shared" si="126"/>
        <v>0</v>
      </c>
      <c r="BF131" s="161">
        <f t="shared" si="126"/>
        <v>0</v>
      </c>
      <c r="BG131" s="161">
        <f t="shared" si="126"/>
        <v>0</v>
      </c>
    </row>
    <row r="132" spans="2:59" ht="13.35" customHeight="1">
      <c r="B132" s="81"/>
      <c r="C132" s="82"/>
      <c r="D132" s="78" t="s">
        <v>2</v>
      </c>
      <c r="E132" s="11"/>
      <c r="F132" s="79">
        <f>F129+F130+F131</f>
        <v>87.509849166844603</v>
      </c>
      <c r="G132" s="79">
        <f t="shared" ref="G132:BG132" si="128">G129+G130+G131</f>
        <v>94.197842557530549</v>
      </c>
      <c r="H132" s="79">
        <f t="shared" si="128"/>
        <v>106.3212237375635</v>
      </c>
      <c r="I132" s="79">
        <f t="shared" si="128"/>
        <v>117.20839280134361</v>
      </c>
      <c r="J132" s="79">
        <f t="shared" si="128"/>
        <v>125.84810668686924</v>
      </c>
      <c r="K132" s="79">
        <f t="shared" si="128"/>
        <v>132.58388287302648</v>
      </c>
      <c r="L132" s="79">
        <f t="shared" si="128"/>
        <v>137.66374887900761</v>
      </c>
      <c r="M132" s="79">
        <f t="shared" si="128"/>
        <v>141.3121922132564</v>
      </c>
      <c r="N132" s="79">
        <f t="shared" si="128"/>
        <v>143.73399369044361</v>
      </c>
      <c r="O132" s="79">
        <f t="shared" si="128"/>
        <v>145.03938275798927</v>
      </c>
      <c r="P132" s="183">
        <f t="shared" si="128"/>
        <v>145.28128644410833</v>
      </c>
      <c r="Q132" s="183">
        <f t="shared" si="128"/>
        <v>144.49580190852373</v>
      </c>
      <c r="R132" s="183">
        <f t="shared" si="128"/>
        <v>142.80992299594578</v>
      </c>
      <c r="S132" s="183">
        <f t="shared" si="128"/>
        <v>140.28101614670408</v>
      </c>
      <c r="T132" s="183">
        <f t="shared" si="128"/>
        <v>137.04144800586283</v>
      </c>
      <c r="U132" s="183">
        <f t="shared" si="128"/>
        <v>133.19208571163966</v>
      </c>
      <c r="V132" s="183">
        <f t="shared" si="128"/>
        <v>128.54990470196708</v>
      </c>
      <c r="W132" s="183">
        <f t="shared" si="128"/>
        <v>123.52596214119984</v>
      </c>
      <c r="X132" s="183">
        <f t="shared" si="128"/>
        <v>118.19395910945224</v>
      </c>
      <c r="Y132" s="183">
        <f t="shared" si="128"/>
        <v>112.62204337895912</v>
      </c>
      <c r="Z132" s="183">
        <f t="shared" si="128"/>
        <v>106.86843322163449</v>
      </c>
      <c r="AA132" s="183">
        <f t="shared" si="128"/>
        <v>100.98783464150137</v>
      </c>
      <c r="AB132" s="183">
        <f t="shared" si="128"/>
        <v>95.026990588335622</v>
      </c>
      <c r="AC132" s="183">
        <f t="shared" si="128"/>
        <v>89.0263714461002</v>
      </c>
      <c r="AD132" s="183">
        <f t="shared" si="128"/>
        <v>83.025275319615247</v>
      </c>
      <c r="AE132" s="183">
        <f t="shared" si="128"/>
        <v>77.061844310358623</v>
      </c>
      <c r="AF132" s="183">
        <f t="shared" si="128"/>
        <v>71.17490707823751</v>
      </c>
      <c r="AG132" s="183">
        <f t="shared" si="128"/>
        <v>65.406674806199874</v>
      </c>
      <c r="AH132" s="183">
        <f t="shared" si="128"/>
        <v>59.792578236249341</v>
      </c>
      <c r="AI132" s="183">
        <f t="shared" si="128"/>
        <v>54.360951218027878</v>
      </c>
      <c r="AJ132" s="183">
        <f t="shared" si="128"/>
        <v>49.134146187829472</v>
      </c>
      <c r="AK132" s="183">
        <f t="shared" si="128"/>
        <v>44.130889367078495</v>
      </c>
      <c r="AL132" s="183">
        <f t="shared" si="128"/>
        <v>39.368917101885629</v>
      </c>
      <c r="AM132" s="183">
        <f t="shared" si="128"/>
        <v>34.863983928020147</v>
      </c>
      <c r="AN132" s="183">
        <f t="shared" si="128"/>
        <v>30.631695374281946</v>
      </c>
      <c r="AO132" s="183">
        <f t="shared" si="128"/>
        <v>26.686595262649618</v>
      </c>
      <c r="AP132" s="183">
        <f t="shared" si="128"/>
        <v>23.040439150651025</v>
      </c>
      <c r="AQ132" s="183">
        <f t="shared" si="128"/>
        <v>19.703410705438358</v>
      </c>
      <c r="AR132" s="183">
        <f t="shared" si="128"/>
        <v>16.681089245002092</v>
      </c>
      <c r="AS132" s="183">
        <f t="shared" si="128"/>
        <v>13.969959093032863</v>
      </c>
      <c r="AT132" s="183">
        <f t="shared" si="128"/>
        <v>11.560586097495722</v>
      </c>
      <c r="AU132" s="183">
        <f t="shared" si="128"/>
        <v>9.4425775718409604</v>
      </c>
      <c r="AV132" s="183">
        <f t="shared" si="128"/>
        <v>7.6034935417599563</v>
      </c>
      <c r="AW132" s="183">
        <f t="shared" si="128"/>
        <v>6.028300347769413</v>
      </c>
      <c r="AX132" s="183">
        <f t="shared" si="128"/>
        <v>4.6998631399092119</v>
      </c>
      <c r="AY132" s="183">
        <f t="shared" si="128"/>
        <v>3.5990942117539291</v>
      </c>
      <c r="AZ132" s="183">
        <f t="shared" si="128"/>
        <v>2.7038646775439439</v>
      </c>
      <c r="BA132" s="183">
        <f t="shared" si="128"/>
        <v>1.9895468108637324</v>
      </c>
      <c r="BB132" s="183">
        <f t="shared" si="128"/>
        <v>1.4305722044518956</v>
      </c>
      <c r="BC132" s="183">
        <f t="shared" si="128"/>
        <v>1.0017661801377602</v>
      </c>
      <c r="BD132" s="183">
        <f t="shared" si="128"/>
        <v>0.67941711395204529</v>
      </c>
      <c r="BE132" s="183">
        <f t="shared" si="128"/>
        <v>0.4420492523947066</v>
      </c>
      <c r="BF132" s="183">
        <f t="shared" si="128"/>
        <v>0.27088401267819817</v>
      </c>
      <c r="BG132" s="183">
        <f t="shared" si="128"/>
        <v>0.15002899080493975</v>
      </c>
    </row>
    <row r="133" spans="2:59" ht="13.35" customHeight="1">
      <c r="B133" s="84"/>
      <c r="C133" s="84"/>
      <c r="D133" s="270"/>
    </row>
    <row r="134" spans="2:59" ht="13.35" customHeight="1">
      <c r="B134" s="7"/>
      <c r="C134" s="7"/>
    </row>
  </sheetData>
  <mergeCells count="1">
    <mergeCell ref="F13:O13"/>
  </mergeCells>
  <phoneticPr fontId="5" type="noConversion"/>
  <pageMargins left="0.7" right="0.7" top="0.75" bottom="0.75" header="0.3" footer="0.3"/>
  <pageSetup paperSize="9" orientation="portrait" r:id="rId1"/>
  <ignoredErrors>
    <ignoredError sqref="F129:T129 U129:AJ129 AK129:AZ129 BA129:BG129" formula="1"/>
  </ignoredError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W113"/>
  <sheetViews>
    <sheetView workbookViewId="0">
      <selection activeCell="M1" sqref="M1"/>
    </sheetView>
  </sheetViews>
  <sheetFormatPr defaultColWidth="9.44140625" defaultRowHeight="13.35" customHeight="1"/>
  <cols>
    <col min="1" max="1" width="1.88671875" style="3" customWidth="1"/>
    <col min="2" max="2" width="30.109375" style="8" bestFit="1" customWidth="1"/>
    <col min="3" max="257" width="9.44140625" style="8" customWidth="1"/>
    <col min="258" max="16384" width="9.44140625" style="3"/>
  </cols>
  <sheetData>
    <row r="1" spans="1:257" ht="13.35" customHeight="1">
      <c r="A1" s="134" t="s">
        <v>126</v>
      </c>
      <c r="M1" s="272" t="s">
        <v>240</v>
      </c>
    </row>
    <row r="2" spans="1:257" ht="13.35" customHeight="1">
      <c r="A2" s="271" t="s">
        <v>236</v>
      </c>
    </row>
    <row r="3" spans="1:257" ht="2.1" customHeight="1">
      <c r="A3" s="134"/>
    </row>
    <row r="4" spans="1:257" ht="13.35" customHeight="1">
      <c r="A4" s="133" t="s">
        <v>130</v>
      </c>
    </row>
    <row r="5" spans="1:257" ht="13.35" customHeight="1">
      <c r="A5" s="7" t="str">
        <f>ProductType</f>
        <v>Non par Whole Life</v>
      </c>
    </row>
    <row r="6" spans="1:257" ht="2.1" customHeight="1"/>
    <row r="7" spans="1:257" ht="13.35" customHeight="1">
      <c r="A7" s="150" t="s">
        <v>124</v>
      </c>
    </row>
    <row r="8" spans="1:257" ht="2.1" customHeight="1"/>
    <row r="9" spans="1:257" ht="13.35" customHeight="1">
      <c r="B9" s="1" t="s">
        <v>84</v>
      </c>
      <c r="C9" s="2"/>
      <c r="D9" s="2"/>
      <c r="E9" s="2"/>
      <c r="F9" s="2"/>
      <c r="G9" s="2"/>
      <c r="H9" s="2"/>
      <c r="I9" s="2"/>
      <c r="J9" s="2"/>
      <c r="K9" s="2"/>
      <c r="L9" s="2"/>
      <c r="M9" s="7" t="s">
        <v>118</v>
      </c>
      <c r="O9" s="7">
        <v>1000</v>
      </c>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row>
    <row r="10" spans="1:257" ht="13.35" customHeight="1">
      <c r="B10" s="1"/>
      <c r="C10" s="2"/>
      <c r="D10" s="2"/>
      <c r="E10" s="2"/>
      <c r="F10" s="2"/>
      <c r="G10" s="2"/>
      <c r="H10" s="2"/>
      <c r="I10" s="2"/>
      <c r="J10" s="2"/>
      <c r="K10" s="2"/>
      <c r="L10" s="2"/>
      <c r="M10" s="2"/>
      <c r="N10" s="7"/>
      <c r="O10" s="7"/>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row>
    <row r="11" spans="1:257" ht="13.35" customHeight="1">
      <c r="B11" s="1"/>
      <c r="C11" s="2"/>
      <c r="D11" s="2"/>
      <c r="E11" s="2"/>
      <c r="F11" s="2"/>
      <c r="G11" s="2"/>
      <c r="H11" s="2"/>
      <c r="I11" s="2"/>
      <c r="J11" s="2"/>
      <c r="K11" s="2"/>
      <c r="L11" s="2"/>
      <c r="M11" s="2"/>
      <c r="N11" s="7"/>
      <c r="O11" s="7"/>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row>
    <row r="12" spans="1:257" ht="13.35" customHeight="1">
      <c r="B12" s="186" t="s">
        <v>148</v>
      </c>
      <c r="C12" s="4">
        <v>1</v>
      </c>
      <c r="D12" s="4">
        <v>2</v>
      </c>
      <c r="E12" s="4">
        <v>3</v>
      </c>
      <c r="F12" s="4">
        <v>4</v>
      </c>
      <c r="G12" s="4">
        <v>5</v>
      </c>
      <c r="H12" s="4">
        <v>6</v>
      </c>
      <c r="I12" s="4">
        <v>7</v>
      </c>
      <c r="J12" s="4">
        <v>8</v>
      </c>
      <c r="K12" s="4">
        <v>9</v>
      </c>
      <c r="L12" s="4">
        <v>10</v>
      </c>
      <c r="M12" s="186">
        <f>L12+1</f>
        <v>11</v>
      </c>
      <c r="N12" s="186">
        <f t="shared" ref="N12:BE12" si="0">M12+1</f>
        <v>12</v>
      </c>
      <c r="O12" s="186">
        <f t="shared" si="0"/>
        <v>13</v>
      </c>
      <c r="P12" s="186">
        <f t="shared" si="0"/>
        <v>14</v>
      </c>
      <c r="Q12" s="186">
        <f t="shared" si="0"/>
        <v>15</v>
      </c>
      <c r="R12" s="186">
        <f t="shared" si="0"/>
        <v>16</v>
      </c>
      <c r="S12" s="186">
        <f t="shared" si="0"/>
        <v>17</v>
      </c>
      <c r="T12" s="186">
        <f t="shared" si="0"/>
        <v>18</v>
      </c>
      <c r="U12" s="186">
        <f t="shared" si="0"/>
        <v>19</v>
      </c>
      <c r="V12" s="186">
        <f t="shared" si="0"/>
        <v>20</v>
      </c>
      <c r="W12" s="186">
        <f t="shared" si="0"/>
        <v>21</v>
      </c>
      <c r="X12" s="186">
        <f t="shared" si="0"/>
        <v>22</v>
      </c>
      <c r="Y12" s="186">
        <f t="shared" si="0"/>
        <v>23</v>
      </c>
      <c r="Z12" s="186">
        <f t="shared" si="0"/>
        <v>24</v>
      </c>
      <c r="AA12" s="186">
        <f t="shared" si="0"/>
        <v>25</v>
      </c>
      <c r="AB12" s="186">
        <f t="shared" si="0"/>
        <v>26</v>
      </c>
      <c r="AC12" s="186">
        <f t="shared" si="0"/>
        <v>27</v>
      </c>
      <c r="AD12" s="186">
        <f t="shared" si="0"/>
        <v>28</v>
      </c>
      <c r="AE12" s="186">
        <f t="shared" si="0"/>
        <v>29</v>
      </c>
      <c r="AF12" s="186">
        <f t="shared" si="0"/>
        <v>30</v>
      </c>
      <c r="AG12" s="186">
        <f t="shared" si="0"/>
        <v>31</v>
      </c>
      <c r="AH12" s="186">
        <f t="shared" si="0"/>
        <v>32</v>
      </c>
      <c r="AI12" s="186">
        <f t="shared" si="0"/>
        <v>33</v>
      </c>
      <c r="AJ12" s="186">
        <f t="shared" si="0"/>
        <v>34</v>
      </c>
      <c r="AK12" s="186">
        <f t="shared" si="0"/>
        <v>35</v>
      </c>
      <c r="AL12" s="186">
        <f t="shared" si="0"/>
        <v>36</v>
      </c>
      <c r="AM12" s="186">
        <f t="shared" si="0"/>
        <v>37</v>
      </c>
      <c r="AN12" s="186">
        <f t="shared" si="0"/>
        <v>38</v>
      </c>
      <c r="AO12" s="186">
        <f t="shared" si="0"/>
        <v>39</v>
      </c>
      <c r="AP12" s="186">
        <f t="shared" si="0"/>
        <v>40</v>
      </c>
      <c r="AQ12" s="186">
        <f t="shared" si="0"/>
        <v>41</v>
      </c>
      <c r="AR12" s="186">
        <f t="shared" si="0"/>
        <v>42</v>
      </c>
      <c r="AS12" s="186">
        <f t="shared" si="0"/>
        <v>43</v>
      </c>
      <c r="AT12" s="186">
        <f t="shared" si="0"/>
        <v>44</v>
      </c>
      <c r="AU12" s="186">
        <f t="shared" si="0"/>
        <v>45</v>
      </c>
      <c r="AV12" s="186">
        <f t="shared" si="0"/>
        <v>46</v>
      </c>
      <c r="AW12" s="186">
        <f t="shared" si="0"/>
        <v>47</v>
      </c>
      <c r="AX12" s="186">
        <f t="shared" si="0"/>
        <v>48</v>
      </c>
      <c r="AY12" s="186">
        <f t="shared" si="0"/>
        <v>49</v>
      </c>
      <c r="AZ12" s="186">
        <f t="shared" si="0"/>
        <v>50</v>
      </c>
      <c r="BA12" s="186">
        <f t="shared" si="0"/>
        <v>51</v>
      </c>
      <c r="BB12" s="186">
        <f t="shared" si="0"/>
        <v>52</v>
      </c>
      <c r="BC12" s="186">
        <f t="shared" si="0"/>
        <v>53</v>
      </c>
      <c r="BD12" s="186">
        <f t="shared" si="0"/>
        <v>54</v>
      </c>
      <c r="BE12" s="186">
        <f t="shared" si="0"/>
        <v>55</v>
      </c>
      <c r="BF12" s="186"/>
      <c r="BG12" s="186"/>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row>
    <row r="13" spans="1:257" ht="13.35" customHeight="1">
      <c r="B13" s="4" t="s">
        <v>105</v>
      </c>
      <c r="C13" s="4">
        <v>0</v>
      </c>
      <c r="D13" s="2"/>
      <c r="E13" s="2"/>
      <c r="F13" s="2"/>
      <c r="G13" s="2"/>
      <c r="H13" s="2"/>
      <c r="I13" s="2"/>
      <c r="J13" s="2"/>
      <c r="K13" s="2"/>
      <c r="L13" s="2"/>
      <c r="M13" s="186"/>
      <c r="N13" s="186"/>
      <c r="O13" s="186"/>
      <c r="P13" s="186"/>
      <c r="Q13" s="186"/>
      <c r="R13" s="186"/>
      <c r="S13" s="186"/>
      <c r="T13" s="186"/>
      <c r="U13" s="186"/>
      <c r="V13" s="186"/>
      <c r="W13" s="186"/>
      <c r="X13" s="186"/>
      <c r="Y13" s="186"/>
      <c r="Z13" s="186"/>
      <c r="AA13" s="186"/>
      <c r="AB13" s="186"/>
      <c r="AC13" s="186"/>
      <c r="AD13" s="186"/>
      <c r="AE13" s="186"/>
      <c r="AF13" s="186"/>
      <c r="AG13" s="186"/>
      <c r="AH13" s="186"/>
      <c r="AI13" s="186"/>
      <c r="AJ13" s="186"/>
      <c r="AK13" s="186"/>
      <c r="AL13" s="186"/>
      <c r="AM13" s="186"/>
      <c r="AN13" s="186"/>
      <c r="AO13" s="186"/>
      <c r="AP13" s="186"/>
      <c r="AQ13" s="186"/>
      <c r="AR13" s="186"/>
      <c r="AS13" s="186"/>
      <c r="AT13" s="186"/>
      <c r="AU13" s="186"/>
      <c r="AV13" s="186"/>
      <c r="AW13" s="186"/>
      <c r="AX13" s="186"/>
      <c r="AY13" s="186"/>
      <c r="AZ13" s="186"/>
      <c r="BA13" s="186"/>
      <c r="BB13" s="186"/>
      <c r="BC13" s="186"/>
      <c r="BD13" s="186"/>
      <c r="BE13" s="186"/>
      <c r="BF13" s="186"/>
      <c r="BG13" s="186"/>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row>
    <row r="14" spans="1:257" ht="13.35" customHeight="1">
      <c r="B14" s="4" t="s">
        <v>106</v>
      </c>
      <c r="C14" s="4">
        <v>0</v>
      </c>
      <c r="D14" s="4">
        <v>0</v>
      </c>
      <c r="E14" s="4">
        <v>0</v>
      </c>
      <c r="F14" s="4">
        <v>0</v>
      </c>
      <c r="G14" s="4">
        <v>0</v>
      </c>
      <c r="H14" s="4">
        <v>0</v>
      </c>
      <c r="I14" s="4">
        <v>0</v>
      </c>
      <c r="J14" s="4">
        <v>0</v>
      </c>
      <c r="K14" s="4">
        <v>0</v>
      </c>
      <c r="L14" s="4">
        <v>0</v>
      </c>
      <c r="M14" s="187">
        <v>0</v>
      </c>
      <c r="N14" s="187">
        <v>0</v>
      </c>
      <c r="O14" s="187">
        <v>0</v>
      </c>
      <c r="P14" s="187">
        <v>0</v>
      </c>
      <c r="Q14" s="187">
        <v>0</v>
      </c>
      <c r="R14" s="187">
        <v>0</v>
      </c>
      <c r="S14" s="187">
        <v>0</v>
      </c>
      <c r="T14" s="187">
        <v>0</v>
      </c>
      <c r="U14" s="187">
        <v>0</v>
      </c>
      <c r="V14" s="187">
        <v>0</v>
      </c>
      <c r="W14" s="187">
        <v>0</v>
      </c>
      <c r="X14" s="187">
        <v>0</v>
      </c>
      <c r="Y14" s="187">
        <v>0</v>
      </c>
      <c r="Z14" s="187">
        <v>0</v>
      </c>
      <c r="AA14" s="187">
        <v>0</v>
      </c>
      <c r="AB14" s="187">
        <v>0</v>
      </c>
      <c r="AC14" s="187">
        <v>0</v>
      </c>
      <c r="AD14" s="187">
        <v>0</v>
      </c>
      <c r="AE14" s="187">
        <v>0</v>
      </c>
      <c r="AF14" s="187">
        <v>0</v>
      </c>
      <c r="AG14" s="187">
        <v>0</v>
      </c>
      <c r="AH14" s="187">
        <v>0</v>
      </c>
      <c r="AI14" s="187">
        <v>0</v>
      </c>
      <c r="AJ14" s="187">
        <v>0</v>
      </c>
      <c r="AK14" s="187">
        <v>0</v>
      </c>
      <c r="AL14" s="187">
        <v>0</v>
      </c>
      <c r="AM14" s="187">
        <v>0</v>
      </c>
      <c r="AN14" s="187">
        <v>0</v>
      </c>
      <c r="AO14" s="187">
        <v>0</v>
      </c>
      <c r="AP14" s="187">
        <v>0</v>
      </c>
      <c r="AQ14" s="187">
        <v>0</v>
      </c>
      <c r="AR14" s="187">
        <v>0</v>
      </c>
      <c r="AS14" s="187">
        <v>0</v>
      </c>
      <c r="AT14" s="187">
        <v>0</v>
      </c>
      <c r="AU14" s="187">
        <v>0</v>
      </c>
      <c r="AV14" s="187">
        <v>0</v>
      </c>
      <c r="AW14" s="187">
        <v>0</v>
      </c>
      <c r="AX14" s="187">
        <v>0</v>
      </c>
      <c r="AY14" s="187">
        <v>0</v>
      </c>
      <c r="AZ14" s="187">
        <v>0</v>
      </c>
      <c r="BA14" s="187">
        <v>0</v>
      </c>
      <c r="BB14" s="187">
        <v>0</v>
      </c>
      <c r="BC14" s="187">
        <v>0</v>
      </c>
      <c r="BD14" s="187">
        <v>0</v>
      </c>
      <c r="BE14" s="187">
        <v>0</v>
      </c>
      <c r="BF14" s="187"/>
      <c r="BG14" s="187"/>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row>
    <row r="15" spans="1:257" ht="13.35" customHeight="1">
      <c r="B15" s="4" t="s">
        <v>107</v>
      </c>
      <c r="C15" s="4">
        <v>0</v>
      </c>
      <c r="D15" s="2"/>
      <c r="E15" s="2"/>
      <c r="F15" s="2"/>
      <c r="G15" s="2"/>
      <c r="H15" s="2"/>
      <c r="I15" s="2"/>
      <c r="J15" s="2"/>
      <c r="K15" s="2"/>
      <c r="L15" s="2"/>
      <c r="M15" s="186"/>
      <c r="N15" s="186"/>
      <c r="O15" s="186"/>
      <c r="P15" s="186"/>
      <c r="Q15" s="186"/>
      <c r="R15" s="186"/>
      <c r="S15" s="186"/>
      <c r="T15" s="186"/>
      <c r="U15" s="186"/>
      <c r="V15" s="186"/>
      <c r="W15" s="186"/>
      <c r="X15" s="186"/>
      <c r="Y15" s="186"/>
      <c r="Z15" s="186"/>
      <c r="AA15" s="186"/>
      <c r="AB15" s="186"/>
      <c r="AC15" s="186"/>
      <c r="AD15" s="186"/>
      <c r="AE15" s="186"/>
      <c r="AF15" s="186"/>
      <c r="AG15" s="186"/>
      <c r="AH15" s="186"/>
      <c r="AI15" s="186"/>
      <c r="AJ15" s="186"/>
      <c r="AK15" s="186"/>
      <c r="AL15" s="186"/>
      <c r="AM15" s="186"/>
      <c r="AN15" s="186"/>
      <c r="AO15" s="186"/>
      <c r="AP15" s="186"/>
      <c r="AQ15" s="186"/>
      <c r="AR15" s="186"/>
      <c r="AS15" s="186"/>
      <c r="AT15" s="186"/>
      <c r="AU15" s="186"/>
      <c r="AV15" s="186"/>
      <c r="AW15" s="186"/>
      <c r="AX15" s="186"/>
      <c r="AY15" s="186"/>
      <c r="AZ15" s="186"/>
      <c r="BA15" s="186"/>
      <c r="BB15" s="186"/>
      <c r="BC15" s="186"/>
      <c r="BD15" s="186"/>
      <c r="BE15" s="186"/>
      <c r="BF15" s="186"/>
      <c r="BG15" s="186"/>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row>
    <row r="16" spans="1:257" ht="13.35" customHeight="1">
      <c r="B16" s="4" t="s">
        <v>108</v>
      </c>
      <c r="C16" s="4">
        <v>0</v>
      </c>
      <c r="D16" s="2"/>
      <c r="E16" s="2"/>
      <c r="F16" s="2"/>
      <c r="G16" s="2"/>
      <c r="H16" s="2"/>
      <c r="I16" s="2"/>
      <c r="J16" s="2"/>
      <c r="K16" s="2"/>
      <c r="L16" s="2"/>
      <c r="M16" s="186"/>
      <c r="N16" s="186"/>
      <c r="O16" s="186"/>
      <c r="P16" s="186"/>
      <c r="Q16" s="186"/>
      <c r="R16" s="186"/>
      <c r="S16" s="186"/>
      <c r="T16" s="186"/>
      <c r="U16" s="186"/>
      <c r="V16" s="186"/>
      <c r="W16" s="186"/>
      <c r="X16" s="186"/>
      <c r="Y16" s="186"/>
      <c r="Z16" s="186"/>
      <c r="AA16" s="186"/>
      <c r="AB16" s="186"/>
      <c r="AC16" s="186"/>
      <c r="AD16" s="186"/>
      <c r="AE16" s="186"/>
      <c r="AF16" s="186"/>
      <c r="AG16" s="186"/>
      <c r="AH16" s="186"/>
      <c r="AI16" s="186"/>
      <c r="AJ16" s="186"/>
      <c r="AK16" s="186"/>
      <c r="AL16" s="186"/>
      <c r="AM16" s="186"/>
      <c r="AN16" s="186"/>
      <c r="AO16" s="186"/>
      <c r="AP16" s="186"/>
      <c r="AQ16" s="186"/>
      <c r="AR16" s="186"/>
      <c r="AS16" s="186"/>
      <c r="AT16" s="186"/>
      <c r="AU16" s="186"/>
      <c r="AV16" s="186"/>
      <c r="AW16" s="186"/>
      <c r="AX16" s="186"/>
      <c r="AY16" s="186"/>
      <c r="AZ16" s="186"/>
      <c r="BA16" s="186"/>
      <c r="BB16" s="186"/>
      <c r="BC16" s="186"/>
      <c r="BD16" s="186"/>
      <c r="BE16" s="186"/>
      <c r="BF16" s="186"/>
      <c r="BG16" s="186"/>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row>
    <row r="17" spans="2:257" ht="13.35" customHeight="1">
      <c r="B17" s="4" t="s">
        <v>109</v>
      </c>
      <c r="C17" s="4">
        <v>0</v>
      </c>
      <c r="D17" s="2"/>
      <c r="E17" s="2"/>
      <c r="F17" s="2"/>
      <c r="G17" s="2"/>
      <c r="H17" s="2"/>
      <c r="I17" s="2"/>
      <c r="J17" s="2"/>
      <c r="K17" s="2"/>
      <c r="L17" s="2"/>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186"/>
      <c r="BG17" s="186"/>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row>
    <row r="18" spans="2:257" ht="13.35" customHeight="1">
      <c r="B18" s="2"/>
      <c r="C18" s="2"/>
      <c r="D18" s="2"/>
      <c r="E18" s="2"/>
      <c r="F18" s="2"/>
      <c r="G18" s="2"/>
      <c r="H18" s="2"/>
      <c r="I18" s="2"/>
      <c r="J18" s="2"/>
      <c r="K18" s="2"/>
      <c r="L18" s="2"/>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186"/>
      <c r="BG18" s="186"/>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row>
    <row r="19" spans="2:257" ht="13.35" customHeight="1">
      <c r="B19" s="4" t="s">
        <v>155</v>
      </c>
      <c r="C19" s="2"/>
      <c r="D19" s="2"/>
      <c r="E19" s="2"/>
      <c r="F19" s="2"/>
      <c r="G19" s="2"/>
      <c r="H19" s="2"/>
      <c r="I19" s="2"/>
      <c r="J19" s="2"/>
      <c r="K19" s="2"/>
      <c r="L19" s="2"/>
      <c r="M19" s="186"/>
      <c r="N19" s="186"/>
      <c r="O19" s="186"/>
      <c r="P19" s="186"/>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6"/>
      <c r="AT19" s="186"/>
      <c r="AU19" s="186"/>
      <c r="AV19" s="186"/>
      <c r="AW19" s="186"/>
      <c r="AX19" s="186"/>
      <c r="AY19" s="186"/>
      <c r="AZ19" s="186"/>
      <c r="BA19" s="186"/>
      <c r="BB19" s="186"/>
      <c r="BC19" s="186"/>
      <c r="BD19" s="186"/>
      <c r="BE19" s="186"/>
      <c r="BF19" s="186"/>
      <c r="BG19" s="186"/>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row>
    <row r="20" spans="2:257" ht="13.35" customHeight="1">
      <c r="B20" s="4" t="s">
        <v>156</v>
      </c>
      <c r="C20" s="4">
        <v>0</v>
      </c>
      <c r="D20" s="4">
        <v>0</v>
      </c>
      <c r="E20" s="4">
        <v>0</v>
      </c>
      <c r="F20" s="4">
        <v>0</v>
      </c>
      <c r="G20" s="4">
        <v>0</v>
      </c>
      <c r="H20" s="4">
        <v>0</v>
      </c>
      <c r="I20" s="4">
        <v>0</v>
      </c>
      <c r="J20" s="4">
        <v>0</v>
      </c>
      <c r="K20" s="4">
        <v>0</v>
      </c>
      <c r="L20" s="4">
        <v>0</v>
      </c>
      <c r="M20" s="187">
        <v>0</v>
      </c>
      <c r="N20" s="187">
        <v>0</v>
      </c>
      <c r="O20" s="187">
        <v>0</v>
      </c>
      <c r="P20" s="187">
        <v>0</v>
      </c>
      <c r="Q20" s="187">
        <v>0</v>
      </c>
      <c r="R20" s="187">
        <v>0</v>
      </c>
      <c r="S20" s="187">
        <v>0</v>
      </c>
      <c r="T20" s="187">
        <v>0</v>
      </c>
      <c r="U20" s="187">
        <v>0</v>
      </c>
      <c r="V20" s="187">
        <v>0</v>
      </c>
      <c r="W20" s="187">
        <v>0</v>
      </c>
      <c r="X20" s="187">
        <v>0</v>
      </c>
      <c r="Y20" s="187">
        <v>0</v>
      </c>
      <c r="Z20" s="187">
        <v>0</v>
      </c>
      <c r="AA20" s="187">
        <v>0</v>
      </c>
      <c r="AB20" s="187">
        <v>0</v>
      </c>
      <c r="AC20" s="187">
        <v>0</v>
      </c>
      <c r="AD20" s="187">
        <v>0</v>
      </c>
      <c r="AE20" s="187">
        <v>0</v>
      </c>
      <c r="AF20" s="187">
        <v>0</v>
      </c>
      <c r="AG20" s="187">
        <v>0</v>
      </c>
      <c r="AH20" s="187">
        <v>0</v>
      </c>
      <c r="AI20" s="187">
        <v>0</v>
      </c>
      <c r="AJ20" s="187">
        <v>0</v>
      </c>
      <c r="AK20" s="187">
        <v>0</v>
      </c>
      <c r="AL20" s="187">
        <v>0</v>
      </c>
      <c r="AM20" s="187">
        <v>0</v>
      </c>
      <c r="AN20" s="187">
        <v>0</v>
      </c>
      <c r="AO20" s="187">
        <v>0</v>
      </c>
      <c r="AP20" s="187">
        <v>0</v>
      </c>
      <c r="AQ20" s="187">
        <v>0</v>
      </c>
      <c r="AR20" s="187">
        <v>0</v>
      </c>
      <c r="AS20" s="187">
        <v>0</v>
      </c>
      <c r="AT20" s="187">
        <v>0</v>
      </c>
      <c r="AU20" s="187">
        <v>0</v>
      </c>
      <c r="AV20" s="187">
        <v>0</v>
      </c>
      <c r="AW20" s="187">
        <v>0</v>
      </c>
      <c r="AX20" s="187">
        <v>0</v>
      </c>
      <c r="AY20" s="187">
        <v>0</v>
      </c>
      <c r="AZ20" s="187">
        <v>0</v>
      </c>
      <c r="BA20" s="187">
        <v>0</v>
      </c>
      <c r="BB20" s="187">
        <v>0</v>
      </c>
      <c r="BC20" s="187">
        <v>0</v>
      </c>
      <c r="BD20" s="187">
        <v>0</v>
      </c>
      <c r="BE20" s="187">
        <v>0</v>
      </c>
      <c r="BF20" s="187"/>
      <c r="BG20" s="187"/>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row>
    <row r="21" spans="2:257" ht="13.35" customHeight="1">
      <c r="B21" s="4" t="s">
        <v>110</v>
      </c>
      <c r="C21" s="5">
        <f>'Stmt of Financial Performance'!F32</f>
        <v>116.6797988891261</v>
      </c>
      <c r="D21" s="5">
        <f>'Stmt of Financial Performance'!G32</f>
        <v>125.59712341004072</v>
      </c>
      <c r="E21" s="5">
        <f>'Stmt of Financial Performance'!H32</f>
        <v>141.76163165008461</v>
      </c>
      <c r="F21" s="5">
        <f>'Stmt of Financial Performance'!I32</f>
        <v>156.27785706845816</v>
      </c>
      <c r="G21" s="5">
        <f>'Stmt of Financial Performance'!J32</f>
        <v>167.79747558249227</v>
      </c>
      <c r="H21" s="5">
        <f>'Stmt of Financial Performance'!K32</f>
        <v>176.77851049736864</v>
      </c>
      <c r="I21" s="5">
        <f>'Stmt of Financial Performance'!L32</f>
        <v>183.5516651720101</v>
      </c>
      <c r="J21" s="5">
        <f>'Stmt of Financial Performance'!M32</f>
        <v>188.41625628434181</v>
      </c>
      <c r="K21" s="5">
        <f>'Stmt of Financial Performance'!N32</f>
        <v>191.64532492059161</v>
      </c>
      <c r="L21" s="5">
        <f>'Stmt of Financial Performance'!O32</f>
        <v>193.38584367731912</v>
      </c>
      <c r="M21" s="188">
        <f>'Stmt of Financial Performance'!P32</f>
        <v>193.70838192547785</v>
      </c>
      <c r="N21" s="188">
        <f>'Stmt of Financial Performance'!Q32</f>
        <v>192.66106921136509</v>
      </c>
      <c r="O21" s="188">
        <f>'Stmt of Financial Performance'!R32</f>
        <v>190.41323066126114</v>
      </c>
      <c r="P21" s="188">
        <f>'Stmt of Financial Performance'!S32</f>
        <v>187.04135486227227</v>
      </c>
      <c r="Q21" s="188">
        <f>'Stmt of Financial Performance'!T32</f>
        <v>182.72193067448387</v>
      </c>
      <c r="R21" s="188">
        <f>'Stmt of Financial Performance'!U32</f>
        <v>177.58944761551965</v>
      </c>
      <c r="S21" s="188">
        <f>'Stmt of Financial Performance'!V32</f>
        <v>171.3998729359563</v>
      </c>
      <c r="T21" s="188">
        <f>'Stmt of Financial Performance'!W32</f>
        <v>164.70128285493337</v>
      </c>
      <c r="U21" s="188">
        <f>'Stmt of Financial Performance'!X32</f>
        <v>157.59194547926978</v>
      </c>
      <c r="V21" s="188">
        <f>'Stmt of Financial Performance'!Y32</f>
        <v>150.16272450527902</v>
      </c>
      <c r="W21" s="188">
        <f>'Stmt of Financial Performance'!Z32</f>
        <v>142.49124429551281</v>
      </c>
      <c r="X21" s="188">
        <f>'Stmt of Financial Performance'!AA32</f>
        <v>134.65044618866858</v>
      </c>
      <c r="Y21" s="188">
        <f>'Stmt of Financial Performance'!AB32</f>
        <v>126.70265411778101</v>
      </c>
      <c r="Z21" s="188">
        <f>'Stmt of Financial Performance'!AC32</f>
        <v>118.70182859480047</v>
      </c>
      <c r="AA21" s="188">
        <f>'Stmt of Financial Performance'!AD32</f>
        <v>110.70036709282064</v>
      </c>
      <c r="AB21" s="188">
        <f>'Stmt of Financial Performance'!AE32</f>
        <v>102.74912574714503</v>
      </c>
      <c r="AC21" s="188">
        <f>'Stmt of Financial Performance'!AF32</f>
        <v>94.899876104316917</v>
      </c>
      <c r="AD21" s="188">
        <f>'Stmt of Financial Performance'!AG32</f>
        <v>87.208899741600078</v>
      </c>
      <c r="AE21" s="188">
        <f>'Stmt of Financial Performance'!AH32</f>
        <v>79.723437648332578</v>
      </c>
      <c r="AF21" s="188">
        <f>'Stmt of Financial Performance'!AI32</f>
        <v>72.481268290704008</v>
      </c>
      <c r="AG21" s="188">
        <f>'Stmt of Financial Performance'!AJ32</f>
        <v>65.512194917106186</v>
      </c>
      <c r="AH21" s="188">
        <f>'Stmt of Financial Performance'!AK32</f>
        <v>58.841185822771521</v>
      </c>
      <c r="AI21" s="188">
        <f>'Stmt of Financial Performance'!AL32</f>
        <v>52.491889469181032</v>
      </c>
      <c r="AJ21" s="188">
        <f>'Stmt of Financial Performance'!AM32</f>
        <v>46.485311904027057</v>
      </c>
      <c r="AK21" s="188">
        <f>'Stmt of Financial Performance'!AN32</f>
        <v>40.842260499042823</v>
      </c>
      <c r="AL21" s="188">
        <f>'Stmt of Financial Performance'!AO32</f>
        <v>35.582127016866352</v>
      </c>
      <c r="AM21" s="188">
        <f>'Stmt of Financial Performance'!AP32</f>
        <v>30.720585534201575</v>
      </c>
      <c r="AN21" s="188">
        <f>'Stmt of Financial Performance'!AQ32</f>
        <v>26.271214273918048</v>
      </c>
      <c r="AO21" s="188">
        <f>'Stmt of Financial Performance'!AR32</f>
        <v>22.241452326669652</v>
      </c>
      <c r="AP21" s="188">
        <f>'Stmt of Financial Performance'!AS32</f>
        <v>18.626612124044051</v>
      </c>
      <c r="AQ21" s="188">
        <f>'Stmt of Financial Performance'!AT32</f>
        <v>15.414114796661174</v>
      </c>
      <c r="AR21" s="188">
        <f>'Stmt of Financial Performance'!AU32</f>
        <v>12.590103429121516</v>
      </c>
      <c r="AS21" s="188">
        <f>'Stmt of Financial Performance'!AV32</f>
        <v>10.137991389013504</v>
      </c>
      <c r="AT21" s="188">
        <f>'Stmt of Financial Performance'!AW32</f>
        <v>8.0377337970261173</v>
      </c>
      <c r="AU21" s="188">
        <f>'Stmt of Financial Performance'!AX32</f>
        <v>6.2664841865458385</v>
      </c>
      <c r="AV21" s="188">
        <f>'Stmt of Financial Performance'!AY32</f>
        <v>4.7987922823388018</v>
      </c>
      <c r="AW21" s="188">
        <f>'Stmt of Financial Performance'!AZ32</f>
        <v>3.6051529033921419</v>
      </c>
      <c r="AX21" s="188">
        <f>'Stmt of Financial Performance'!BA32</f>
        <v>2.6527290811518576</v>
      </c>
      <c r="AY21" s="188">
        <f>'Stmt of Financial Performance'!BB32</f>
        <v>1.9074296059360809</v>
      </c>
      <c r="AZ21" s="188">
        <f>'Stmt of Financial Performance'!BC32</f>
        <v>1.3356882401838983</v>
      </c>
      <c r="BA21" s="188">
        <f>'Stmt of Financial Performance'!BD32</f>
        <v>0.90588948526961155</v>
      </c>
      <c r="BB21" s="188">
        <f>'Stmt of Financial Performance'!BE32</f>
        <v>0.5893990031931613</v>
      </c>
      <c r="BC21" s="188">
        <f>'Stmt of Financial Performance'!BF32</f>
        <v>0.36117868357115013</v>
      </c>
      <c r="BD21" s="188">
        <f>'Stmt of Financial Performance'!BG32</f>
        <v>0.20003865440680674</v>
      </c>
      <c r="BE21" s="188">
        <f>'Stmt of Financial Performance'!BH32</f>
        <v>0</v>
      </c>
      <c r="BF21" s="188"/>
      <c r="BG21" s="188"/>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row>
    <row r="22" spans="2:257" ht="13.35" customHeight="1">
      <c r="B22" s="4" t="s">
        <v>111</v>
      </c>
      <c r="C22" s="5">
        <v>0</v>
      </c>
      <c r="D22" s="5">
        <v>0</v>
      </c>
      <c r="E22" s="5">
        <v>0</v>
      </c>
      <c r="F22" s="5">
        <v>0</v>
      </c>
      <c r="G22" s="5">
        <v>0</v>
      </c>
      <c r="H22" s="5">
        <v>0</v>
      </c>
      <c r="I22" s="5">
        <v>0</v>
      </c>
      <c r="J22" s="5">
        <v>0</v>
      </c>
      <c r="K22" s="5">
        <v>0</v>
      </c>
      <c r="L22" s="5">
        <v>0</v>
      </c>
      <c r="M22" s="188"/>
      <c r="N22" s="188"/>
      <c r="O22" s="188"/>
      <c r="P22" s="188"/>
      <c r="Q22" s="188"/>
      <c r="R22" s="188"/>
      <c r="S22" s="188"/>
      <c r="T22" s="188"/>
      <c r="U22" s="188"/>
      <c r="V22" s="188"/>
      <c r="W22" s="188"/>
      <c r="X22" s="188"/>
      <c r="Y22" s="188"/>
      <c r="Z22" s="188"/>
      <c r="AA22" s="188"/>
      <c r="AB22" s="188"/>
      <c r="AC22" s="188"/>
      <c r="AD22" s="188"/>
      <c r="AE22" s="188"/>
      <c r="AF22" s="188"/>
      <c r="AG22" s="188"/>
      <c r="AH22" s="188"/>
      <c r="AI22" s="188"/>
      <c r="AJ22" s="188"/>
      <c r="AK22" s="188"/>
      <c r="AL22" s="188"/>
      <c r="AM22" s="188"/>
      <c r="AN22" s="188"/>
      <c r="AO22" s="188"/>
      <c r="AP22" s="188"/>
      <c r="AQ22" s="188"/>
      <c r="AR22" s="188"/>
      <c r="AS22" s="188"/>
      <c r="AT22" s="188"/>
      <c r="AU22" s="188"/>
      <c r="AV22" s="188"/>
      <c r="AW22" s="188"/>
      <c r="AX22" s="188"/>
      <c r="AY22" s="188"/>
      <c r="AZ22" s="188"/>
      <c r="BA22" s="188"/>
      <c r="BB22" s="188"/>
      <c r="BC22" s="188"/>
      <c r="BD22" s="188"/>
      <c r="BE22" s="188"/>
      <c r="BF22" s="188"/>
      <c r="BG22" s="188"/>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row>
    <row r="23" spans="2:257" ht="13.35" customHeight="1">
      <c r="B23" s="187" t="s">
        <v>122</v>
      </c>
      <c r="C23" s="189">
        <f>'Cash Flows'!E36</f>
        <v>116.6797988891261</v>
      </c>
      <c r="D23" s="189">
        <f>'Cash Flows'!F36</f>
        <v>125.59712341004072</v>
      </c>
      <c r="E23" s="189">
        <f>'Cash Flows'!G36</f>
        <v>141.76163165008461</v>
      </c>
      <c r="F23" s="189">
        <f>'Cash Flows'!H36</f>
        <v>156.27785706845816</v>
      </c>
      <c r="G23" s="189">
        <f>'Cash Flows'!I36</f>
        <v>167.79747558249227</v>
      </c>
      <c r="H23" s="189">
        <f>'Cash Flows'!J36</f>
        <v>176.77851049736864</v>
      </c>
      <c r="I23" s="189">
        <f>'Cash Flows'!K36</f>
        <v>183.5516651720101</v>
      </c>
      <c r="J23" s="189">
        <f>'Cash Flows'!L36</f>
        <v>188.41625628434181</v>
      </c>
      <c r="K23" s="189">
        <f>'Cash Flows'!M36</f>
        <v>191.64532492059161</v>
      </c>
      <c r="L23" s="189">
        <f>'Cash Flows'!N36</f>
        <v>193.38584367731912</v>
      </c>
      <c r="M23" s="189">
        <f>'Cash Flows'!O36</f>
        <v>193.70838192547785</v>
      </c>
      <c r="N23" s="189">
        <f>'Cash Flows'!P36</f>
        <v>192.66106921136509</v>
      </c>
      <c r="O23" s="189">
        <f>'Cash Flows'!Q36</f>
        <v>190.41323066126114</v>
      </c>
      <c r="P23" s="189">
        <f>'Cash Flows'!R36</f>
        <v>187.04135486227227</v>
      </c>
      <c r="Q23" s="189">
        <f>'Cash Flows'!S36</f>
        <v>182.72193067448387</v>
      </c>
      <c r="R23" s="189">
        <f>'Cash Flows'!T36</f>
        <v>177.58944761551965</v>
      </c>
      <c r="S23" s="189">
        <f>'Cash Flows'!U36</f>
        <v>171.3998729359563</v>
      </c>
      <c r="T23" s="189">
        <f>'Cash Flows'!V36</f>
        <v>164.70128285493337</v>
      </c>
      <c r="U23" s="189">
        <f>'Cash Flows'!W36</f>
        <v>157.59194547926978</v>
      </c>
      <c r="V23" s="189">
        <f>'Cash Flows'!X36</f>
        <v>150.16272450527902</v>
      </c>
      <c r="W23" s="189">
        <f>'Cash Flows'!Y36</f>
        <v>142.49124429551281</v>
      </c>
      <c r="X23" s="189">
        <f>'Cash Flows'!Z36</f>
        <v>134.65044618866858</v>
      </c>
      <c r="Y23" s="189">
        <f>'Cash Flows'!AA36</f>
        <v>126.70265411778101</v>
      </c>
      <c r="Z23" s="189">
        <f>'Cash Flows'!AB36</f>
        <v>118.70182859480047</v>
      </c>
      <c r="AA23" s="189">
        <f>'Cash Flows'!AC36</f>
        <v>110.70036709282064</v>
      </c>
      <c r="AB23" s="189">
        <f>'Cash Flows'!AD36</f>
        <v>102.74912574714503</v>
      </c>
      <c r="AC23" s="189">
        <f>'Cash Flows'!AE36</f>
        <v>94.899876104316917</v>
      </c>
      <c r="AD23" s="189">
        <f>'Cash Flows'!AF36</f>
        <v>87.208899741600078</v>
      </c>
      <c r="AE23" s="189">
        <f>'Cash Flows'!AG36</f>
        <v>79.723437648332578</v>
      </c>
      <c r="AF23" s="189">
        <f>'Cash Flows'!AH36</f>
        <v>72.481268290704008</v>
      </c>
      <c r="AG23" s="189">
        <f>'Cash Flows'!AI36</f>
        <v>65.512194917106186</v>
      </c>
      <c r="AH23" s="189">
        <f>'Cash Flows'!AJ36</f>
        <v>58.841185822771521</v>
      </c>
      <c r="AI23" s="189">
        <f>'Cash Flows'!AK36</f>
        <v>52.491889469181032</v>
      </c>
      <c r="AJ23" s="189">
        <f>'Cash Flows'!AL36</f>
        <v>46.485311904027057</v>
      </c>
      <c r="AK23" s="189">
        <f>'Cash Flows'!AM36</f>
        <v>40.842260499042823</v>
      </c>
      <c r="AL23" s="189">
        <f>'Cash Flows'!AN36</f>
        <v>35.582127016866352</v>
      </c>
      <c r="AM23" s="189">
        <f>'Cash Flows'!AO36</f>
        <v>30.720585534201575</v>
      </c>
      <c r="AN23" s="189">
        <f>'Cash Flows'!AP36</f>
        <v>26.271214273918048</v>
      </c>
      <c r="AO23" s="189">
        <f>'Cash Flows'!AQ36</f>
        <v>22.241452326669652</v>
      </c>
      <c r="AP23" s="189">
        <f>'Cash Flows'!AR36</f>
        <v>18.626612124044051</v>
      </c>
      <c r="AQ23" s="189">
        <f>'Cash Flows'!AS36</f>
        <v>15.414114796661174</v>
      </c>
      <c r="AR23" s="189">
        <f>'Cash Flows'!AT36</f>
        <v>12.590103429121516</v>
      </c>
      <c r="AS23" s="189">
        <f>'Cash Flows'!AU36</f>
        <v>10.137991389013504</v>
      </c>
      <c r="AT23" s="189">
        <f>'Cash Flows'!AV36</f>
        <v>8.0377337970261173</v>
      </c>
      <c r="AU23" s="189">
        <f>'Cash Flows'!AW36</f>
        <v>6.2664841865458385</v>
      </c>
      <c r="AV23" s="189">
        <f>'Cash Flows'!AX36</f>
        <v>4.7987922823388018</v>
      </c>
      <c r="AW23" s="189">
        <f>'Cash Flows'!AY36</f>
        <v>3.6051529033921419</v>
      </c>
      <c r="AX23" s="189">
        <f>'Cash Flows'!AZ36</f>
        <v>2.6527290811518576</v>
      </c>
      <c r="AY23" s="189">
        <f>'Cash Flows'!BA36</f>
        <v>1.9074296059360809</v>
      </c>
      <c r="AZ23" s="189">
        <f>'Cash Flows'!BB36</f>
        <v>1.3356882401838983</v>
      </c>
      <c r="BA23" s="189">
        <f>'Cash Flows'!BC36</f>
        <v>0.90588948526961155</v>
      </c>
      <c r="BB23" s="189">
        <f>'Cash Flows'!BD36</f>
        <v>0.5893990031931613</v>
      </c>
      <c r="BC23" s="189">
        <f>'Cash Flows'!BE36</f>
        <v>0.36117868357115013</v>
      </c>
      <c r="BD23" s="189">
        <f>'Cash Flows'!BF36</f>
        <v>0.20003865440680674</v>
      </c>
      <c r="BE23" s="189">
        <f>'Cash Flows'!BG36</f>
        <v>0</v>
      </c>
      <c r="BF23" s="189"/>
      <c r="BG23" s="189"/>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row>
    <row r="24" spans="2:257" ht="13.35" customHeight="1">
      <c r="B24" s="2"/>
      <c r="C24" s="2"/>
      <c r="D24" s="2"/>
      <c r="E24" s="2"/>
      <c r="F24" s="2"/>
      <c r="G24" s="2"/>
      <c r="H24" s="2"/>
      <c r="I24" s="2"/>
      <c r="J24" s="2"/>
      <c r="K24" s="2"/>
      <c r="L24" s="2"/>
      <c r="M24" s="186"/>
      <c r="N24" s="186"/>
      <c r="O24" s="186"/>
      <c r="P24" s="186"/>
      <c r="Q24" s="186"/>
      <c r="R24" s="186"/>
      <c r="S24" s="186"/>
      <c r="T24" s="186"/>
      <c r="U24" s="186"/>
      <c r="V24" s="186"/>
      <c r="W24" s="186"/>
      <c r="X24" s="186"/>
      <c r="Y24" s="186"/>
      <c r="Z24" s="186"/>
      <c r="AA24" s="186"/>
      <c r="AB24" s="186"/>
      <c r="AC24" s="186"/>
      <c r="AD24" s="186"/>
      <c r="AE24" s="186"/>
      <c r="AF24" s="186"/>
      <c r="AG24" s="186"/>
      <c r="AH24" s="186"/>
      <c r="AI24" s="186"/>
      <c r="AJ24" s="186"/>
      <c r="AK24" s="186"/>
      <c r="AL24" s="186"/>
      <c r="AM24" s="186"/>
      <c r="AN24" s="186"/>
      <c r="AO24" s="186"/>
      <c r="AP24" s="186"/>
      <c r="AQ24" s="186"/>
      <c r="AR24" s="186"/>
      <c r="AS24" s="186"/>
      <c r="AT24" s="186"/>
      <c r="AU24" s="186"/>
      <c r="AV24" s="186"/>
      <c r="AW24" s="186"/>
      <c r="AX24" s="186"/>
      <c r="AY24" s="186"/>
      <c r="AZ24" s="186"/>
      <c r="BA24" s="186"/>
      <c r="BB24" s="186"/>
      <c r="BC24" s="186"/>
      <c r="BD24" s="186"/>
      <c r="BE24" s="186"/>
      <c r="BF24" s="186"/>
      <c r="BG24" s="186"/>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row>
    <row r="25" spans="2:257" ht="13.35" customHeight="1">
      <c r="B25" s="4" t="s">
        <v>112</v>
      </c>
      <c r="C25" s="2"/>
      <c r="D25" s="2"/>
      <c r="E25" s="2"/>
      <c r="F25" s="2"/>
      <c r="G25" s="2"/>
      <c r="H25" s="2"/>
      <c r="I25" s="2"/>
      <c r="J25" s="2"/>
      <c r="K25" s="2"/>
      <c r="L25" s="2"/>
      <c r="M25" s="186"/>
      <c r="N25" s="186"/>
      <c r="O25" s="186"/>
      <c r="P25" s="186"/>
      <c r="Q25" s="186"/>
      <c r="R25" s="186"/>
      <c r="S25" s="186"/>
      <c r="T25" s="186"/>
      <c r="U25" s="186"/>
      <c r="V25" s="186"/>
      <c r="W25" s="186"/>
      <c r="X25" s="186"/>
      <c r="Y25" s="186"/>
      <c r="Z25" s="186"/>
      <c r="AA25" s="186"/>
      <c r="AB25" s="186"/>
      <c r="AC25" s="186"/>
      <c r="AD25" s="186"/>
      <c r="AE25" s="186"/>
      <c r="AF25" s="186"/>
      <c r="AG25" s="186"/>
      <c r="AH25" s="186"/>
      <c r="AI25" s="186"/>
      <c r="AJ25" s="186"/>
      <c r="AK25" s="186"/>
      <c r="AL25" s="186"/>
      <c r="AM25" s="186"/>
      <c r="AN25" s="186"/>
      <c r="AO25" s="186"/>
      <c r="AP25" s="186"/>
      <c r="AQ25" s="186"/>
      <c r="AR25" s="186"/>
      <c r="AS25" s="186"/>
      <c r="AT25" s="186"/>
      <c r="AU25" s="186"/>
      <c r="AV25" s="186"/>
      <c r="AW25" s="186"/>
      <c r="AX25" s="186"/>
      <c r="AY25" s="186"/>
      <c r="AZ25" s="186"/>
      <c r="BA25" s="186"/>
      <c r="BB25" s="186"/>
      <c r="BC25" s="186"/>
      <c r="BD25" s="186"/>
      <c r="BE25" s="186"/>
      <c r="BF25" s="186"/>
      <c r="BG25" s="186"/>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row>
    <row r="26" spans="2:257" ht="13.35" customHeight="1">
      <c r="B26" s="4" t="s">
        <v>113</v>
      </c>
      <c r="C26" s="4">
        <v>0</v>
      </c>
      <c r="D26" s="4">
        <v>0</v>
      </c>
      <c r="E26" s="4">
        <v>0</v>
      </c>
      <c r="F26" s="4">
        <v>0</v>
      </c>
      <c r="G26" s="4">
        <v>0</v>
      </c>
      <c r="H26" s="4">
        <v>0</v>
      </c>
      <c r="I26" s="4">
        <v>0</v>
      </c>
      <c r="J26" s="4">
        <v>0</v>
      </c>
      <c r="K26" s="4">
        <v>0</v>
      </c>
      <c r="L26" s="4">
        <v>0</v>
      </c>
      <c r="M26" s="187"/>
      <c r="N26" s="187"/>
      <c r="O26" s="187"/>
      <c r="P26" s="187"/>
      <c r="Q26" s="187"/>
      <c r="R26" s="187"/>
      <c r="S26" s="187"/>
      <c r="T26" s="187"/>
      <c r="U26" s="187"/>
      <c r="V26" s="187"/>
      <c r="W26" s="187"/>
      <c r="X26" s="187"/>
      <c r="Y26" s="187"/>
      <c r="Z26" s="187"/>
      <c r="AA26" s="187"/>
      <c r="AB26" s="187"/>
      <c r="AC26" s="187"/>
      <c r="AD26" s="187"/>
      <c r="AE26" s="187"/>
      <c r="AF26" s="187"/>
      <c r="AG26" s="187"/>
      <c r="AH26" s="187"/>
      <c r="AI26" s="187"/>
      <c r="AJ26" s="187"/>
      <c r="AK26" s="187"/>
      <c r="AL26" s="187"/>
      <c r="AM26" s="187"/>
      <c r="AN26" s="187"/>
      <c r="AO26" s="187"/>
      <c r="AP26" s="187"/>
      <c r="AQ26" s="187"/>
      <c r="AR26" s="187"/>
      <c r="AS26" s="187"/>
      <c r="AT26" s="187"/>
      <c r="AU26" s="187"/>
      <c r="AV26" s="187"/>
      <c r="AW26" s="187"/>
      <c r="AX26" s="187"/>
      <c r="AY26" s="187"/>
      <c r="AZ26" s="187"/>
      <c r="BA26" s="187"/>
      <c r="BB26" s="187"/>
      <c r="BC26" s="187"/>
      <c r="BD26" s="187"/>
      <c r="BE26" s="187"/>
      <c r="BF26" s="187"/>
      <c r="BG26" s="187"/>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row>
    <row r="27" spans="2:257" ht="13.35" customHeight="1">
      <c r="B27" s="4" t="s">
        <v>114</v>
      </c>
      <c r="C27" s="190">
        <f>C15+C21-C23</f>
        <v>0</v>
      </c>
      <c r="D27" s="190">
        <f t="shared" ref="D27:L27" si="1">D15+D21-D23</f>
        <v>0</v>
      </c>
      <c r="E27" s="190">
        <f t="shared" si="1"/>
        <v>0</v>
      </c>
      <c r="F27" s="190">
        <f t="shared" si="1"/>
        <v>0</v>
      </c>
      <c r="G27" s="190">
        <f t="shared" si="1"/>
        <v>0</v>
      </c>
      <c r="H27" s="190">
        <f t="shared" si="1"/>
        <v>0</v>
      </c>
      <c r="I27" s="190">
        <f t="shared" si="1"/>
        <v>0</v>
      </c>
      <c r="J27" s="190">
        <f t="shared" si="1"/>
        <v>0</v>
      </c>
      <c r="K27" s="190">
        <f t="shared" si="1"/>
        <v>0</v>
      </c>
      <c r="L27" s="190">
        <f t="shared" si="1"/>
        <v>0</v>
      </c>
      <c r="M27" s="190">
        <f t="shared" ref="M27:BE27" si="2">M15+M21-M23</f>
        <v>0</v>
      </c>
      <c r="N27" s="190">
        <f t="shared" si="2"/>
        <v>0</v>
      </c>
      <c r="O27" s="190">
        <f t="shared" si="2"/>
        <v>0</v>
      </c>
      <c r="P27" s="190">
        <f t="shared" si="2"/>
        <v>0</v>
      </c>
      <c r="Q27" s="190">
        <f t="shared" si="2"/>
        <v>0</v>
      </c>
      <c r="R27" s="190">
        <f t="shared" si="2"/>
        <v>0</v>
      </c>
      <c r="S27" s="190">
        <f t="shared" si="2"/>
        <v>0</v>
      </c>
      <c r="T27" s="190">
        <f t="shared" si="2"/>
        <v>0</v>
      </c>
      <c r="U27" s="190">
        <f t="shared" si="2"/>
        <v>0</v>
      </c>
      <c r="V27" s="190">
        <f t="shared" si="2"/>
        <v>0</v>
      </c>
      <c r="W27" s="190">
        <f t="shared" si="2"/>
        <v>0</v>
      </c>
      <c r="X27" s="190">
        <f t="shared" si="2"/>
        <v>0</v>
      </c>
      <c r="Y27" s="190">
        <f t="shared" si="2"/>
        <v>0</v>
      </c>
      <c r="Z27" s="190">
        <f t="shared" si="2"/>
        <v>0</v>
      </c>
      <c r="AA27" s="190">
        <f t="shared" si="2"/>
        <v>0</v>
      </c>
      <c r="AB27" s="190">
        <f t="shared" si="2"/>
        <v>0</v>
      </c>
      <c r="AC27" s="190">
        <f t="shared" si="2"/>
        <v>0</v>
      </c>
      <c r="AD27" s="190">
        <f t="shared" si="2"/>
        <v>0</v>
      </c>
      <c r="AE27" s="190">
        <f t="shared" si="2"/>
        <v>0</v>
      </c>
      <c r="AF27" s="190">
        <f t="shared" si="2"/>
        <v>0</v>
      </c>
      <c r="AG27" s="190">
        <f t="shared" si="2"/>
        <v>0</v>
      </c>
      <c r="AH27" s="190">
        <f t="shared" si="2"/>
        <v>0</v>
      </c>
      <c r="AI27" s="190">
        <f t="shared" si="2"/>
        <v>0</v>
      </c>
      <c r="AJ27" s="190">
        <f t="shared" si="2"/>
        <v>0</v>
      </c>
      <c r="AK27" s="190">
        <f t="shared" si="2"/>
        <v>0</v>
      </c>
      <c r="AL27" s="190">
        <f t="shared" si="2"/>
        <v>0</v>
      </c>
      <c r="AM27" s="190">
        <f t="shared" si="2"/>
        <v>0</v>
      </c>
      <c r="AN27" s="190">
        <f t="shared" si="2"/>
        <v>0</v>
      </c>
      <c r="AO27" s="190">
        <f t="shared" si="2"/>
        <v>0</v>
      </c>
      <c r="AP27" s="190">
        <f t="shared" si="2"/>
        <v>0</v>
      </c>
      <c r="AQ27" s="190">
        <f t="shared" si="2"/>
        <v>0</v>
      </c>
      <c r="AR27" s="190">
        <f t="shared" si="2"/>
        <v>0</v>
      </c>
      <c r="AS27" s="190">
        <f t="shared" si="2"/>
        <v>0</v>
      </c>
      <c r="AT27" s="190">
        <f t="shared" si="2"/>
        <v>0</v>
      </c>
      <c r="AU27" s="190">
        <f t="shared" si="2"/>
        <v>0</v>
      </c>
      <c r="AV27" s="190">
        <f t="shared" si="2"/>
        <v>0</v>
      </c>
      <c r="AW27" s="190">
        <f t="shared" si="2"/>
        <v>0</v>
      </c>
      <c r="AX27" s="190">
        <f t="shared" si="2"/>
        <v>0</v>
      </c>
      <c r="AY27" s="190">
        <f t="shared" si="2"/>
        <v>0</v>
      </c>
      <c r="AZ27" s="190">
        <f t="shared" si="2"/>
        <v>0</v>
      </c>
      <c r="BA27" s="190">
        <f t="shared" si="2"/>
        <v>0</v>
      </c>
      <c r="BB27" s="190">
        <f t="shared" si="2"/>
        <v>0</v>
      </c>
      <c r="BC27" s="190">
        <f t="shared" si="2"/>
        <v>0</v>
      </c>
      <c r="BD27" s="190">
        <f t="shared" si="2"/>
        <v>0</v>
      </c>
      <c r="BE27" s="190">
        <f t="shared" si="2"/>
        <v>0</v>
      </c>
      <c r="BF27" s="190"/>
      <c r="BG27" s="190"/>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row>
    <row r="28" spans="2:257" ht="13.35" customHeight="1">
      <c r="B28" s="4" t="s">
        <v>108</v>
      </c>
      <c r="C28" s="6">
        <f>C16+C22</f>
        <v>0</v>
      </c>
      <c r="D28" s="6">
        <f t="shared" ref="D28:M28" si="3">C28+D22</f>
        <v>0</v>
      </c>
      <c r="E28" s="6">
        <f t="shared" si="3"/>
        <v>0</v>
      </c>
      <c r="F28" s="6">
        <f t="shared" si="3"/>
        <v>0</v>
      </c>
      <c r="G28" s="6">
        <f t="shared" si="3"/>
        <v>0</v>
      </c>
      <c r="H28" s="6">
        <f t="shared" si="3"/>
        <v>0</v>
      </c>
      <c r="I28" s="6">
        <f t="shared" si="3"/>
        <v>0</v>
      </c>
      <c r="J28" s="6">
        <f t="shared" si="3"/>
        <v>0</v>
      </c>
      <c r="K28" s="6">
        <f t="shared" si="3"/>
        <v>0</v>
      </c>
      <c r="L28" s="6">
        <f t="shared" si="3"/>
        <v>0</v>
      </c>
      <c r="M28" s="189">
        <f t="shared" si="3"/>
        <v>0</v>
      </c>
      <c r="N28" s="189">
        <f t="shared" ref="N28:BE28" si="4">M28+N22</f>
        <v>0</v>
      </c>
      <c r="O28" s="189">
        <f t="shared" si="4"/>
        <v>0</v>
      </c>
      <c r="P28" s="189">
        <f t="shared" si="4"/>
        <v>0</v>
      </c>
      <c r="Q28" s="189">
        <f t="shared" si="4"/>
        <v>0</v>
      </c>
      <c r="R28" s="189">
        <f t="shared" si="4"/>
        <v>0</v>
      </c>
      <c r="S28" s="189">
        <f t="shared" si="4"/>
        <v>0</v>
      </c>
      <c r="T28" s="189">
        <f t="shared" si="4"/>
        <v>0</v>
      </c>
      <c r="U28" s="189">
        <f t="shared" si="4"/>
        <v>0</v>
      </c>
      <c r="V28" s="189">
        <f t="shared" si="4"/>
        <v>0</v>
      </c>
      <c r="W28" s="189">
        <f t="shared" si="4"/>
        <v>0</v>
      </c>
      <c r="X28" s="189">
        <f t="shared" si="4"/>
        <v>0</v>
      </c>
      <c r="Y28" s="189">
        <f t="shared" si="4"/>
        <v>0</v>
      </c>
      <c r="Z28" s="189">
        <f t="shared" si="4"/>
        <v>0</v>
      </c>
      <c r="AA28" s="189">
        <f t="shared" si="4"/>
        <v>0</v>
      </c>
      <c r="AB28" s="189">
        <f t="shared" si="4"/>
        <v>0</v>
      </c>
      <c r="AC28" s="189">
        <f t="shared" si="4"/>
        <v>0</v>
      </c>
      <c r="AD28" s="189">
        <f t="shared" si="4"/>
        <v>0</v>
      </c>
      <c r="AE28" s="189">
        <f t="shared" si="4"/>
        <v>0</v>
      </c>
      <c r="AF28" s="189">
        <f t="shared" si="4"/>
        <v>0</v>
      </c>
      <c r="AG28" s="189">
        <f t="shared" si="4"/>
        <v>0</v>
      </c>
      <c r="AH28" s="189">
        <f t="shared" si="4"/>
        <v>0</v>
      </c>
      <c r="AI28" s="189">
        <f t="shared" si="4"/>
        <v>0</v>
      </c>
      <c r="AJ28" s="189">
        <f t="shared" si="4"/>
        <v>0</v>
      </c>
      <c r="AK28" s="189">
        <f t="shared" si="4"/>
        <v>0</v>
      </c>
      <c r="AL28" s="189">
        <f t="shared" si="4"/>
        <v>0</v>
      </c>
      <c r="AM28" s="189">
        <f t="shared" si="4"/>
        <v>0</v>
      </c>
      <c r="AN28" s="189">
        <f t="shared" si="4"/>
        <v>0</v>
      </c>
      <c r="AO28" s="189">
        <f t="shared" si="4"/>
        <v>0</v>
      </c>
      <c r="AP28" s="189">
        <f t="shared" si="4"/>
        <v>0</v>
      </c>
      <c r="AQ28" s="189">
        <f t="shared" si="4"/>
        <v>0</v>
      </c>
      <c r="AR28" s="189">
        <f t="shared" si="4"/>
        <v>0</v>
      </c>
      <c r="AS28" s="189">
        <f t="shared" si="4"/>
        <v>0</v>
      </c>
      <c r="AT28" s="189">
        <f t="shared" si="4"/>
        <v>0</v>
      </c>
      <c r="AU28" s="189">
        <f t="shared" si="4"/>
        <v>0</v>
      </c>
      <c r="AV28" s="189">
        <f t="shared" si="4"/>
        <v>0</v>
      </c>
      <c r="AW28" s="189">
        <f t="shared" si="4"/>
        <v>0</v>
      </c>
      <c r="AX28" s="189">
        <f t="shared" si="4"/>
        <v>0</v>
      </c>
      <c r="AY28" s="189">
        <f t="shared" si="4"/>
        <v>0</v>
      </c>
      <c r="AZ28" s="189">
        <f t="shared" si="4"/>
        <v>0</v>
      </c>
      <c r="BA28" s="189">
        <f t="shared" si="4"/>
        <v>0</v>
      </c>
      <c r="BB28" s="189">
        <f t="shared" si="4"/>
        <v>0</v>
      </c>
      <c r="BC28" s="189">
        <f t="shared" si="4"/>
        <v>0</v>
      </c>
      <c r="BD28" s="189">
        <f t="shared" si="4"/>
        <v>0</v>
      </c>
      <c r="BE28" s="189">
        <f t="shared" si="4"/>
        <v>0</v>
      </c>
      <c r="BF28" s="189"/>
      <c r="BG28" s="189"/>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row>
    <row r="29" spans="2:257" ht="13.35" customHeight="1">
      <c r="B29" s="4" t="s">
        <v>115</v>
      </c>
      <c r="C29" s="6">
        <f t="shared" ref="C29:L29" si="5">SUM(C26:C28)</f>
        <v>0</v>
      </c>
      <c r="D29" s="6">
        <f t="shared" si="5"/>
        <v>0</v>
      </c>
      <c r="E29" s="6">
        <f t="shared" si="5"/>
        <v>0</v>
      </c>
      <c r="F29" s="6">
        <f t="shared" si="5"/>
        <v>0</v>
      </c>
      <c r="G29" s="6">
        <f t="shared" si="5"/>
        <v>0</v>
      </c>
      <c r="H29" s="6">
        <f t="shared" si="5"/>
        <v>0</v>
      </c>
      <c r="I29" s="6">
        <f t="shared" si="5"/>
        <v>0</v>
      </c>
      <c r="J29" s="6">
        <f t="shared" si="5"/>
        <v>0</v>
      </c>
      <c r="K29" s="6">
        <f t="shared" si="5"/>
        <v>0</v>
      </c>
      <c r="L29" s="6">
        <f t="shared" si="5"/>
        <v>0</v>
      </c>
      <c r="M29" s="189">
        <f t="shared" ref="M29:BE29" si="6">SUM(M26:M28)</f>
        <v>0</v>
      </c>
      <c r="N29" s="189">
        <f t="shared" si="6"/>
        <v>0</v>
      </c>
      <c r="O29" s="189">
        <f t="shared" si="6"/>
        <v>0</v>
      </c>
      <c r="P29" s="189">
        <f t="shared" si="6"/>
        <v>0</v>
      </c>
      <c r="Q29" s="189">
        <f t="shared" si="6"/>
        <v>0</v>
      </c>
      <c r="R29" s="189">
        <f t="shared" si="6"/>
        <v>0</v>
      </c>
      <c r="S29" s="189">
        <f t="shared" si="6"/>
        <v>0</v>
      </c>
      <c r="T29" s="189">
        <f t="shared" si="6"/>
        <v>0</v>
      </c>
      <c r="U29" s="189">
        <f t="shared" si="6"/>
        <v>0</v>
      </c>
      <c r="V29" s="189">
        <f t="shared" si="6"/>
        <v>0</v>
      </c>
      <c r="W29" s="189">
        <f t="shared" si="6"/>
        <v>0</v>
      </c>
      <c r="X29" s="189">
        <f t="shared" si="6"/>
        <v>0</v>
      </c>
      <c r="Y29" s="189">
        <f t="shared" si="6"/>
        <v>0</v>
      </c>
      <c r="Z29" s="189">
        <f t="shared" si="6"/>
        <v>0</v>
      </c>
      <c r="AA29" s="189">
        <f t="shared" si="6"/>
        <v>0</v>
      </c>
      <c r="AB29" s="189">
        <f t="shared" si="6"/>
        <v>0</v>
      </c>
      <c r="AC29" s="189">
        <f t="shared" si="6"/>
        <v>0</v>
      </c>
      <c r="AD29" s="189">
        <f t="shared" si="6"/>
        <v>0</v>
      </c>
      <c r="AE29" s="189">
        <f t="shared" si="6"/>
        <v>0</v>
      </c>
      <c r="AF29" s="189">
        <f t="shared" si="6"/>
        <v>0</v>
      </c>
      <c r="AG29" s="189">
        <f t="shared" si="6"/>
        <v>0</v>
      </c>
      <c r="AH29" s="189">
        <f t="shared" si="6"/>
        <v>0</v>
      </c>
      <c r="AI29" s="189">
        <f t="shared" si="6"/>
        <v>0</v>
      </c>
      <c r="AJ29" s="189">
        <f t="shared" si="6"/>
        <v>0</v>
      </c>
      <c r="AK29" s="189">
        <f t="shared" si="6"/>
        <v>0</v>
      </c>
      <c r="AL29" s="189">
        <f t="shared" si="6"/>
        <v>0</v>
      </c>
      <c r="AM29" s="189">
        <f t="shared" si="6"/>
        <v>0</v>
      </c>
      <c r="AN29" s="189">
        <f t="shared" si="6"/>
        <v>0</v>
      </c>
      <c r="AO29" s="189">
        <f t="shared" si="6"/>
        <v>0</v>
      </c>
      <c r="AP29" s="189">
        <f t="shared" si="6"/>
        <v>0</v>
      </c>
      <c r="AQ29" s="189">
        <f t="shared" si="6"/>
        <v>0</v>
      </c>
      <c r="AR29" s="189">
        <f t="shared" si="6"/>
        <v>0</v>
      </c>
      <c r="AS29" s="189">
        <f t="shared" si="6"/>
        <v>0</v>
      </c>
      <c r="AT29" s="189">
        <f t="shared" si="6"/>
        <v>0</v>
      </c>
      <c r="AU29" s="189">
        <f t="shared" si="6"/>
        <v>0</v>
      </c>
      <c r="AV29" s="189">
        <f t="shared" si="6"/>
        <v>0</v>
      </c>
      <c r="AW29" s="189">
        <f t="shared" si="6"/>
        <v>0</v>
      </c>
      <c r="AX29" s="189">
        <f t="shared" si="6"/>
        <v>0</v>
      </c>
      <c r="AY29" s="189">
        <f t="shared" si="6"/>
        <v>0</v>
      </c>
      <c r="AZ29" s="189">
        <f t="shared" si="6"/>
        <v>0</v>
      </c>
      <c r="BA29" s="189">
        <f t="shared" si="6"/>
        <v>0</v>
      </c>
      <c r="BB29" s="189">
        <f t="shared" si="6"/>
        <v>0</v>
      </c>
      <c r="BC29" s="189">
        <f t="shared" si="6"/>
        <v>0</v>
      </c>
      <c r="BD29" s="189">
        <f t="shared" si="6"/>
        <v>0</v>
      </c>
      <c r="BE29" s="189">
        <f t="shared" si="6"/>
        <v>0</v>
      </c>
      <c r="BF29" s="189"/>
      <c r="BG29" s="189"/>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row>
    <row r="30" spans="2:257" ht="13.35" customHeight="1">
      <c r="B30" s="2"/>
      <c r="C30" s="2"/>
      <c r="D30" s="2"/>
      <c r="E30" s="2"/>
      <c r="F30" s="2"/>
      <c r="G30" s="2"/>
      <c r="H30" s="2"/>
      <c r="I30" s="2"/>
      <c r="J30" s="2"/>
      <c r="K30" s="2"/>
      <c r="L30" s="2"/>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6"/>
      <c r="AT30" s="186"/>
      <c r="AU30" s="186"/>
      <c r="AV30" s="186"/>
      <c r="AW30" s="186"/>
      <c r="AX30" s="186"/>
      <c r="AY30" s="186"/>
      <c r="AZ30" s="186"/>
      <c r="BA30" s="186"/>
      <c r="BB30" s="186"/>
      <c r="BC30" s="186"/>
      <c r="BD30" s="186"/>
      <c r="BE30" s="186"/>
      <c r="BF30" s="186"/>
      <c r="BG30" s="186"/>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row>
    <row r="31" spans="2:257" ht="13.35" customHeight="1">
      <c r="B31" s="2"/>
      <c r="C31" s="2"/>
      <c r="D31" s="2"/>
      <c r="E31" s="2"/>
      <c r="F31" s="2"/>
      <c r="G31" s="2"/>
      <c r="H31" s="2"/>
      <c r="I31" s="2"/>
      <c r="J31" s="2"/>
      <c r="K31" s="2"/>
      <c r="L31" s="2"/>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6"/>
      <c r="AT31" s="186"/>
      <c r="AU31" s="186"/>
      <c r="AV31" s="186"/>
      <c r="AW31" s="186"/>
      <c r="AX31" s="186"/>
      <c r="AY31" s="186"/>
      <c r="AZ31" s="186"/>
      <c r="BA31" s="186"/>
      <c r="BB31" s="186"/>
      <c r="BC31" s="186"/>
      <c r="BD31" s="186"/>
      <c r="BE31" s="186"/>
      <c r="BF31" s="186"/>
      <c r="BG31" s="186"/>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row>
    <row r="32" spans="2:257" ht="13.35" customHeight="1">
      <c r="B32" s="4"/>
      <c r="C32" s="6"/>
      <c r="D32" s="6"/>
      <c r="E32" s="6"/>
      <c r="F32" s="6"/>
      <c r="G32" s="6"/>
      <c r="H32" s="6"/>
      <c r="I32" s="6"/>
      <c r="J32" s="6"/>
      <c r="K32" s="6"/>
      <c r="L32" s="6"/>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189"/>
      <c r="AZ32" s="189"/>
      <c r="BA32" s="189"/>
      <c r="BB32" s="189"/>
      <c r="BC32" s="189"/>
      <c r="BD32" s="189"/>
      <c r="BE32" s="189"/>
      <c r="BF32" s="189"/>
      <c r="BG32" s="189"/>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row>
    <row r="33" spans="2:257" ht="13.35" customHeight="1">
      <c r="B33" s="3"/>
      <c r="C33" s="6"/>
      <c r="D33" s="6"/>
      <c r="E33" s="6"/>
      <c r="F33" s="6"/>
      <c r="G33" s="6"/>
      <c r="H33" s="6"/>
      <c r="I33" s="6"/>
      <c r="J33" s="6"/>
      <c r="K33" s="6"/>
      <c r="L33" s="6"/>
      <c r="M33" s="189"/>
      <c r="N33" s="189"/>
      <c r="O33" s="189"/>
      <c r="P33" s="189"/>
      <c r="Q33" s="189"/>
      <c r="R33" s="189"/>
      <c r="S33" s="189"/>
      <c r="T33" s="189"/>
      <c r="U33" s="189"/>
      <c r="V33" s="189"/>
      <c r="W33" s="189"/>
      <c r="X33" s="189"/>
      <c r="Y33" s="189"/>
      <c r="Z33" s="189"/>
      <c r="AA33" s="189"/>
      <c r="AB33" s="189"/>
      <c r="AC33" s="189"/>
      <c r="AD33" s="189"/>
      <c r="AE33" s="189"/>
      <c r="AF33" s="189"/>
      <c r="AG33" s="189"/>
      <c r="AH33" s="189"/>
      <c r="AI33" s="189"/>
      <c r="AJ33" s="189"/>
      <c r="AK33" s="189"/>
      <c r="AL33" s="189"/>
      <c r="AM33" s="189"/>
      <c r="AN33" s="189"/>
      <c r="AO33" s="189"/>
      <c r="AP33" s="189"/>
      <c r="AQ33" s="189"/>
      <c r="AR33" s="189"/>
      <c r="AS33" s="189"/>
      <c r="AT33" s="189"/>
      <c r="AU33" s="189"/>
      <c r="AV33" s="189"/>
      <c r="AW33" s="189"/>
      <c r="AX33" s="189"/>
      <c r="AY33" s="189"/>
      <c r="AZ33" s="189"/>
      <c r="BA33" s="189"/>
      <c r="BB33" s="189"/>
      <c r="BC33" s="189"/>
      <c r="BD33" s="189"/>
      <c r="BE33" s="189"/>
      <c r="BF33" s="189"/>
      <c r="BG33" s="189"/>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row>
    <row r="34" spans="2:257" ht="13.35" customHeight="1">
      <c r="B34" s="2"/>
      <c r="C34" s="6"/>
      <c r="D34" s="6"/>
      <c r="E34" s="6"/>
      <c r="F34" s="6"/>
      <c r="G34" s="6"/>
      <c r="H34" s="6"/>
      <c r="I34" s="6"/>
      <c r="J34" s="6"/>
      <c r="K34" s="6"/>
      <c r="L34" s="6"/>
      <c r="M34" s="189"/>
      <c r="N34" s="189"/>
      <c r="O34" s="189"/>
      <c r="P34" s="189"/>
      <c r="Q34" s="189"/>
      <c r="R34" s="189"/>
      <c r="S34" s="189"/>
      <c r="T34" s="189"/>
      <c r="U34" s="189"/>
      <c r="V34" s="189"/>
      <c r="W34" s="189"/>
      <c r="X34" s="189"/>
      <c r="Y34" s="189"/>
      <c r="Z34" s="189"/>
      <c r="AA34" s="189"/>
      <c r="AB34" s="189"/>
      <c r="AC34" s="189"/>
      <c r="AD34" s="189"/>
      <c r="AE34" s="189"/>
      <c r="AF34" s="189"/>
      <c r="AG34" s="189"/>
      <c r="AH34" s="189"/>
      <c r="AI34" s="189"/>
      <c r="AJ34" s="189"/>
      <c r="AK34" s="189"/>
      <c r="AL34" s="189"/>
      <c r="AM34" s="189"/>
      <c r="AN34" s="189"/>
      <c r="AO34" s="189"/>
      <c r="AP34" s="189"/>
      <c r="AQ34" s="189"/>
      <c r="AR34" s="189"/>
      <c r="AS34" s="189"/>
      <c r="AT34" s="189"/>
      <c r="AU34" s="189"/>
      <c r="AV34" s="189"/>
      <c r="AW34" s="189"/>
      <c r="AX34" s="189"/>
      <c r="AY34" s="189"/>
      <c r="AZ34" s="189"/>
      <c r="BA34" s="189"/>
      <c r="BB34" s="189"/>
      <c r="BC34" s="189"/>
      <c r="BD34" s="189"/>
      <c r="BE34" s="189"/>
      <c r="BF34" s="189"/>
      <c r="BG34" s="189"/>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row>
    <row r="35" spans="2:257" ht="13.35" customHeight="1">
      <c r="B35" s="7" t="s">
        <v>96</v>
      </c>
      <c r="C35" s="6"/>
      <c r="D35" s="6"/>
      <c r="E35" s="6"/>
      <c r="F35" s="6"/>
      <c r="G35" s="6"/>
      <c r="H35" s="6"/>
      <c r="I35" s="6"/>
      <c r="J35" s="6"/>
      <c r="K35" s="6"/>
      <c r="L35" s="6"/>
      <c r="M35" s="189"/>
      <c r="N35" s="189"/>
      <c r="O35" s="189"/>
      <c r="P35" s="189"/>
      <c r="Q35" s="189"/>
      <c r="R35" s="189"/>
      <c r="S35" s="189"/>
      <c r="T35" s="189"/>
      <c r="U35" s="189"/>
      <c r="V35" s="189"/>
      <c r="W35" s="189"/>
      <c r="X35" s="189"/>
      <c r="Y35" s="189"/>
      <c r="Z35" s="189"/>
      <c r="AA35" s="189"/>
      <c r="AB35" s="189"/>
      <c r="AC35" s="189"/>
      <c r="AD35" s="189"/>
      <c r="AE35" s="189"/>
      <c r="AF35" s="189"/>
      <c r="AG35" s="189"/>
      <c r="AH35" s="189"/>
      <c r="AI35" s="189"/>
      <c r="AJ35" s="189"/>
      <c r="AK35" s="189"/>
      <c r="AL35" s="189"/>
      <c r="AM35" s="189"/>
      <c r="AN35" s="189"/>
      <c r="AO35" s="189"/>
      <c r="AP35" s="189"/>
      <c r="AQ35" s="189"/>
      <c r="AR35" s="189"/>
      <c r="AS35" s="189"/>
      <c r="AT35" s="189"/>
      <c r="AU35" s="189"/>
      <c r="AV35" s="189"/>
      <c r="AW35" s="189"/>
      <c r="AX35" s="189"/>
      <c r="AY35" s="189"/>
      <c r="AZ35" s="189"/>
      <c r="BA35" s="189"/>
      <c r="BB35" s="189"/>
      <c r="BC35" s="189"/>
      <c r="BD35" s="189"/>
      <c r="BE35" s="189"/>
      <c r="BF35" s="189"/>
      <c r="BG35" s="189"/>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row>
    <row r="36" spans="2:257" ht="13.35" customHeight="1">
      <c r="B36" s="7"/>
      <c r="M36" s="191"/>
      <c r="N36" s="191"/>
      <c r="O36" s="191"/>
      <c r="P36" s="191"/>
      <c r="Q36" s="191"/>
      <c r="R36" s="191"/>
      <c r="S36" s="191"/>
      <c r="T36" s="191"/>
      <c r="U36" s="191"/>
      <c r="V36" s="191"/>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c r="AV36" s="191"/>
      <c r="AW36" s="191"/>
      <c r="AX36" s="191"/>
      <c r="AY36" s="191"/>
      <c r="AZ36" s="191"/>
      <c r="BA36" s="191"/>
      <c r="BB36" s="191"/>
      <c r="BC36" s="191"/>
      <c r="BD36" s="191"/>
      <c r="BE36" s="191"/>
      <c r="BF36" s="191"/>
      <c r="BG36" s="191"/>
    </row>
    <row r="37" spans="2:257" ht="13.35" customHeight="1">
      <c r="B37" s="7" t="s">
        <v>85</v>
      </c>
      <c r="M37" s="191"/>
      <c r="N37" s="191"/>
      <c r="O37" s="191"/>
      <c r="P37" s="191"/>
      <c r="Q37" s="191"/>
      <c r="R37" s="191"/>
      <c r="S37" s="191"/>
      <c r="T37" s="191"/>
      <c r="U37" s="191"/>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c r="AV37" s="191"/>
      <c r="AW37" s="191"/>
      <c r="AX37" s="191"/>
      <c r="AY37" s="191"/>
      <c r="AZ37" s="191"/>
      <c r="BA37" s="191"/>
      <c r="BB37" s="191"/>
      <c r="BC37" s="191"/>
      <c r="BD37" s="191"/>
      <c r="BE37" s="191"/>
      <c r="BF37" s="191"/>
      <c r="BG37" s="191"/>
    </row>
    <row r="38" spans="2:257" ht="13.35" customHeight="1">
      <c r="B38" s="2"/>
      <c r="C38" s="4">
        <v>1</v>
      </c>
      <c r="D38" s="4">
        <v>2</v>
      </c>
      <c r="E38" s="4">
        <v>3</v>
      </c>
      <c r="F38" s="4">
        <v>4</v>
      </c>
      <c r="G38" s="4">
        <v>5</v>
      </c>
      <c r="H38" s="4">
        <v>6</v>
      </c>
      <c r="I38" s="4">
        <v>7</v>
      </c>
      <c r="J38" s="4">
        <v>8</v>
      </c>
      <c r="K38" s="4">
        <v>9</v>
      </c>
      <c r="L38" s="4">
        <v>10</v>
      </c>
      <c r="M38" s="191">
        <f>L38+1</f>
        <v>11</v>
      </c>
      <c r="N38" s="191">
        <f t="shared" ref="N38:BE38" si="7">M38+1</f>
        <v>12</v>
      </c>
      <c r="O38" s="191">
        <f t="shared" si="7"/>
        <v>13</v>
      </c>
      <c r="P38" s="191">
        <f t="shared" si="7"/>
        <v>14</v>
      </c>
      <c r="Q38" s="191">
        <f t="shared" si="7"/>
        <v>15</v>
      </c>
      <c r="R38" s="191">
        <f t="shared" si="7"/>
        <v>16</v>
      </c>
      <c r="S38" s="191">
        <f t="shared" si="7"/>
        <v>17</v>
      </c>
      <c r="T38" s="191">
        <f t="shared" si="7"/>
        <v>18</v>
      </c>
      <c r="U38" s="191">
        <f t="shared" si="7"/>
        <v>19</v>
      </c>
      <c r="V38" s="191">
        <f t="shared" si="7"/>
        <v>20</v>
      </c>
      <c r="W38" s="191">
        <f t="shared" si="7"/>
        <v>21</v>
      </c>
      <c r="X38" s="191">
        <f t="shared" si="7"/>
        <v>22</v>
      </c>
      <c r="Y38" s="191">
        <f t="shared" si="7"/>
        <v>23</v>
      </c>
      <c r="Z38" s="191">
        <f t="shared" si="7"/>
        <v>24</v>
      </c>
      <c r="AA38" s="191">
        <f t="shared" si="7"/>
        <v>25</v>
      </c>
      <c r="AB38" s="191">
        <f t="shared" si="7"/>
        <v>26</v>
      </c>
      <c r="AC38" s="191">
        <f t="shared" si="7"/>
        <v>27</v>
      </c>
      <c r="AD38" s="191">
        <f t="shared" si="7"/>
        <v>28</v>
      </c>
      <c r="AE38" s="191">
        <f t="shared" si="7"/>
        <v>29</v>
      </c>
      <c r="AF38" s="191">
        <f t="shared" si="7"/>
        <v>30</v>
      </c>
      <c r="AG38" s="191">
        <f t="shared" si="7"/>
        <v>31</v>
      </c>
      <c r="AH38" s="191">
        <f t="shared" si="7"/>
        <v>32</v>
      </c>
      <c r="AI38" s="191">
        <f t="shared" si="7"/>
        <v>33</v>
      </c>
      <c r="AJ38" s="191">
        <f t="shared" si="7"/>
        <v>34</v>
      </c>
      <c r="AK38" s="191">
        <f t="shared" si="7"/>
        <v>35</v>
      </c>
      <c r="AL38" s="191">
        <f t="shared" si="7"/>
        <v>36</v>
      </c>
      <c r="AM38" s="191">
        <f t="shared" si="7"/>
        <v>37</v>
      </c>
      <c r="AN38" s="191">
        <f t="shared" si="7"/>
        <v>38</v>
      </c>
      <c r="AO38" s="191">
        <f t="shared" si="7"/>
        <v>39</v>
      </c>
      <c r="AP38" s="191">
        <f t="shared" si="7"/>
        <v>40</v>
      </c>
      <c r="AQ38" s="191">
        <f t="shared" si="7"/>
        <v>41</v>
      </c>
      <c r="AR38" s="191">
        <f t="shared" si="7"/>
        <v>42</v>
      </c>
      <c r="AS38" s="191">
        <f t="shared" si="7"/>
        <v>43</v>
      </c>
      <c r="AT38" s="191">
        <f t="shared" si="7"/>
        <v>44</v>
      </c>
      <c r="AU38" s="191">
        <f t="shared" si="7"/>
        <v>45</v>
      </c>
      <c r="AV38" s="191">
        <f t="shared" si="7"/>
        <v>46</v>
      </c>
      <c r="AW38" s="191">
        <f t="shared" si="7"/>
        <v>47</v>
      </c>
      <c r="AX38" s="191">
        <f t="shared" si="7"/>
        <v>48</v>
      </c>
      <c r="AY38" s="191">
        <f t="shared" si="7"/>
        <v>49</v>
      </c>
      <c r="AZ38" s="191">
        <f t="shared" si="7"/>
        <v>50</v>
      </c>
      <c r="BA38" s="191">
        <f t="shared" si="7"/>
        <v>51</v>
      </c>
      <c r="BB38" s="191">
        <f t="shared" si="7"/>
        <v>52</v>
      </c>
      <c r="BC38" s="191">
        <f t="shared" si="7"/>
        <v>53</v>
      </c>
      <c r="BD38" s="191">
        <f t="shared" si="7"/>
        <v>54</v>
      </c>
      <c r="BE38" s="191">
        <f t="shared" si="7"/>
        <v>55</v>
      </c>
      <c r="BF38" s="191"/>
      <c r="BG38" s="191"/>
    </row>
    <row r="39" spans="2:257" ht="13.35" customHeight="1">
      <c r="B39" s="4" t="s">
        <v>105</v>
      </c>
      <c r="C39" s="4">
        <v>0</v>
      </c>
      <c r="D39" s="2"/>
      <c r="E39" s="2"/>
      <c r="F39" s="2"/>
      <c r="G39" s="2"/>
      <c r="H39" s="2"/>
      <c r="I39" s="2"/>
      <c r="J39" s="2"/>
      <c r="K39" s="2"/>
      <c r="L39" s="2"/>
      <c r="M39" s="191"/>
      <c r="N39" s="191"/>
      <c r="O39" s="191"/>
      <c r="P39" s="191"/>
      <c r="Q39" s="191"/>
      <c r="R39" s="191"/>
      <c r="S39" s="191"/>
      <c r="T39" s="191"/>
      <c r="U39" s="191"/>
      <c r="V39" s="191"/>
      <c r="W39" s="191"/>
      <c r="X39" s="191"/>
      <c r="Y39" s="191"/>
      <c r="Z39" s="191"/>
      <c r="AA39" s="191"/>
      <c r="AB39" s="191"/>
      <c r="AC39" s="191"/>
      <c r="AD39" s="191"/>
      <c r="AE39" s="191"/>
      <c r="AF39" s="191"/>
      <c r="AG39" s="191"/>
      <c r="AH39" s="191"/>
      <c r="AI39" s="191"/>
      <c r="AJ39" s="191"/>
      <c r="AK39" s="191"/>
      <c r="AL39" s="191"/>
      <c r="AM39" s="191"/>
      <c r="AN39" s="191"/>
      <c r="AO39" s="191"/>
      <c r="AP39" s="191"/>
      <c r="AQ39" s="191"/>
      <c r="AR39" s="191"/>
      <c r="AS39" s="191"/>
      <c r="AT39" s="191"/>
      <c r="AU39" s="191"/>
      <c r="AV39" s="191"/>
      <c r="AW39" s="191"/>
      <c r="AX39" s="191"/>
      <c r="AY39" s="191"/>
      <c r="AZ39" s="191"/>
      <c r="BA39" s="191"/>
      <c r="BB39" s="191"/>
      <c r="BC39" s="191"/>
      <c r="BD39" s="191"/>
      <c r="BE39" s="191"/>
      <c r="BF39" s="191"/>
      <c r="BG39" s="191"/>
    </row>
    <row r="40" spans="2:257" ht="13.35" customHeight="1">
      <c r="B40" s="4" t="s">
        <v>106</v>
      </c>
      <c r="C40" s="4">
        <v>0</v>
      </c>
      <c r="D40" s="4">
        <v>0</v>
      </c>
      <c r="E40" s="4">
        <v>0</v>
      </c>
      <c r="F40" s="4">
        <v>0</v>
      </c>
      <c r="G40" s="4">
        <v>0</v>
      </c>
      <c r="H40" s="4">
        <v>0</v>
      </c>
      <c r="I40" s="4">
        <v>0</v>
      </c>
      <c r="J40" s="4">
        <v>0</v>
      </c>
      <c r="K40" s="4">
        <v>0</v>
      </c>
      <c r="L40" s="4">
        <v>0</v>
      </c>
      <c r="M40" s="187">
        <v>0</v>
      </c>
      <c r="N40" s="187">
        <v>0</v>
      </c>
      <c r="O40" s="187">
        <v>0</v>
      </c>
      <c r="P40" s="187">
        <v>0</v>
      </c>
      <c r="Q40" s="187">
        <v>0</v>
      </c>
      <c r="R40" s="187">
        <v>0</v>
      </c>
      <c r="S40" s="187">
        <v>0</v>
      </c>
      <c r="T40" s="187">
        <v>0</v>
      </c>
      <c r="U40" s="187">
        <v>0</v>
      </c>
      <c r="V40" s="187">
        <v>0</v>
      </c>
      <c r="W40" s="187">
        <v>0</v>
      </c>
      <c r="X40" s="187">
        <v>0</v>
      </c>
      <c r="Y40" s="187">
        <v>0</v>
      </c>
      <c r="Z40" s="187">
        <v>0</v>
      </c>
      <c r="AA40" s="187">
        <v>0</v>
      </c>
      <c r="AB40" s="187">
        <v>0</v>
      </c>
      <c r="AC40" s="187">
        <v>0</v>
      </c>
      <c r="AD40" s="187">
        <v>0</v>
      </c>
      <c r="AE40" s="187">
        <v>0</v>
      </c>
      <c r="AF40" s="187">
        <v>0</v>
      </c>
      <c r="AG40" s="187">
        <v>0</v>
      </c>
      <c r="AH40" s="187">
        <v>0</v>
      </c>
      <c r="AI40" s="187">
        <v>0</v>
      </c>
      <c r="AJ40" s="187">
        <v>0</v>
      </c>
      <c r="AK40" s="187">
        <v>0</v>
      </c>
      <c r="AL40" s="187">
        <v>0</v>
      </c>
      <c r="AM40" s="187">
        <v>0</v>
      </c>
      <c r="AN40" s="187">
        <v>0</v>
      </c>
      <c r="AO40" s="187">
        <v>0</v>
      </c>
      <c r="AP40" s="187">
        <v>0</v>
      </c>
      <c r="AQ40" s="187">
        <v>0</v>
      </c>
      <c r="AR40" s="187">
        <v>0</v>
      </c>
      <c r="AS40" s="187">
        <v>0</v>
      </c>
      <c r="AT40" s="187">
        <v>0</v>
      </c>
      <c r="AU40" s="187">
        <v>0</v>
      </c>
      <c r="AV40" s="187">
        <v>0</v>
      </c>
      <c r="AW40" s="187">
        <v>0</v>
      </c>
      <c r="AX40" s="187">
        <v>0</v>
      </c>
      <c r="AY40" s="187">
        <v>0</v>
      </c>
      <c r="AZ40" s="187">
        <v>0</v>
      </c>
      <c r="BA40" s="187">
        <v>0</v>
      </c>
      <c r="BB40" s="187">
        <v>0</v>
      </c>
      <c r="BC40" s="187">
        <v>0</v>
      </c>
      <c r="BD40" s="187">
        <v>0</v>
      </c>
      <c r="BE40" s="187">
        <v>0</v>
      </c>
      <c r="BF40" s="187"/>
      <c r="BG40" s="187"/>
    </row>
    <row r="41" spans="2:257" ht="13.35" customHeight="1">
      <c r="B41" s="4" t="s">
        <v>107</v>
      </c>
      <c r="C41" s="4">
        <v>0</v>
      </c>
      <c r="D41" s="2"/>
      <c r="E41" s="2"/>
      <c r="F41" s="2"/>
      <c r="G41" s="2"/>
      <c r="H41" s="2"/>
      <c r="I41" s="2"/>
      <c r="J41" s="2"/>
      <c r="K41" s="2"/>
      <c r="L41" s="2"/>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6"/>
      <c r="AT41" s="186"/>
      <c r="AU41" s="186"/>
      <c r="AV41" s="186"/>
      <c r="AW41" s="186"/>
      <c r="AX41" s="186"/>
      <c r="AY41" s="186"/>
      <c r="AZ41" s="186"/>
      <c r="BA41" s="186"/>
      <c r="BB41" s="186"/>
      <c r="BC41" s="186"/>
      <c r="BD41" s="186"/>
      <c r="BE41" s="186"/>
      <c r="BF41" s="186"/>
      <c r="BG41" s="186"/>
    </row>
    <row r="42" spans="2:257" ht="13.35" customHeight="1">
      <c r="B42" s="4" t="s">
        <v>108</v>
      </c>
      <c r="C42" s="4">
        <v>0</v>
      </c>
      <c r="D42" s="2"/>
      <c r="E42" s="2"/>
      <c r="F42" s="2"/>
      <c r="G42" s="2"/>
      <c r="H42" s="2"/>
      <c r="I42" s="2"/>
      <c r="J42" s="2"/>
      <c r="K42" s="2"/>
      <c r="L42" s="2"/>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6"/>
      <c r="AT42" s="186"/>
      <c r="AU42" s="186"/>
      <c r="AV42" s="186"/>
      <c r="AW42" s="186"/>
      <c r="AX42" s="186"/>
      <c r="AY42" s="186"/>
      <c r="AZ42" s="186"/>
      <c r="BA42" s="186"/>
      <c r="BB42" s="186"/>
      <c r="BC42" s="186"/>
      <c r="BD42" s="186"/>
      <c r="BE42" s="186"/>
      <c r="BF42" s="186"/>
      <c r="BG42" s="186"/>
    </row>
    <row r="43" spans="2:257" ht="13.35" customHeight="1">
      <c r="B43" s="4" t="s">
        <v>109</v>
      </c>
      <c r="C43" s="4">
        <v>0</v>
      </c>
      <c r="D43" s="2"/>
      <c r="E43" s="2"/>
      <c r="F43" s="2"/>
      <c r="G43" s="2"/>
      <c r="H43" s="2"/>
      <c r="I43" s="2"/>
      <c r="J43" s="2"/>
      <c r="K43" s="2"/>
      <c r="L43" s="2"/>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6"/>
      <c r="AT43" s="186"/>
      <c r="AU43" s="186"/>
      <c r="AV43" s="186"/>
      <c r="AW43" s="186"/>
      <c r="AX43" s="186"/>
      <c r="AY43" s="186"/>
      <c r="AZ43" s="186"/>
      <c r="BA43" s="186"/>
      <c r="BB43" s="186"/>
      <c r="BC43" s="186"/>
      <c r="BD43" s="186"/>
      <c r="BE43" s="186"/>
      <c r="BF43" s="186"/>
      <c r="BG43" s="186"/>
    </row>
    <row r="44" spans="2:257" ht="13.35" customHeight="1">
      <c r="B44" s="2"/>
      <c r="C44" s="2"/>
      <c r="D44" s="2"/>
      <c r="E44" s="2"/>
      <c r="F44" s="2"/>
      <c r="G44" s="2"/>
      <c r="H44" s="2"/>
      <c r="I44" s="2"/>
      <c r="J44" s="2"/>
      <c r="K44" s="2"/>
      <c r="L44" s="2"/>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6"/>
      <c r="AT44" s="186"/>
      <c r="AU44" s="186"/>
      <c r="AV44" s="186"/>
      <c r="AW44" s="186"/>
      <c r="AX44" s="186"/>
      <c r="AY44" s="186"/>
      <c r="AZ44" s="186"/>
      <c r="BA44" s="186"/>
      <c r="BB44" s="186"/>
      <c r="BC44" s="186"/>
      <c r="BD44" s="186"/>
      <c r="BE44" s="186"/>
      <c r="BF44" s="186"/>
      <c r="BG44" s="186"/>
    </row>
    <row r="45" spans="2:257" ht="13.35" customHeight="1">
      <c r="B45" s="4" t="s">
        <v>155</v>
      </c>
      <c r="C45" s="2"/>
      <c r="D45" s="2"/>
      <c r="E45" s="2"/>
      <c r="F45" s="2"/>
      <c r="G45" s="2"/>
      <c r="H45" s="2"/>
      <c r="I45" s="2"/>
      <c r="J45" s="2"/>
      <c r="K45" s="2"/>
      <c r="L45" s="2"/>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6"/>
      <c r="AT45" s="186"/>
      <c r="AU45" s="186"/>
      <c r="AV45" s="186"/>
      <c r="AW45" s="186"/>
      <c r="AX45" s="186"/>
      <c r="AY45" s="186"/>
      <c r="AZ45" s="186"/>
      <c r="BA45" s="186"/>
      <c r="BB45" s="186"/>
      <c r="BC45" s="186"/>
      <c r="BD45" s="186"/>
      <c r="BE45" s="186"/>
      <c r="BF45" s="186"/>
      <c r="BG45" s="186"/>
    </row>
    <row r="46" spans="2:257" ht="13.35" customHeight="1">
      <c r="B46" s="4" t="s">
        <v>156</v>
      </c>
      <c r="C46" s="4">
        <v>0</v>
      </c>
      <c r="D46" s="4">
        <v>0</v>
      </c>
      <c r="E46" s="4">
        <v>0</v>
      </c>
      <c r="F46" s="4">
        <v>0</v>
      </c>
      <c r="G46" s="4">
        <v>0</v>
      </c>
      <c r="H46" s="4">
        <v>0</v>
      </c>
      <c r="I46" s="4">
        <v>0</v>
      </c>
      <c r="J46" s="4">
        <v>0</v>
      </c>
      <c r="K46" s="4">
        <v>0</v>
      </c>
      <c r="L46" s="4">
        <v>0</v>
      </c>
      <c r="M46" s="187">
        <v>0</v>
      </c>
      <c r="N46" s="187">
        <v>0</v>
      </c>
      <c r="O46" s="187">
        <v>0</v>
      </c>
      <c r="P46" s="187">
        <v>0</v>
      </c>
      <c r="Q46" s="187">
        <v>0</v>
      </c>
      <c r="R46" s="187">
        <v>0</v>
      </c>
      <c r="S46" s="187">
        <v>0</v>
      </c>
      <c r="T46" s="187">
        <v>0</v>
      </c>
      <c r="U46" s="187">
        <v>0</v>
      </c>
      <c r="V46" s="187">
        <v>0</v>
      </c>
      <c r="W46" s="187">
        <v>0</v>
      </c>
      <c r="X46" s="187">
        <v>0</v>
      </c>
      <c r="Y46" s="187">
        <v>0</v>
      </c>
      <c r="Z46" s="187">
        <v>0</v>
      </c>
      <c r="AA46" s="187">
        <v>0</v>
      </c>
      <c r="AB46" s="187">
        <v>0</v>
      </c>
      <c r="AC46" s="187">
        <v>0</v>
      </c>
      <c r="AD46" s="187">
        <v>0</v>
      </c>
      <c r="AE46" s="187">
        <v>0</v>
      </c>
      <c r="AF46" s="187">
        <v>0</v>
      </c>
      <c r="AG46" s="187">
        <v>0</v>
      </c>
      <c r="AH46" s="187">
        <v>0</v>
      </c>
      <c r="AI46" s="187">
        <v>0</v>
      </c>
      <c r="AJ46" s="187">
        <v>0</v>
      </c>
      <c r="AK46" s="187">
        <v>0</v>
      </c>
      <c r="AL46" s="187">
        <v>0</v>
      </c>
      <c r="AM46" s="187">
        <v>0</v>
      </c>
      <c r="AN46" s="187">
        <v>0</v>
      </c>
      <c r="AO46" s="187">
        <v>0</v>
      </c>
      <c r="AP46" s="187">
        <v>0</v>
      </c>
      <c r="AQ46" s="187">
        <v>0</v>
      </c>
      <c r="AR46" s="187">
        <v>0</v>
      </c>
      <c r="AS46" s="187">
        <v>0</v>
      </c>
      <c r="AT46" s="187">
        <v>0</v>
      </c>
      <c r="AU46" s="187">
        <v>0</v>
      </c>
      <c r="AV46" s="187">
        <v>0</v>
      </c>
      <c r="AW46" s="187">
        <v>0</v>
      </c>
      <c r="AX46" s="187">
        <v>0</v>
      </c>
      <c r="AY46" s="187">
        <v>0</v>
      </c>
      <c r="AZ46" s="187">
        <v>0</v>
      </c>
      <c r="BA46" s="187">
        <v>0</v>
      </c>
      <c r="BB46" s="187">
        <v>0</v>
      </c>
      <c r="BC46" s="187">
        <v>0</v>
      </c>
      <c r="BD46" s="187">
        <v>0</v>
      </c>
      <c r="BE46" s="187">
        <v>0</v>
      </c>
      <c r="BF46" s="187"/>
      <c r="BG46" s="187"/>
    </row>
    <row r="47" spans="2:257" ht="13.35" customHeight="1">
      <c r="B47" s="4" t="s">
        <v>110</v>
      </c>
      <c r="C47" s="5">
        <f>'Stmt of Financial Performance'!F67</f>
        <v>153.7904914890639</v>
      </c>
      <c r="D47" s="5">
        <f>'Stmt of Financial Performance'!G67</f>
        <v>125.60760215797951</v>
      </c>
      <c r="E47" s="5">
        <f>'Stmt of Financial Performance'!H67</f>
        <v>141.76032287585224</v>
      </c>
      <c r="F47" s="5">
        <f>'Stmt of Financial Performance'!I67</f>
        <v>156.27654829422579</v>
      </c>
      <c r="G47" s="5">
        <f>'Stmt of Financial Performance'!J67</f>
        <v>-255.73669415039217</v>
      </c>
      <c r="H47" s="5">
        <f>'Stmt of Financial Performance'!K67</f>
        <v>175.63810242579365</v>
      </c>
      <c r="I47" s="5">
        <f>'Stmt of Financial Performance'!L67</f>
        <v>182.36532174428055</v>
      </c>
      <c r="J47" s="5">
        <f>'Stmt of Financial Performance'!M67</f>
        <v>187.19692132814077</v>
      </c>
      <c r="K47" s="5">
        <f>'Stmt of Financial Performance'!N67</f>
        <v>190.40409050616495</v>
      </c>
      <c r="L47" s="5">
        <f>'Stmt of Financial Performance'!O67</f>
        <v>192.13280511064366</v>
      </c>
      <c r="M47" s="188">
        <f>'Stmt of Financial Performance'!P67</f>
        <v>192.45315591292007</v>
      </c>
      <c r="N47" s="188">
        <f>'Stmt of Financial Performance'!Q67</f>
        <v>191.41294604597937</v>
      </c>
      <c r="O47" s="188">
        <f>'Stmt of Financial Performance'!R67</f>
        <v>189.18035227756695</v>
      </c>
      <c r="P47" s="188">
        <f>'Stmt of Financial Performance'!S67</f>
        <v>185.83134445121073</v>
      </c>
      <c r="Q47" s="188">
        <f>'Stmt of Financial Performance'!T67</f>
        <v>181.54121448420705</v>
      </c>
      <c r="R47" s="188">
        <f>'Stmt of Financial Performance'!U67</f>
        <v>176.44353978982275</v>
      </c>
      <c r="S47" s="188">
        <f>'Stmt of Financial Performance'!V67</f>
        <v>170.29594264229735</v>
      </c>
      <c r="T47" s="188">
        <f>'Stmt of Financial Performance'!W67</f>
        <v>163.64278222232383</v>
      </c>
      <c r="U47" s="188">
        <f>'Stmt of Financial Performance'!X67</f>
        <v>156.58166018501586</v>
      </c>
      <c r="V47" s="188">
        <f>'Stmt of Financial Performance'!Y67</f>
        <v>149.20282399149826</v>
      </c>
      <c r="W47" s="188">
        <f>'Stmt of Financial Performance'!Z67</f>
        <v>141.58337155794476</v>
      </c>
      <c r="X47" s="188">
        <f>'Stmt of Financial Performance'!AA67</f>
        <v>133.79574953682047</v>
      </c>
      <c r="Y47" s="188">
        <f>'Stmt of Financial Performance'!AB67</f>
        <v>125.90185918189209</v>
      </c>
      <c r="Z47" s="188">
        <f>'Stmt of Financial Performance'!AC67</f>
        <v>117.95529504634212</v>
      </c>
      <c r="AA47" s="188">
        <f>'Stmt of Financial Performance'!AD67</f>
        <v>110.00809924498577</v>
      </c>
      <c r="AB47" s="188">
        <f>'Stmt of Financial Performance'!AE67</f>
        <v>102.11078300815953</v>
      </c>
      <c r="AC47" s="188">
        <f>'Stmt of Financial Performance'!AF67</f>
        <v>94.31476676914528</v>
      </c>
      <c r="AD47" s="188">
        <f>'Stmt of Financial Performance'!AG67</f>
        <v>86.675950405035991</v>
      </c>
      <c r="AE47" s="188">
        <f>'Stmt of Financial Performance'!AH67</f>
        <v>79.241254518027063</v>
      </c>
      <c r="AF47" s="188">
        <f>'Stmt of Financial Performance'!AI67</f>
        <v>72.048201361748639</v>
      </c>
      <c r="AG47" s="188">
        <f>'Stmt of Financial Performance'!AJ67</f>
        <v>65.126392059748298</v>
      </c>
      <c r="AH47" s="188">
        <f>'Stmt of Financial Performance'!AK67</f>
        <v>58.500625572939654</v>
      </c>
      <c r="AI47" s="188">
        <f>'Stmt of Financial Performance'!AL67</f>
        <v>52.194389979562672</v>
      </c>
      <c r="AJ47" s="188">
        <f>'Stmt of Financial Performance'!AM67</f>
        <v>46.228548864848591</v>
      </c>
      <c r="AK47" s="188">
        <f>'Stmt of Financial Performance'!AN67</f>
        <v>40.623768485485172</v>
      </c>
      <c r="AL47" s="188">
        <f>'Stmt of Financial Performance'!AO67</f>
        <v>35.399309089688039</v>
      </c>
      <c r="AM47" s="188">
        <f>'Stmt of Financial Performance'!AP67</f>
        <v>30.57073845298688</v>
      </c>
      <c r="AN47" s="188">
        <f>'Stmt of Financial Performance'!AQ67</f>
        <v>26.151542711102515</v>
      </c>
      <c r="AO47" s="188">
        <f>'Stmt of Financial Performance'!AR67</f>
        <v>22.149110502972334</v>
      </c>
      <c r="AP47" s="188">
        <f>'Stmt of Financial Performance'!AS67</f>
        <v>18.558786051149106</v>
      </c>
      <c r="AQ47" s="188">
        <f>'Stmt of Financial Performance'!AT67</f>
        <v>15.368075795812778</v>
      </c>
      <c r="AR47" s="188">
        <f>'Stmt of Financial Performance'!AU67</f>
        <v>12.56321679879813</v>
      </c>
      <c r="AS47" s="188">
        <f>'Stmt of Financial Performance'!AV67</f>
        <v>10.127734917796822</v>
      </c>
      <c r="AT47" s="188">
        <f>'Stmt of Financial Performance'!AW67</f>
        <v>8.0417212173398447</v>
      </c>
      <c r="AU47" s="188">
        <f>'Stmt of Financial Performance'!AX67</f>
        <v>6.2824841749470366</v>
      </c>
      <c r="AV47" s="188">
        <f>'Stmt of Financial Performance'!AY67</f>
        <v>4.8247461184791121</v>
      </c>
      <c r="AW47" s="188">
        <f>'Stmt of Financial Performance'!AZ67</f>
        <v>3.6392019702818041</v>
      </c>
      <c r="AX47" s="188">
        <f>'Stmt of Financial Performance'!BA67</f>
        <v>2.6932374612546823</v>
      </c>
      <c r="AY47" s="188">
        <f>'Stmt of Financial Performance'!BB67</f>
        <v>1.952992587399792</v>
      </c>
      <c r="AZ47" s="188">
        <f>'Stmt of Financial Performance'!BC67</f>
        <v>1.3851287564930197</v>
      </c>
      <c r="BA47" s="188">
        <f>'Stmt of Financial Performance'!BD67</f>
        <v>0.95824488538550412</v>
      </c>
      <c r="BB47" s="188">
        <f>'Stmt of Financial Performance'!BE67</f>
        <v>0.6439008334014118</v>
      </c>
      <c r="BC47" s="188">
        <f>'Stmt of Financial Performance'!BF67</f>
        <v>0.41722829796081673</v>
      </c>
      <c r="BD47" s="188">
        <f>'Stmt of Financial Performance'!BG67</f>
        <v>0.25718111621929868</v>
      </c>
      <c r="BE47" s="188">
        <f>'Stmt of Financial Performance'!BH67</f>
        <v>0</v>
      </c>
      <c r="BF47" s="188"/>
      <c r="BG47" s="188"/>
    </row>
    <row r="48" spans="2:257" ht="13.35" customHeight="1">
      <c r="B48" s="4" t="s">
        <v>111</v>
      </c>
      <c r="C48" s="5">
        <v>0</v>
      </c>
      <c r="D48" s="5">
        <v>0</v>
      </c>
      <c r="E48" s="5">
        <v>0</v>
      </c>
      <c r="F48" s="5">
        <v>0</v>
      </c>
      <c r="G48" s="5">
        <v>0</v>
      </c>
      <c r="H48" s="5">
        <v>0</v>
      </c>
      <c r="I48" s="5">
        <v>0</v>
      </c>
      <c r="J48" s="5">
        <v>0</v>
      </c>
      <c r="K48" s="5">
        <v>0</v>
      </c>
      <c r="L48" s="5">
        <v>0</v>
      </c>
      <c r="M48" s="188"/>
      <c r="N48" s="188"/>
      <c r="O48" s="188"/>
      <c r="P48" s="188"/>
      <c r="Q48" s="188"/>
      <c r="R48" s="188"/>
      <c r="S48" s="188"/>
      <c r="T48" s="188"/>
      <c r="U48" s="188"/>
      <c r="V48" s="188"/>
      <c r="W48" s="188"/>
      <c r="X48" s="188"/>
      <c r="Y48" s="188"/>
      <c r="Z48" s="188"/>
      <c r="AA48" s="188"/>
      <c r="AB48" s="188"/>
      <c r="AC48" s="188"/>
      <c r="AD48" s="188"/>
      <c r="AE48" s="188"/>
      <c r="AF48" s="188"/>
      <c r="AG48" s="188"/>
      <c r="AH48" s="188"/>
      <c r="AI48" s="188"/>
      <c r="AJ48" s="188"/>
      <c r="AK48" s="188"/>
      <c r="AL48" s="188"/>
      <c r="AM48" s="188"/>
      <c r="AN48" s="188"/>
      <c r="AO48" s="188"/>
      <c r="AP48" s="188"/>
      <c r="AQ48" s="188"/>
      <c r="AR48" s="188"/>
      <c r="AS48" s="188"/>
      <c r="AT48" s="188"/>
      <c r="AU48" s="188"/>
      <c r="AV48" s="188"/>
      <c r="AW48" s="188"/>
      <c r="AX48" s="188"/>
      <c r="AY48" s="188"/>
      <c r="AZ48" s="188"/>
      <c r="BA48" s="188"/>
      <c r="BB48" s="188"/>
      <c r="BC48" s="188"/>
      <c r="BD48" s="188"/>
      <c r="BE48" s="188"/>
      <c r="BF48" s="188"/>
      <c r="BG48" s="188"/>
    </row>
    <row r="49" spans="2:257" ht="13.35" customHeight="1">
      <c r="B49" s="187" t="s">
        <v>123</v>
      </c>
      <c r="C49" s="189">
        <f>'Cash Flows'!E71</f>
        <v>153.7904914890639</v>
      </c>
      <c r="D49" s="189">
        <f>'Cash Flows'!F71</f>
        <v>125.60760215797951</v>
      </c>
      <c r="E49" s="189">
        <f>'Cash Flows'!G71</f>
        <v>141.76032287585224</v>
      </c>
      <c r="F49" s="189">
        <f>'Cash Flows'!H71</f>
        <v>156.27654829422579</v>
      </c>
      <c r="G49" s="189">
        <f>'Cash Flows'!I71</f>
        <v>-255.73669415039217</v>
      </c>
      <c r="H49" s="189">
        <f>'Cash Flows'!J71</f>
        <v>175.63810242579365</v>
      </c>
      <c r="I49" s="189">
        <f>'Cash Flows'!K71</f>
        <v>182.36532174428055</v>
      </c>
      <c r="J49" s="189">
        <f>'Cash Flows'!L71</f>
        <v>187.19692132814077</v>
      </c>
      <c r="K49" s="189">
        <f>'Cash Flows'!M71</f>
        <v>190.40409050616495</v>
      </c>
      <c r="L49" s="189">
        <f>'Cash Flows'!N71</f>
        <v>192.13280511064366</v>
      </c>
      <c r="M49" s="189">
        <f>'Cash Flows'!O71</f>
        <v>192.45315591292007</v>
      </c>
      <c r="N49" s="189">
        <f>'Cash Flows'!P71</f>
        <v>191.41294604597937</v>
      </c>
      <c r="O49" s="189">
        <f>'Cash Flows'!Q71</f>
        <v>189.18035227756695</v>
      </c>
      <c r="P49" s="189">
        <f>'Cash Flows'!R71</f>
        <v>185.83134445121073</v>
      </c>
      <c r="Q49" s="189">
        <f>'Cash Flows'!S71</f>
        <v>181.54121448420705</v>
      </c>
      <c r="R49" s="189">
        <f>'Cash Flows'!T71</f>
        <v>176.44353978982275</v>
      </c>
      <c r="S49" s="189">
        <f>'Cash Flows'!U71</f>
        <v>170.29594264229735</v>
      </c>
      <c r="T49" s="189">
        <f>'Cash Flows'!V71</f>
        <v>163.64278222232383</v>
      </c>
      <c r="U49" s="189">
        <f>'Cash Flows'!W71</f>
        <v>156.58166018501586</v>
      </c>
      <c r="V49" s="189">
        <f>'Cash Flows'!X71</f>
        <v>149.20282399149826</v>
      </c>
      <c r="W49" s="189">
        <f>'Cash Flows'!Y71</f>
        <v>141.58337155794476</v>
      </c>
      <c r="X49" s="189">
        <f>'Cash Flows'!Z71</f>
        <v>133.79574953682047</v>
      </c>
      <c r="Y49" s="189">
        <f>'Cash Flows'!AA71</f>
        <v>125.90185918189209</v>
      </c>
      <c r="Z49" s="189">
        <f>'Cash Flows'!AB71</f>
        <v>117.95529504634212</v>
      </c>
      <c r="AA49" s="189">
        <f>'Cash Flows'!AC71</f>
        <v>110.00809924498577</v>
      </c>
      <c r="AB49" s="189">
        <f>'Cash Flows'!AD71</f>
        <v>102.11078300815953</v>
      </c>
      <c r="AC49" s="189">
        <f>'Cash Flows'!AE71</f>
        <v>94.31476676914528</v>
      </c>
      <c r="AD49" s="189">
        <f>'Cash Flows'!AF71</f>
        <v>86.675950405035991</v>
      </c>
      <c r="AE49" s="189">
        <f>'Cash Flows'!AG71</f>
        <v>79.241254518027063</v>
      </c>
      <c r="AF49" s="189">
        <f>'Cash Flows'!AH71</f>
        <v>72.048201361748639</v>
      </c>
      <c r="AG49" s="189">
        <f>'Cash Flows'!AI71</f>
        <v>65.126392059748298</v>
      </c>
      <c r="AH49" s="189">
        <f>'Cash Flows'!AJ71</f>
        <v>58.500625572939654</v>
      </c>
      <c r="AI49" s="189">
        <f>'Cash Flows'!AK71</f>
        <v>52.194389979562672</v>
      </c>
      <c r="AJ49" s="189">
        <f>'Cash Flows'!AL71</f>
        <v>46.228548864848591</v>
      </c>
      <c r="AK49" s="189">
        <f>'Cash Flows'!AM71</f>
        <v>40.623768485485172</v>
      </c>
      <c r="AL49" s="189">
        <f>'Cash Flows'!AN71</f>
        <v>35.399309089688039</v>
      </c>
      <c r="AM49" s="189">
        <f>'Cash Flows'!AO71</f>
        <v>30.57073845298688</v>
      </c>
      <c r="AN49" s="189">
        <f>'Cash Flows'!AP71</f>
        <v>26.151542711102515</v>
      </c>
      <c r="AO49" s="189">
        <f>'Cash Flows'!AQ71</f>
        <v>22.149110502972334</v>
      </c>
      <c r="AP49" s="189">
        <f>'Cash Flows'!AR71</f>
        <v>18.558786051149106</v>
      </c>
      <c r="AQ49" s="189">
        <f>'Cash Flows'!AS71</f>
        <v>15.368075795812778</v>
      </c>
      <c r="AR49" s="189">
        <f>'Cash Flows'!AT71</f>
        <v>12.56321679879813</v>
      </c>
      <c r="AS49" s="189">
        <f>'Cash Flows'!AU71</f>
        <v>10.127734917796822</v>
      </c>
      <c r="AT49" s="189">
        <f>'Cash Flows'!AV71</f>
        <v>8.0417212173398447</v>
      </c>
      <c r="AU49" s="189">
        <f>'Cash Flows'!AW71</f>
        <v>6.2824841749470366</v>
      </c>
      <c r="AV49" s="189">
        <f>'Cash Flows'!AX71</f>
        <v>4.8247461184791121</v>
      </c>
      <c r="AW49" s="189">
        <f>'Cash Flows'!AY71</f>
        <v>3.6392019702818041</v>
      </c>
      <c r="AX49" s="189">
        <f>'Cash Flows'!AZ71</f>
        <v>2.6932374612546823</v>
      </c>
      <c r="AY49" s="189">
        <f>'Cash Flows'!BA71</f>
        <v>1.952992587399792</v>
      </c>
      <c r="AZ49" s="189">
        <f>'Cash Flows'!BB71</f>
        <v>1.3851287564930197</v>
      </c>
      <c r="BA49" s="189">
        <f>'Cash Flows'!BC71</f>
        <v>0.95824488538550412</v>
      </c>
      <c r="BB49" s="189">
        <f>'Cash Flows'!BD71</f>
        <v>0.6439008334014118</v>
      </c>
      <c r="BC49" s="189">
        <f>'Cash Flows'!BE71</f>
        <v>0.41722829796081673</v>
      </c>
      <c r="BD49" s="189">
        <f>'Cash Flows'!BF71</f>
        <v>0.25718111621929868</v>
      </c>
      <c r="BE49" s="189">
        <f>'Cash Flows'!BG71</f>
        <v>0</v>
      </c>
      <c r="BF49" s="189"/>
      <c r="BG49" s="189"/>
    </row>
    <row r="50" spans="2:257" ht="13.35" customHeight="1">
      <c r="B50" s="2"/>
      <c r="C50" s="2"/>
      <c r="D50" s="2"/>
      <c r="E50" s="2"/>
      <c r="F50" s="2"/>
      <c r="G50" s="2"/>
      <c r="H50" s="2"/>
      <c r="I50" s="2"/>
      <c r="J50" s="2"/>
      <c r="K50" s="2"/>
      <c r="L50" s="2"/>
      <c r="M50" s="186"/>
      <c r="N50" s="186"/>
      <c r="O50" s="186"/>
      <c r="P50" s="186"/>
      <c r="Q50" s="186"/>
      <c r="R50" s="186"/>
      <c r="S50" s="186"/>
      <c r="T50" s="186"/>
      <c r="U50" s="186"/>
      <c r="V50" s="186"/>
      <c r="W50" s="186"/>
      <c r="X50" s="186"/>
      <c r="Y50" s="186"/>
      <c r="Z50" s="186"/>
      <c r="AA50" s="186"/>
      <c r="AB50" s="186"/>
      <c r="AC50" s="186"/>
      <c r="AD50" s="186"/>
      <c r="AE50" s="186"/>
      <c r="AF50" s="186"/>
      <c r="AG50" s="186"/>
      <c r="AH50" s="186"/>
      <c r="AI50" s="186"/>
      <c r="AJ50" s="186"/>
      <c r="AK50" s="186"/>
      <c r="AL50" s="186"/>
      <c r="AM50" s="186"/>
      <c r="AN50" s="186"/>
      <c r="AO50" s="186"/>
      <c r="AP50" s="186"/>
      <c r="AQ50" s="186"/>
      <c r="AR50" s="186"/>
      <c r="AS50" s="186"/>
      <c r="AT50" s="186"/>
      <c r="AU50" s="186"/>
      <c r="AV50" s="186"/>
      <c r="AW50" s="186"/>
      <c r="AX50" s="186"/>
      <c r="AY50" s="186"/>
      <c r="AZ50" s="186"/>
      <c r="BA50" s="186"/>
      <c r="BB50" s="186"/>
      <c r="BC50" s="186"/>
      <c r="BD50" s="186"/>
      <c r="BE50" s="186"/>
      <c r="BF50" s="186"/>
      <c r="BG50" s="186"/>
    </row>
    <row r="51" spans="2:257" ht="13.35" customHeight="1">
      <c r="B51" s="4" t="s">
        <v>112</v>
      </c>
      <c r="C51" s="2"/>
      <c r="D51" s="2"/>
      <c r="E51" s="2"/>
      <c r="F51" s="2"/>
      <c r="G51" s="2"/>
      <c r="H51" s="2"/>
      <c r="I51" s="2"/>
      <c r="J51" s="2"/>
      <c r="K51" s="2"/>
      <c r="L51" s="2"/>
      <c r="M51" s="186"/>
      <c r="N51" s="186"/>
      <c r="O51" s="186"/>
      <c r="P51" s="186"/>
      <c r="Q51" s="186"/>
      <c r="R51" s="186"/>
      <c r="S51" s="186"/>
      <c r="T51" s="186"/>
      <c r="U51" s="186"/>
      <c r="V51" s="186"/>
      <c r="W51" s="186"/>
      <c r="X51" s="186"/>
      <c r="Y51" s="186"/>
      <c r="Z51" s="186"/>
      <c r="AA51" s="186"/>
      <c r="AB51" s="186"/>
      <c r="AC51" s="186"/>
      <c r="AD51" s="186"/>
      <c r="AE51" s="186"/>
      <c r="AF51" s="186"/>
      <c r="AG51" s="186"/>
      <c r="AH51" s="186"/>
      <c r="AI51" s="186"/>
      <c r="AJ51" s="186"/>
      <c r="AK51" s="186"/>
      <c r="AL51" s="186"/>
      <c r="AM51" s="186"/>
      <c r="AN51" s="186"/>
      <c r="AO51" s="186"/>
      <c r="AP51" s="186"/>
      <c r="AQ51" s="186"/>
      <c r="AR51" s="186"/>
      <c r="AS51" s="186"/>
      <c r="AT51" s="186"/>
      <c r="AU51" s="186"/>
      <c r="AV51" s="186"/>
      <c r="AW51" s="186"/>
      <c r="AX51" s="186"/>
      <c r="AY51" s="186"/>
      <c r="AZ51" s="186"/>
      <c r="BA51" s="186"/>
      <c r="BB51" s="186"/>
      <c r="BC51" s="186"/>
      <c r="BD51" s="186"/>
      <c r="BE51" s="186"/>
      <c r="BF51" s="186"/>
      <c r="BG51" s="186"/>
    </row>
    <row r="52" spans="2:257" ht="13.35" customHeight="1">
      <c r="B52" s="4" t="s">
        <v>113</v>
      </c>
      <c r="C52" s="4">
        <v>0</v>
      </c>
      <c r="D52" s="4">
        <v>0</v>
      </c>
      <c r="E52" s="4">
        <v>0</v>
      </c>
      <c r="F52" s="4">
        <v>0</v>
      </c>
      <c r="G52" s="4">
        <v>0</v>
      </c>
      <c r="H52" s="4">
        <v>0</v>
      </c>
      <c r="I52" s="4">
        <v>0</v>
      </c>
      <c r="J52" s="4">
        <v>0</v>
      </c>
      <c r="K52" s="4">
        <v>0</v>
      </c>
      <c r="L52" s="4">
        <v>0</v>
      </c>
      <c r="M52" s="187"/>
      <c r="N52" s="187"/>
      <c r="O52" s="187"/>
      <c r="P52" s="187"/>
      <c r="Q52" s="187"/>
      <c r="R52" s="187"/>
      <c r="S52" s="187"/>
      <c r="T52" s="187"/>
      <c r="U52" s="187"/>
      <c r="V52" s="187"/>
      <c r="W52" s="187"/>
      <c r="X52" s="187"/>
      <c r="Y52" s="187"/>
      <c r="Z52" s="187"/>
      <c r="AA52" s="187"/>
      <c r="AB52" s="187"/>
      <c r="AC52" s="187"/>
      <c r="AD52" s="187"/>
      <c r="AE52" s="187"/>
      <c r="AF52" s="187"/>
      <c r="AG52" s="187"/>
      <c r="AH52" s="187"/>
      <c r="AI52" s="187"/>
      <c r="AJ52" s="187"/>
      <c r="AK52" s="187"/>
      <c r="AL52" s="187"/>
      <c r="AM52" s="187"/>
      <c r="AN52" s="187"/>
      <c r="AO52" s="187"/>
      <c r="AP52" s="187"/>
      <c r="AQ52" s="187"/>
      <c r="AR52" s="187"/>
      <c r="AS52" s="187"/>
      <c r="AT52" s="187"/>
      <c r="AU52" s="187"/>
      <c r="AV52" s="187"/>
      <c r="AW52" s="187"/>
      <c r="AX52" s="187"/>
      <c r="AY52" s="187"/>
      <c r="AZ52" s="187"/>
      <c r="BA52" s="187"/>
      <c r="BB52" s="187"/>
      <c r="BC52" s="187"/>
      <c r="BD52" s="187"/>
      <c r="BE52" s="187"/>
      <c r="BF52" s="187"/>
      <c r="BG52" s="187"/>
    </row>
    <row r="53" spans="2:257" ht="13.35" customHeight="1">
      <c r="B53" s="4" t="s">
        <v>114</v>
      </c>
      <c r="C53" s="190">
        <f>C41+C47-C49</f>
        <v>0</v>
      </c>
      <c r="D53" s="190">
        <f t="shared" ref="D53:L53" si="8">D41+D47-D49</f>
        <v>0</v>
      </c>
      <c r="E53" s="190">
        <f t="shared" si="8"/>
        <v>0</v>
      </c>
      <c r="F53" s="190">
        <f t="shared" si="8"/>
        <v>0</v>
      </c>
      <c r="G53" s="190">
        <f t="shared" si="8"/>
        <v>0</v>
      </c>
      <c r="H53" s="190">
        <f t="shared" si="8"/>
        <v>0</v>
      </c>
      <c r="I53" s="190">
        <f t="shared" si="8"/>
        <v>0</v>
      </c>
      <c r="J53" s="190">
        <f t="shared" si="8"/>
        <v>0</v>
      </c>
      <c r="K53" s="190">
        <f t="shared" si="8"/>
        <v>0</v>
      </c>
      <c r="L53" s="190">
        <f t="shared" si="8"/>
        <v>0</v>
      </c>
      <c r="M53" s="190">
        <f t="shared" ref="M53:BE53" si="9">M41+M47-M49</f>
        <v>0</v>
      </c>
      <c r="N53" s="190">
        <f t="shared" si="9"/>
        <v>0</v>
      </c>
      <c r="O53" s="190">
        <f t="shared" si="9"/>
        <v>0</v>
      </c>
      <c r="P53" s="190">
        <f t="shared" si="9"/>
        <v>0</v>
      </c>
      <c r="Q53" s="190">
        <f t="shared" si="9"/>
        <v>0</v>
      </c>
      <c r="R53" s="190">
        <f t="shared" si="9"/>
        <v>0</v>
      </c>
      <c r="S53" s="190">
        <f t="shared" si="9"/>
        <v>0</v>
      </c>
      <c r="T53" s="190">
        <f t="shared" si="9"/>
        <v>0</v>
      </c>
      <c r="U53" s="190">
        <f t="shared" si="9"/>
        <v>0</v>
      </c>
      <c r="V53" s="190">
        <f t="shared" si="9"/>
        <v>0</v>
      </c>
      <c r="W53" s="190">
        <f t="shared" si="9"/>
        <v>0</v>
      </c>
      <c r="X53" s="190">
        <f t="shared" si="9"/>
        <v>0</v>
      </c>
      <c r="Y53" s="190">
        <f t="shared" si="9"/>
        <v>0</v>
      </c>
      <c r="Z53" s="190">
        <f t="shared" si="9"/>
        <v>0</v>
      </c>
      <c r="AA53" s="190">
        <f t="shared" si="9"/>
        <v>0</v>
      </c>
      <c r="AB53" s="190">
        <f t="shared" si="9"/>
        <v>0</v>
      </c>
      <c r="AC53" s="190">
        <f t="shared" si="9"/>
        <v>0</v>
      </c>
      <c r="AD53" s="190">
        <f t="shared" si="9"/>
        <v>0</v>
      </c>
      <c r="AE53" s="190">
        <f t="shared" si="9"/>
        <v>0</v>
      </c>
      <c r="AF53" s="190">
        <f t="shared" si="9"/>
        <v>0</v>
      </c>
      <c r="AG53" s="190">
        <f t="shared" si="9"/>
        <v>0</v>
      </c>
      <c r="AH53" s="190">
        <f t="shared" si="9"/>
        <v>0</v>
      </c>
      <c r="AI53" s="190">
        <f t="shared" si="9"/>
        <v>0</v>
      </c>
      <c r="AJ53" s="190">
        <f t="shared" si="9"/>
        <v>0</v>
      </c>
      <c r="AK53" s="190">
        <f t="shared" si="9"/>
        <v>0</v>
      </c>
      <c r="AL53" s="190">
        <f t="shared" si="9"/>
        <v>0</v>
      </c>
      <c r="AM53" s="190">
        <f t="shared" si="9"/>
        <v>0</v>
      </c>
      <c r="AN53" s="190">
        <f t="shared" si="9"/>
        <v>0</v>
      </c>
      <c r="AO53" s="190">
        <f t="shared" si="9"/>
        <v>0</v>
      </c>
      <c r="AP53" s="190">
        <f t="shared" si="9"/>
        <v>0</v>
      </c>
      <c r="AQ53" s="190">
        <f t="shared" si="9"/>
        <v>0</v>
      </c>
      <c r="AR53" s="190">
        <f t="shared" si="9"/>
        <v>0</v>
      </c>
      <c r="AS53" s="190">
        <f t="shared" si="9"/>
        <v>0</v>
      </c>
      <c r="AT53" s="190">
        <f t="shared" si="9"/>
        <v>0</v>
      </c>
      <c r="AU53" s="190">
        <f t="shared" si="9"/>
        <v>0</v>
      </c>
      <c r="AV53" s="190">
        <f t="shared" si="9"/>
        <v>0</v>
      </c>
      <c r="AW53" s="190">
        <f t="shared" si="9"/>
        <v>0</v>
      </c>
      <c r="AX53" s="190">
        <f t="shared" si="9"/>
        <v>0</v>
      </c>
      <c r="AY53" s="190">
        <f t="shared" si="9"/>
        <v>0</v>
      </c>
      <c r="AZ53" s="190">
        <f t="shared" si="9"/>
        <v>0</v>
      </c>
      <c r="BA53" s="190">
        <f t="shared" si="9"/>
        <v>0</v>
      </c>
      <c r="BB53" s="190">
        <f t="shared" si="9"/>
        <v>0</v>
      </c>
      <c r="BC53" s="190">
        <f t="shared" si="9"/>
        <v>0</v>
      </c>
      <c r="BD53" s="190">
        <f t="shared" si="9"/>
        <v>0</v>
      </c>
      <c r="BE53" s="190">
        <f t="shared" si="9"/>
        <v>0</v>
      </c>
      <c r="BF53" s="190"/>
      <c r="BG53" s="190"/>
    </row>
    <row r="54" spans="2:257" ht="13.35" customHeight="1">
      <c r="B54" s="4" t="s">
        <v>108</v>
      </c>
      <c r="C54" s="6">
        <f>C42+C48</f>
        <v>0</v>
      </c>
      <c r="D54" s="6">
        <f t="shared" ref="D54:AI54" si="10">C54+D48</f>
        <v>0</v>
      </c>
      <c r="E54" s="6">
        <f t="shared" si="10"/>
        <v>0</v>
      </c>
      <c r="F54" s="6">
        <f t="shared" si="10"/>
        <v>0</v>
      </c>
      <c r="G54" s="6">
        <f t="shared" si="10"/>
        <v>0</v>
      </c>
      <c r="H54" s="6">
        <f t="shared" si="10"/>
        <v>0</v>
      </c>
      <c r="I54" s="6">
        <f t="shared" si="10"/>
        <v>0</v>
      </c>
      <c r="J54" s="6">
        <f t="shared" si="10"/>
        <v>0</v>
      </c>
      <c r="K54" s="6">
        <f t="shared" si="10"/>
        <v>0</v>
      </c>
      <c r="L54" s="6">
        <f t="shared" si="10"/>
        <v>0</v>
      </c>
      <c r="M54" s="189">
        <f t="shared" si="10"/>
        <v>0</v>
      </c>
      <c r="N54" s="189">
        <f t="shared" si="10"/>
        <v>0</v>
      </c>
      <c r="O54" s="189">
        <f t="shared" si="10"/>
        <v>0</v>
      </c>
      <c r="P54" s="189">
        <f t="shared" si="10"/>
        <v>0</v>
      </c>
      <c r="Q54" s="189">
        <f t="shared" si="10"/>
        <v>0</v>
      </c>
      <c r="R54" s="189">
        <f t="shared" si="10"/>
        <v>0</v>
      </c>
      <c r="S54" s="189">
        <f t="shared" si="10"/>
        <v>0</v>
      </c>
      <c r="T54" s="189">
        <f t="shared" si="10"/>
        <v>0</v>
      </c>
      <c r="U54" s="189">
        <f t="shared" si="10"/>
        <v>0</v>
      </c>
      <c r="V54" s="189">
        <f t="shared" si="10"/>
        <v>0</v>
      </c>
      <c r="W54" s="189">
        <f t="shared" si="10"/>
        <v>0</v>
      </c>
      <c r="X54" s="189">
        <f t="shared" si="10"/>
        <v>0</v>
      </c>
      <c r="Y54" s="189">
        <f t="shared" si="10"/>
        <v>0</v>
      </c>
      <c r="Z54" s="189">
        <f t="shared" si="10"/>
        <v>0</v>
      </c>
      <c r="AA54" s="189">
        <f t="shared" si="10"/>
        <v>0</v>
      </c>
      <c r="AB54" s="189">
        <f t="shared" si="10"/>
        <v>0</v>
      </c>
      <c r="AC54" s="189">
        <f t="shared" si="10"/>
        <v>0</v>
      </c>
      <c r="AD54" s="189">
        <f t="shared" si="10"/>
        <v>0</v>
      </c>
      <c r="AE54" s="189">
        <f t="shared" si="10"/>
        <v>0</v>
      </c>
      <c r="AF54" s="189">
        <f t="shared" si="10"/>
        <v>0</v>
      </c>
      <c r="AG54" s="189">
        <f t="shared" si="10"/>
        <v>0</v>
      </c>
      <c r="AH54" s="189">
        <f t="shared" si="10"/>
        <v>0</v>
      </c>
      <c r="AI54" s="189">
        <f t="shared" si="10"/>
        <v>0</v>
      </c>
      <c r="AJ54" s="189">
        <f t="shared" ref="AJ54:BE54" si="11">AI54+AJ48</f>
        <v>0</v>
      </c>
      <c r="AK54" s="189">
        <f t="shared" si="11"/>
        <v>0</v>
      </c>
      <c r="AL54" s="189">
        <f t="shared" si="11"/>
        <v>0</v>
      </c>
      <c r="AM54" s="189">
        <f t="shared" si="11"/>
        <v>0</v>
      </c>
      <c r="AN54" s="189">
        <f t="shared" si="11"/>
        <v>0</v>
      </c>
      <c r="AO54" s="189">
        <f t="shared" si="11"/>
        <v>0</v>
      </c>
      <c r="AP54" s="189">
        <f t="shared" si="11"/>
        <v>0</v>
      </c>
      <c r="AQ54" s="189">
        <f t="shared" si="11"/>
        <v>0</v>
      </c>
      <c r="AR54" s="189">
        <f t="shared" si="11"/>
        <v>0</v>
      </c>
      <c r="AS54" s="189">
        <f t="shared" si="11"/>
        <v>0</v>
      </c>
      <c r="AT54" s="189">
        <f t="shared" si="11"/>
        <v>0</v>
      </c>
      <c r="AU54" s="189">
        <f t="shared" si="11"/>
        <v>0</v>
      </c>
      <c r="AV54" s="189">
        <f t="shared" si="11"/>
        <v>0</v>
      </c>
      <c r="AW54" s="189">
        <f t="shared" si="11"/>
        <v>0</v>
      </c>
      <c r="AX54" s="189">
        <f t="shared" si="11"/>
        <v>0</v>
      </c>
      <c r="AY54" s="189">
        <f t="shared" si="11"/>
        <v>0</v>
      </c>
      <c r="AZ54" s="189">
        <f t="shared" si="11"/>
        <v>0</v>
      </c>
      <c r="BA54" s="189">
        <f t="shared" si="11"/>
        <v>0</v>
      </c>
      <c r="BB54" s="189">
        <f t="shared" si="11"/>
        <v>0</v>
      </c>
      <c r="BC54" s="189">
        <f t="shared" si="11"/>
        <v>0</v>
      </c>
      <c r="BD54" s="189">
        <f t="shared" si="11"/>
        <v>0</v>
      </c>
      <c r="BE54" s="189">
        <f t="shared" si="11"/>
        <v>0</v>
      </c>
      <c r="BF54" s="189"/>
      <c r="BG54" s="189"/>
    </row>
    <row r="55" spans="2:257" ht="13.35" customHeight="1">
      <c r="B55" s="4" t="s">
        <v>115</v>
      </c>
      <c r="C55" s="6">
        <f t="shared" ref="C55:L55" si="12">SUM(C52:C54)</f>
        <v>0</v>
      </c>
      <c r="D55" s="6">
        <f t="shared" si="12"/>
        <v>0</v>
      </c>
      <c r="E55" s="6">
        <f t="shared" si="12"/>
        <v>0</v>
      </c>
      <c r="F55" s="6">
        <f t="shared" si="12"/>
        <v>0</v>
      </c>
      <c r="G55" s="6">
        <f t="shared" si="12"/>
        <v>0</v>
      </c>
      <c r="H55" s="6">
        <f t="shared" si="12"/>
        <v>0</v>
      </c>
      <c r="I55" s="6">
        <f t="shared" si="12"/>
        <v>0</v>
      </c>
      <c r="J55" s="6">
        <f t="shared" si="12"/>
        <v>0</v>
      </c>
      <c r="K55" s="6">
        <f t="shared" si="12"/>
        <v>0</v>
      </c>
      <c r="L55" s="6">
        <f t="shared" si="12"/>
        <v>0</v>
      </c>
      <c r="M55" s="189">
        <f t="shared" ref="M55:BE55" si="13">SUM(M52:M54)</f>
        <v>0</v>
      </c>
      <c r="N55" s="189">
        <f t="shared" si="13"/>
        <v>0</v>
      </c>
      <c r="O55" s="189">
        <f t="shared" si="13"/>
        <v>0</v>
      </c>
      <c r="P55" s="189">
        <f t="shared" si="13"/>
        <v>0</v>
      </c>
      <c r="Q55" s="189">
        <f t="shared" si="13"/>
        <v>0</v>
      </c>
      <c r="R55" s="189">
        <f t="shared" si="13"/>
        <v>0</v>
      </c>
      <c r="S55" s="189">
        <f t="shared" si="13"/>
        <v>0</v>
      </c>
      <c r="T55" s="189">
        <f t="shared" si="13"/>
        <v>0</v>
      </c>
      <c r="U55" s="189">
        <f t="shared" si="13"/>
        <v>0</v>
      </c>
      <c r="V55" s="189">
        <f t="shared" si="13"/>
        <v>0</v>
      </c>
      <c r="W55" s="189">
        <f t="shared" si="13"/>
        <v>0</v>
      </c>
      <c r="X55" s="189">
        <f t="shared" si="13"/>
        <v>0</v>
      </c>
      <c r="Y55" s="189">
        <f t="shared" si="13"/>
        <v>0</v>
      </c>
      <c r="Z55" s="189">
        <f t="shared" si="13"/>
        <v>0</v>
      </c>
      <c r="AA55" s="189">
        <f t="shared" si="13"/>
        <v>0</v>
      </c>
      <c r="AB55" s="189">
        <f t="shared" si="13"/>
        <v>0</v>
      </c>
      <c r="AC55" s="189">
        <f t="shared" si="13"/>
        <v>0</v>
      </c>
      <c r="AD55" s="189">
        <f t="shared" si="13"/>
        <v>0</v>
      </c>
      <c r="AE55" s="189">
        <f t="shared" si="13"/>
        <v>0</v>
      </c>
      <c r="AF55" s="189">
        <f t="shared" si="13"/>
        <v>0</v>
      </c>
      <c r="AG55" s="189">
        <f t="shared" si="13"/>
        <v>0</v>
      </c>
      <c r="AH55" s="189">
        <f t="shared" si="13"/>
        <v>0</v>
      </c>
      <c r="AI55" s="189">
        <f t="shared" si="13"/>
        <v>0</v>
      </c>
      <c r="AJ55" s="189">
        <f t="shared" si="13"/>
        <v>0</v>
      </c>
      <c r="AK55" s="189">
        <f t="shared" si="13"/>
        <v>0</v>
      </c>
      <c r="AL55" s="189">
        <f t="shared" si="13"/>
        <v>0</v>
      </c>
      <c r="AM55" s="189">
        <f t="shared" si="13"/>
        <v>0</v>
      </c>
      <c r="AN55" s="189">
        <f t="shared" si="13"/>
        <v>0</v>
      </c>
      <c r="AO55" s="189">
        <f t="shared" si="13"/>
        <v>0</v>
      </c>
      <c r="AP55" s="189">
        <f t="shared" si="13"/>
        <v>0</v>
      </c>
      <c r="AQ55" s="189">
        <f t="shared" si="13"/>
        <v>0</v>
      </c>
      <c r="AR55" s="189">
        <f t="shared" si="13"/>
        <v>0</v>
      </c>
      <c r="AS55" s="189">
        <f t="shared" si="13"/>
        <v>0</v>
      </c>
      <c r="AT55" s="189">
        <f t="shared" si="13"/>
        <v>0</v>
      </c>
      <c r="AU55" s="189">
        <f t="shared" si="13"/>
        <v>0</v>
      </c>
      <c r="AV55" s="189">
        <f t="shared" si="13"/>
        <v>0</v>
      </c>
      <c r="AW55" s="189">
        <f t="shared" si="13"/>
        <v>0</v>
      </c>
      <c r="AX55" s="189">
        <f t="shared" si="13"/>
        <v>0</v>
      </c>
      <c r="AY55" s="189">
        <f t="shared" si="13"/>
        <v>0</v>
      </c>
      <c r="AZ55" s="189">
        <f t="shared" si="13"/>
        <v>0</v>
      </c>
      <c r="BA55" s="189">
        <f t="shared" si="13"/>
        <v>0</v>
      </c>
      <c r="BB55" s="189">
        <f t="shared" si="13"/>
        <v>0</v>
      </c>
      <c r="BC55" s="189">
        <f t="shared" si="13"/>
        <v>0</v>
      </c>
      <c r="BD55" s="189">
        <f t="shared" si="13"/>
        <v>0</v>
      </c>
      <c r="BE55" s="189">
        <f t="shared" si="13"/>
        <v>0</v>
      </c>
      <c r="BF55" s="189"/>
      <c r="BG55" s="189"/>
    </row>
    <row r="58" spans="2:257" ht="13.35" customHeight="1">
      <c r="B58" s="7"/>
    </row>
    <row r="60" spans="2:257" s="226" customFormat="1" ht="13.35" customHeight="1">
      <c r="B60" s="225"/>
      <c r="C60" s="225"/>
      <c r="D60" s="225"/>
      <c r="E60" s="225"/>
      <c r="F60" s="225"/>
      <c r="G60" s="225"/>
      <c r="H60" s="225"/>
      <c r="I60" s="225"/>
      <c r="J60" s="225"/>
      <c r="K60" s="225"/>
      <c r="L60" s="225"/>
      <c r="M60" s="225"/>
      <c r="N60" s="225"/>
      <c r="O60" s="225"/>
      <c r="P60" s="225"/>
      <c r="Q60" s="225"/>
      <c r="R60" s="225"/>
      <c r="S60" s="225"/>
      <c r="T60" s="225"/>
      <c r="U60" s="225"/>
      <c r="V60" s="225"/>
      <c r="W60" s="225"/>
      <c r="X60" s="225"/>
      <c r="Y60" s="225"/>
      <c r="Z60" s="225"/>
      <c r="AA60" s="225"/>
      <c r="AB60" s="225"/>
      <c r="AC60" s="225"/>
      <c r="AD60" s="225"/>
      <c r="AE60" s="225"/>
      <c r="AF60" s="225"/>
      <c r="AG60" s="225"/>
      <c r="AH60" s="225"/>
      <c r="AI60" s="225"/>
      <c r="AJ60" s="225"/>
      <c r="AK60" s="225"/>
      <c r="AL60" s="225"/>
      <c r="AM60" s="225"/>
      <c r="AN60" s="225"/>
      <c r="AO60" s="225"/>
      <c r="AP60" s="225"/>
      <c r="AQ60" s="225"/>
      <c r="AR60" s="225"/>
      <c r="AS60" s="225"/>
      <c r="AT60" s="225"/>
      <c r="AU60" s="225"/>
      <c r="AV60" s="225"/>
      <c r="AW60" s="225"/>
      <c r="AX60" s="225"/>
      <c r="AY60" s="225"/>
      <c r="AZ60" s="225"/>
      <c r="BA60" s="225"/>
      <c r="BB60" s="225"/>
      <c r="BC60" s="225"/>
      <c r="BD60" s="225"/>
      <c r="BE60" s="225"/>
      <c r="BF60" s="225"/>
      <c r="BG60" s="225"/>
      <c r="BH60" s="225"/>
      <c r="BI60" s="225"/>
      <c r="BJ60" s="225"/>
      <c r="BK60" s="225"/>
      <c r="BL60" s="225"/>
      <c r="BM60" s="225"/>
      <c r="BN60" s="225"/>
      <c r="BO60" s="225"/>
      <c r="BP60" s="225"/>
      <c r="BQ60" s="225"/>
      <c r="BR60" s="225"/>
      <c r="BS60" s="225"/>
      <c r="BT60" s="225"/>
      <c r="BU60" s="225"/>
      <c r="BV60" s="225"/>
      <c r="BW60" s="225"/>
      <c r="BX60" s="225"/>
      <c r="BY60" s="225"/>
      <c r="BZ60" s="225"/>
      <c r="CA60" s="225"/>
      <c r="CB60" s="225"/>
      <c r="CC60" s="225"/>
      <c r="CD60" s="225"/>
      <c r="CE60" s="225"/>
      <c r="CF60" s="225"/>
      <c r="CG60" s="225"/>
      <c r="CH60" s="225"/>
      <c r="CI60" s="225"/>
      <c r="CJ60" s="225"/>
      <c r="CK60" s="225"/>
      <c r="CL60" s="225"/>
      <c r="CM60" s="225"/>
      <c r="CN60" s="225"/>
      <c r="CO60" s="225"/>
      <c r="CP60" s="225"/>
      <c r="CQ60" s="225"/>
      <c r="CR60" s="225"/>
      <c r="CS60" s="225"/>
      <c r="CT60" s="225"/>
      <c r="CU60" s="225"/>
      <c r="CV60" s="225"/>
      <c r="CW60" s="225"/>
      <c r="CX60" s="225"/>
      <c r="CY60" s="225"/>
      <c r="CZ60" s="225"/>
      <c r="DA60" s="225"/>
      <c r="DB60" s="225"/>
      <c r="DC60" s="225"/>
      <c r="DD60" s="225"/>
      <c r="DE60" s="225"/>
      <c r="DF60" s="225"/>
      <c r="DG60" s="225"/>
      <c r="DH60" s="225"/>
      <c r="DI60" s="225"/>
      <c r="DJ60" s="225"/>
      <c r="DK60" s="225"/>
      <c r="DL60" s="225"/>
      <c r="DM60" s="225"/>
      <c r="DN60" s="225"/>
      <c r="DO60" s="225"/>
      <c r="DP60" s="225"/>
      <c r="DQ60" s="225"/>
      <c r="DR60" s="225"/>
      <c r="DS60" s="225"/>
      <c r="DT60" s="225"/>
      <c r="DU60" s="225"/>
      <c r="DV60" s="225"/>
      <c r="DW60" s="225"/>
      <c r="DX60" s="225"/>
      <c r="DY60" s="225"/>
      <c r="DZ60" s="225"/>
      <c r="EA60" s="225"/>
      <c r="EB60" s="225"/>
      <c r="EC60" s="225"/>
      <c r="ED60" s="225"/>
      <c r="EE60" s="225"/>
      <c r="EF60" s="225"/>
      <c r="EG60" s="225"/>
      <c r="EH60" s="225"/>
      <c r="EI60" s="225"/>
      <c r="EJ60" s="225"/>
      <c r="EK60" s="225"/>
      <c r="EL60" s="225"/>
      <c r="EM60" s="225"/>
      <c r="EN60" s="225"/>
      <c r="EO60" s="225"/>
      <c r="EP60" s="225"/>
      <c r="EQ60" s="225"/>
      <c r="ER60" s="225"/>
      <c r="ES60" s="225"/>
      <c r="ET60" s="225"/>
      <c r="EU60" s="225"/>
      <c r="EV60" s="225"/>
      <c r="EW60" s="225"/>
      <c r="EX60" s="225"/>
      <c r="EY60" s="225"/>
      <c r="EZ60" s="225"/>
      <c r="FA60" s="225"/>
      <c r="FB60" s="225"/>
      <c r="FC60" s="225"/>
      <c r="FD60" s="225"/>
      <c r="FE60" s="225"/>
      <c r="FF60" s="225"/>
      <c r="FG60" s="225"/>
      <c r="FH60" s="225"/>
      <c r="FI60" s="225"/>
      <c r="FJ60" s="225"/>
      <c r="FK60" s="225"/>
      <c r="FL60" s="225"/>
      <c r="FM60" s="225"/>
      <c r="FN60" s="225"/>
      <c r="FO60" s="225"/>
      <c r="FP60" s="225"/>
      <c r="FQ60" s="225"/>
      <c r="FR60" s="225"/>
      <c r="FS60" s="225"/>
      <c r="FT60" s="225"/>
      <c r="FU60" s="225"/>
      <c r="FV60" s="225"/>
      <c r="FW60" s="225"/>
      <c r="FX60" s="225"/>
      <c r="FY60" s="225"/>
      <c r="FZ60" s="225"/>
      <c r="GA60" s="225"/>
      <c r="GB60" s="225"/>
      <c r="GC60" s="225"/>
      <c r="GD60" s="225"/>
      <c r="GE60" s="225"/>
      <c r="GF60" s="225"/>
      <c r="GG60" s="225"/>
      <c r="GH60" s="225"/>
      <c r="GI60" s="225"/>
      <c r="GJ60" s="225"/>
      <c r="GK60" s="225"/>
      <c r="GL60" s="225"/>
      <c r="GM60" s="225"/>
      <c r="GN60" s="225"/>
      <c r="GO60" s="225"/>
      <c r="GP60" s="225"/>
      <c r="GQ60" s="225"/>
      <c r="GR60" s="225"/>
      <c r="GS60" s="225"/>
      <c r="GT60" s="225"/>
      <c r="GU60" s="225"/>
      <c r="GV60" s="225"/>
      <c r="GW60" s="225"/>
      <c r="GX60" s="225"/>
      <c r="GY60" s="225"/>
      <c r="GZ60" s="225"/>
      <c r="HA60" s="225"/>
      <c r="HB60" s="225"/>
      <c r="HC60" s="225"/>
      <c r="HD60" s="225"/>
      <c r="HE60" s="225"/>
      <c r="HF60" s="225"/>
      <c r="HG60" s="225"/>
      <c r="HH60" s="225"/>
      <c r="HI60" s="225"/>
      <c r="HJ60" s="225"/>
      <c r="HK60" s="225"/>
      <c r="HL60" s="225"/>
      <c r="HM60" s="225"/>
      <c r="HN60" s="225"/>
      <c r="HO60" s="225"/>
      <c r="HP60" s="225"/>
      <c r="HQ60" s="225"/>
      <c r="HR60" s="225"/>
      <c r="HS60" s="225"/>
      <c r="HT60" s="225"/>
      <c r="HU60" s="225"/>
      <c r="HV60" s="225"/>
      <c r="HW60" s="225"/>
      <c r="HX60" s="225"/>
      <c r="HY60" s="225"/>
      <c r="HZ60" s="225"/>
      <c r="IA60" s="225"/>
      <c r="IB60" s="225"/>
      <c r="IC60" s="225"/>
      <c r="ID60" s="225"/>
      <c r="IE60" s="225"/>
      <c r="IF60" s="225"/>
      <c r="IG60" s="225"/>
      <c r="IH60" s="225"/>
      <c r="II60" s="225"/>
      <c r="IJ60" s="225"/>
      <c r="IK60" s="225"/>
      <c r="IL60" s="225"/>
      <c r="IM60" s="225"/>
      <c r="IN60" s="225"/>
      <c r="IO60" s="225"/>
      <c r="IP60" s="225"/>
      <c r="IQ60" s="225"/>
      <c r="IR60" s="225"/>
      <c r="IS60" s="225"/>
      <c r="IT60" s="225"/>
      <c r="IU60" s="225"/>
      <c r="IV60" s="225"/>
      <c r="IW60" s="225"/>
    </row>
    <row r="62" spans="2:257" ht="13.35" customHeight="1">
      <c r="B62" s="8" t="s">
        <v>179</v>
      </c>
    </row>
    <row r="65" spans="2:57" ht="13.35" customHeight="1">
      <c r="B65" s="186" t="s">
        <v>148</v>
      </c>
      <c r="C65" s="4">
        <v>1</v>
      </c>
      <c r="D65" s="4">
        <v>2</v>
      </c>
      <c r="E65" s="4">
        <v>3</v>
      </c>
      <c r="F65" s="4">
        <v>4</v>
      </c>
      <c r="G65" s="4">
        <v>5</v>
      </c>
      <c r="H65" s="4">
        <v>6</v>
      </c>
      <c r="I65" s="4">
        <v>7</v>
      </c>
      <c r="J65" s="4">
        <v>8</v>
      </c>
      <c r="K65" s="4">
        <v>9</v>
      </c>
      <c r="L65" s="4">
        <v>10</v>
      </c>
      <c r="M65" s="186">
        <f>L65+1</f>
        <v>11</v>
      </c>
      <c r="N65" s="186">
        <f t="shared" ref="N65" si="14">M65+1</f>
        <v>12</v>
      </c>
      <c r="O65" s="186">
        <f t="shared" ref="O65" si="15">N65+1</f>
        <v>13</v>
      </c>
      <c r="P65" s="186">
        <f t="shared" ref="P65" si="16">O65+1</f>
        <v>14</v>
      </c>
      <c r="Q65" s="186">
        <f t="shared" ref="Q65" si="17">P65+1</f>
        <v>15</v>
      </c>
      <c r="R65" s="186">
        <f t="shared" ref="R65" si="18">Q65+1</f>
        <v>16</v>
      </c>
      <c r="S65" s="186">
        <f t="shared" ref="S65" si="19">R65+1</f>
        <v>17</v>
      </c>
      <c r="T65" s="186">
        <f t="shared" ref="T65" si="20">S65+1</f>
        <v>18</v>
      </c>
      <c r="U65" s="186">
        <f t="shared" ref="U65" si="21">T65+1</f>
        <v>19</v>
      </c>
      <c r="V65" s="186">
        <f t="shared" ref="V65" si="22">U65+1</f>
        <v>20</v>
      </c>
      <c r="W65" s="186">
        <f t="shared" ref="W65" si="23">V65+1</f>
        <v>21</v>
      </c>
      <c r="X65" s="186">
        <f t="shared" ref="X65" si="24">W65+1</f>
        <v>22</v>
      </c>
      <c r="Y65" s="186">
        <f t="shared" ref="Y65" si="25">X65+1</f>
        <v>23</v>
      </c>
      <c r="Z65" s="186">
        <f t="shared" ref="Z65" si="26">Y65+1</f>
        <v>24</v>
      </c>
      <c r="AA65" s="186">
        <f t="shared" ref="AA65" si="27">Z65+1</f>
        <v>25</v>
      </c>
      <c r="AB65" s="186">
        <f t="shared" ref="AB65" si="28">AA65+1</f>
        <v>26</v>
      </c>
      <c r="AC65" s="186">
        <f t="shared" ref="AC65" si="29">AB65+1</f>
        <v>27</v>
      </c>
      <c r="AD65" s="186">
        <f t="shared" ref="AD65" si="30">AC65+1</f>
        <v>28</v>
      </c>
      <c r="AE65" s="186">
        <f t="shared" ref="AE65" si="31">AD65+1</f>
        <v>29</v>
      </c>
      <c r="AF65" s="186">
        <f t="shared" ref="AF65" si="32">AE65+1</f>
        <v>30</v>
      </c>
      <c r="AG65" s="186">
        <f t="shared" ref="AG65" si="33">AF65+1</f>
        <v>31</v>
      </c>
      <c r="AH65" s="186">
        <f t="shared" ref="AH65" si="34">AG65+1</f>
        <v>32</v>
      </c>
      <c r="AI65" s="186">
        <f t="shared" ref="AI65" si="35">AH65+1</f>
        <v>33</v>
      </c>
      <c r="AJ65" s="186">
        <f t="shared" ref="AJ65" si="36">AI65+1</f>
        <v>34</v>
      </c>
      <c r="AK65" s="186">
        <f t="shared" ref="AK65" si="37">AJ65+1</f>
        <v>35</v>
      </c>
      <c r="AL65" s="186">
        <f t="shared" ref="AL65" si="38">AK65+1</f>
        <v>36</v>
      </c>
      <c r="AM65" s="186">
        <f t="shared" ref="AM65" si="39">AL65+1</f>
        <v>37</v>
      </c>
      <c r="AN65" s="186">
        <f t="shared" ref="AN65" si="40">AM65+1</f>
        <v>38</v>
      </c>
      <c r="AO65" s="186">
        <f t="shared" ref="AO65" si="41">AN65+1</f>
        <v>39</v>
      </c>
      <c r="AP65" s="186">
        <f t="shared" ref="AP65" si="42">AO65+1</f>
        <v>40</v>
      </c>
      <c r="AQ65" s="186">
        <f t="shared" ref="AQ65" si="43">AP65+1</f>
        <v>41</v>
      </c>
      <c r="AR65" s="186">
        <f t="shared" ref="AR65" si="44">AQ65+1</f>
        <v>42</v>
      </c>
      <c r="AS65" s="186">
        <f t="shared" ref="AS65" si="45">AR65+1</f>
        <v>43</v>
      </c>
      <c r="AT65" s="186">
        <f t="shared" ref="AT65" si="46">AS65+1</f>
        <v>44</v>
      </c>
      <c r="AU65" s="186">
        <f t="shared" ref="AU65" si="47">AT65+1</f>
        <v>45</v>
      </c>
      <c r="AV65" s="186">
        <f t="shared" ref="AV65" si="48">AU65+1</f>
        <v>46</v>
      </c>
      <c r="AW65" s="186">
        <f t="shared" ref="AW65" si="49">AV65+1</f>
        <v>47</v>
      </c>
      <c r="AX65" s="186">
        <f t="shared" ref="AX65" si="50">AW65+1</f>
        <v>48</v>
      </c>
      <c r="AY65" s="186">
        <f t="shared" ref="AY65" si="51">AX65+1</f>
        <v>49</v>
      </c>
      <c r="AZ65" s="186">
        <f t="shared" ref="AZ65" si="52">AY65+1</f>
        <v>50</v>
      </c>
      <c r="BA65" s="186">
        <f t="shared" ref="BA65" si="53">AZ65+1</f>
        <v>51</v>
      </c>
      <c r="BB65" s="186">
        <f t="shared" ref="BB65" si="54">BA65+1</f>
        <v>52</v>
      </c>
      <c r="BC65" s="186">
        <f t="shared" ref="BC65" si="55">BB65+1</f>
        <v>53</v>
      </c>
      <c r="BD65" s="186">
        <f t="shared" ref="BD65" si="56">BC65+1</f>
        <v>54</v>
      </c>
      <c r="BE65" s="186">
        <f t="shared" ref="BE65" si="57">BD65+1</f>
        <v>55</v>
      </c>
    </row>
    <row r="66" spans="2:57" ht="13.35" customHeight="1">
      <c r="B66" s="4" t="s">
        <v>105</v>
      </c>
      <c r="C66" s="4">
        <v>0</v>
      </c>
      <c r="D66" s="2"/>
      <c r="E66" s="2"/>
      <c r="F66" s="2"/>
      <c r="G66" s="2"/>
      <c r="H66" s="2"/>
      <c r="I66" s="2"/>
      <c r="J66" s="2"/>
      <c r="K66" s="2"/>
      <c r="L66" s="2"/>
      <c r="M66" s="186"/>
      <c r="N66" s="186"/>
      <c r="O66" s="186"/>
      <c r="P66" s="186"/>
      <c r="Q66" s="186"/>
      <c r="R66" s="186"/>
      <c r="S66" s="186"/>
      <c r="T66" s="186"/>
      <c r="U66" s="186"/>
      <c r="V66" s="186"/>
      <c r="W66" s="186"/>
      <c r="X66" s="186"/>
      <c r="Y66" s="186"/>
      <c r="Z66" s="186"/>
      <c r="AA66" s="186"/>
      <c r="AB66" s="186"/>
      <c r="AC66" s="186"/>
      <c r="AD66" s="186"/>
      <c r="AE66" s="186"/>
      <c r="AF66" s="186"/>
      <c r="AG66" s="186"/>
      <c r="AH66" s="186"/>
      <c r="AI66" s="186"/>
      <c r="AJ66" s="186"/>
      <c r="AK66" s="186"/>
      <c r="AL66" s="186"/>
      <c r="AM66" s="186"/>
      <c r="AN66" s="186"/>
      <c r="AO66" s="186"/>
      <c r="AP66" s="186"/>
      <c r="AQ66" s="186"/>
      <c r="AR66" s="186"/>
      <c r="AS66" s="186"/>
      <c r="AT66" s="186"/>
      <c r="AU66" s="186"/>
      <c r="AV66" s="186"/>
      <c r="AW66" s="186"/>
      <c r="AX66" s="186"/>
      <c r="AY66" s="186"/>
      <c r="AZ66" s="186"/>
      <c r="BA66" s="186"/>
      <c r="BB66" s="186"/>
      <c r="BC66" s="186"/>
      <c r="BD66" s="186"/>
      <c r="BE66" s="186"/>
    </row>
    <row r="67" spans="2:57" ht="13.35" customHeight="1">
      <c r="B67" s="4" t="s">
        <v>106</v>
      </c>
      <c r="C67" s="4">
        <v>0</v>
      </c>
      <c r="D67" s="4">
        <v>0</v>
      </c>
      <c r="E67" s="4">
        <v>0</v>
      </c>
      <c r="F67" s="4">
        <v>0</v>
      </c>
      <c r="G67" s="4">
        <v>0</v>
      </c>
      <c r="H67" s="4">
        <v>0</v>
      </c>
      <c r="I67" s="4">
        <v>0</v>
      </c>
      <c r="J67" s="4">
        <v>0</v>
      </c>
      <c r="K67" s="4">
        <v>0</v>
      </c>
      <c r="L67" s="4">
        <v>0</v>
      </c>
      <c r="M67" s="187">
        <v>0</v>
      </c>
      <c r="N67" s="187">
        <v>0</v>
      </c>
      <c r="O67" s="187">
        <v>0</v>
      </c>
      <c r="P67" s="187">
        <v>0</v>
      </c>
      <c r="Q67" s="187">
        <v>0</v>
      </c>
      <c r="R67" s="187">
        <v>0</v>
      </c>
      <c r="S67" s="187">
        <v>0</v>
      </c>
      <c r="T67" s="187">
        <v>0</v>
      </c>
      <c r="U67" s="187">
        <v>0</v>
      </c>
      <c r="V67" s="187">
        <v>0</v>
      </c>
      <c r="W67" s="187">
        <v>0</v>
      </c>
      <c r="X67" s="187">
        <v>0</v>
      </c>
      <c r="Y67" s="187">
        <v>0</v>
      </c>
      <c r="Z67" s="187">
        <v>0</v>
      </c>
      <c r="AA67" s="187">
        <v>0</v>
      </c>
      <c r="AB67" s="187">
        <v>0</v>
      </c>
      <c r="AC67" s="187">
        <v>0</v>
      </c>
      <c r="AD67" s="187">
        <v>0</v>
      </c>
      <c r="AE67" s="187">
        <v>0</v>
      </c>
      <c r="AF67" s="187">
        <v>0</v>
      </c>
      <c r="AG67" s="187">
        <v>0</v>
      </c>
      <c r="AH67" s="187">
        <v>0</v>
      </c>
      <c r="AI67" s="187">
        <v>0</v>
      </c>
      <c r="AJ67" s="187">
        <v>0</v>
      </c>
      <c r="AK67" s="187">
        <v>0</v>
      </c>
      <c r="AL67" s="187">
        <v>0</v>
      </c>
      <c r="AM67" s="187">
        <v>0</v>
      </c>
      <c r="AN67" s="187">
        <v>0</v>
      </c>
      <c r="AO67" s="187">
        <v>0</v>
      </c>
      <c r="AP67" s="187">
        <v>0</v>
      </c>
      <c r="AQ67" s="187">
        <v>0</v>
      </c>
      <c r="AR67" s="187">
        <v>0</v>
      </c>
      <c r="AS67" s="187">
        <v>0</v>
      </c>
      <c r="AT67" s="187">
        <v>0</v>
      </c>
      <c r="AU67" s="187">
        <v>0</v>
      </c>
      <c r="AV67" s="187">
        <v>0</v>
      </c>
      <c r="AW67" s="187">
        <v>0</v>
      </c>
      <c r="AX67" s="187">
        <v>0</v>
      </c>
      <c r="AY67" s="187">
        <v>0</v>
      </c>
      <c r="AZ67" s="187">
        <v>0</v>
      </c>
      <c r="BA67" s="187">
        <v>0</v>
      </c>
      <c r="BB67" s="187">
        <v>0</v>
      </c>
      <c r="BC67" s="187">
        <v>0</v>
      </c>
      <c r="BD67" s="187">
        <v>0</v>
      </c>
      <c r="BE67" s="187">
        <v>0</v>
      </c>
    </row>
    <row r="68" spans="2:57" ht="13.35" customHeight="1">
      <c r="B68" s="4" t="s">
        <v>107</v>
      </c>
      <c r="C68" s="4">
        <v>0</v>
      </c>
      <c r="D68" s="2"/>
      <c r="E68" s="2"/>
      <c r="F68" s="2"/>
      <c r="G68" s="2"/>
      <c r="H68" s="2"/>
      <c r="I68" s="2"/>
      <c r="J68" s="2"/>
      <c r="K68" s="2"/>
      <c r="L68" s="2"/>
      <c r="M68" s="186"/>
      <c r="N68" s="186"/>
      <c r="O68" s="186"/>
      <c r="P68" s="186"/>
      <c r="Q68" s="186"/>
      <c r="R68" s="186"/>
      <c r="S68" s="186"/>
      <c r="T68" s="186"/>
      <c r="U68" s="186"/>
      <c r="V68" s="186"/>
      <c r="W68" s="186"/>
      <c r="X68" s="186"/>
      <c r="Y68" s="186"/>
      <c r="Z68" s="186"/>
      <c r="AA68" s="186"/>
      <c r="AB68" s="186"/>
      <c r="AC68" s="186"/>
      <c r="AD68" s="186"/>
      <c r="AE68" s="186"/>
      <c r="AF68" s="186"/>
      <c r="AG68" s="186"/>
      <c r="AH68" s="186"/>
      <c r="AI68" s="186"/>
      <c r="AJ68" s="186"/>
      <c r="AK68" s="186"/>
      <c r="AL68" s="186"/>
      <c r="AM68" s="186"/>
      <c r="AN68" s="186"/>
      <c r="AO68" s="186"/>
      <c r="AP68" s="186"/>
      <c r="AQ68" s="186"/>
      <c r="AR68" s="186"/>
      <c r="AS68" s="186"/>
      <c r="AT68" s="186"/>
      <c r="AU68" s="186"/>
      <c r="AV68" s="186"/>
      <c r="AW68" s="186"/>
      <c r="AX68" s="186"/>
      <c r="AY68" s="186"/>
      <c r="AZ68" s="186"/>
      <c r="BA68" s="186"/>
      <c r="BB68" s="186"/>
      <c r="BC68" s="186"/>
      <c r="BD68" s="186"/>
      <c r="BE68" s="186"/>
    </row>
    <row r="69" spans="2:57" ht="13.35" customHeight="1">
      <c r="B69" s="4" t="s">
        <v>108</v>
      </c>
      <c r="C69" s="4">
        <v>0</v>
      </c>
      <c r="D69" s="2"/>
      <c r="E69" s="2"/>
      <c r="F69" s="2"/>
      <c r="G69" s="2"/>
      <c r="H69" s="2"/>
      <c r="I69" s="2"/>
      <c r="J69" s="2"/>
      <c r="K69" s="2"/>
      <c r="L69" s="2"/>
      <c r="M69" s="186"/>
      <c r="N69" s="186"/>
      <c r="O69" s="186"/>
      <c r="P69" s="186"/>
      <c r="Q69" s="186"/>
      <c r="R69" s="186"/>
      <c r="S69" s="186"/>
      <c r="T69" s="186"/>
      <c r="U69" s="186"/>
      <c r="V69" s="186"/>
      <c r="W69" s="186"/>
      <c r="X69" s="186"/>
      <c r="Y69" s="186"/>
      <c r="Z69" s="186"/>
      <c r="AA69" s="186"/>
      <c r="AB69" s="186"/>
      <c r="AC69" s="186"/>
      <c r="AD69" s="186"/>
      <c r="AE69" s="186"/>
      <c r="AF69" s="186"/>
      <c r="AG69" s="186"/>
      <c r="AH69" s="186"/>
      <c r="AI69" s="186"/>
      <c r="AJ69" s="186"/>
      <c r="AK69" s="186"/>
      <c r="AL69" s="186"/>
      <c r="AM69" s="186"/>
      <c r="AN69" s="186"/>
      <c r="AO69" s="186"/>
      <c r="AP69" s="186"/>
      <c r="AQ69" s="186"/>
      <c r="AR69" s="186"/>
      <c r="AS69" s="186"/>
      <c r="AT69" s="186"/>
      <c r="AU69" s="186"/>
      <c r="AV69" s="186"/>
      <c r="AW69" s="186"/>
      <c r="AX69" s="186"/>
      <c r="AY69" s="186"/>
      <c r="AZ69" s="186"/>
      <c r="BA69" s="186"/>
      <c r="BB69" s="186"/>
      <c r="BC69" s="186"/>
      <c r="BD69" s="186"/>
      <c r="BE69" s="186"/>
    </row>
    <row r="70" spans="2:57" ht="13.35" customHeight="1">
      <c r="B70" s="4" t="s">
        <v>109</v>
      </c>
      <c r="C70" s="4">
        <v>0</v>
      </c>
      <c r="D70" s="2"/>
      <c r="E70" s="2"/>
      <c r="F70" s="2"/>
      <c r="G70" s="2"/>
      <c r="H70" s="2"/>
      <c r="I70" s="2"/>
      <c r="J70" s="2"/>
      <c r="K70" s="2"/>
      <c r="L70" s="2"/>
      <c r="M70" s="186"/>
      <c r="N70" s="186"/>
      <c r="O70" s="186"/>
      <c r="P70" s="186"/>
      <c r="Q70" s="186"/>
      <c r="R70" s="186"/>
      <c r="S70" s="186"/>
      <c r="T70" s="186"/>
      <c r="U70" s="186"/>
      <c r="V70" s="186"/>
      <c r="W70" s="186"/>
      <c r="X70" s="186"/>
      <c r="Y70" s="186"/>
      <c r="Z70" s="186"/>
      <c r="AA70" s="186"/>
      <c r="AB70" s="186"/>
      <c r="AC70" s="186"/>
      <c r="AD70" s="186"/>
      <c r="AE70" s="186"/>
      <c r="AF70" s="186"/>
      <c r="AG70" s="186"/>
      <c r="AH70" s="186"/>
      <c r="AI70" s="186"/>
      <c r="AJ70" s="186"/>
      <c r="AK70" s="186"/>
      <c r="AL70" s="186"/>
      <c r="AM70" s="186"/>
      <c r="AN70" s="186"/>
      <c r="AO70" s="186"/>
      <c r="AP70" s="186"/>
      <c r="AQ70" s="186"/>
      <c r="AR70" s="186"/>
      <c r="AS70" s="186"/>
      <c r="AT70" s="186"/>
      <c r="AU70" s="186"/>
      <c r="AV70" s="186"/>
      <c r="AW70" s="186"/>
      <c r="AX70" s="186"/>
      <c r="AY70" s="186"/>
      <c r="AZ70" s="186"/>
      <c r="BA70" s="186"/>
      <c r="BB70" s="186"/>
      <c r="BC70" s="186"/>
      <c r="BD70" s="186"/>
      <c r="BE70" s="186"/>
    </row>
    <row r="71" spans="2:57" ht="13.35" customHeight="1">
      <c r="B71" s="2"/>
      <c r="C71" s="2"/>
      <c r="D71" s="2"/>
      <c r="E71" s="2"/>
      <c r="F71" s="2"/>
      <c r="G71" s="2"/>
      <c r="H71" s="2"/>
      <c r="I71" s="2"/>
      <c r="J71" s="2"/>
      <c r="K71" s="2"/>
      <c r="L71" s="2"/>
      <c r="M71" s="186"/>
      <c r="N71" s="186"/>
      <c r="O71" s="186"/>
      <c r="P71" s="186"/>
      <c r="Q71" s="186"/>
      <c r="R71" s="186"/>
      <c r="S71" s="186"/>
      <c r="T71" s="186"/>
      <c r="U71" s="186"/>
      <c r="V71" s="186"/>
      <c r="W71" s="186"/>
      <c r="X71" s="186"/>
      <c r="Y71" s="186"/>
      <c r="Z71" s="186"/>
      <c r="AA71" s="186"/>
      <c r="AB71" s="186"/>
      <c r="AC71" s="186"/>
      <c r="AD71" s="186"/>
      <c r="AE71" s="186"/>
      <c r="AF71" s="186"/>
      <c r="AG71" s="186"/>
      <c r="AH71" s="186"/>
      <c r="AI71" s="186"/>
      <c r="AJ71" s="186"/>
      <c r="AK71" s="186"/>
      <c r="AL71" s="186"/>
      <c r="AM71" s="186"/>
      <c r="AN71" s="186"/>
      <c r="AO71" s="186"/>
      <c r="AP71" s="186"/>
      <c r="AQ71" s="186"/>
      <c r="AR71" s="186"/>
      <c r="AS71" s="186"/>
      <c r="AT71" s="186"/>
      <c r="AU71" s="186"/>
      <c r="AV71" s="186"/>
      <c r="AW71" s="186"/>
      <c r="AX71" s="186"/>
      <c r="AY71" s="186"/>
      <c r="AZ71" s="186"/>
      <c r="BA71" s="186"/>
      <c r="BB71" s="186"/>
      <c r="BC71" s="186"/>
      <c r="BD71" s="186"/>
      <c r="BE71" s="186"/>
    </row>
    <row r="72" spans="2:57" ht="13.35" customHeight="1">
      <c r="B72" s="4" t="s">
        <v>155</v>
      </c>
      <c r="C72" s="2"/>
      <c r="D72" s="2"/>
      <c r="E72" s="2"/>
      <c r="F72" s="2"/>
      <c r="G72" s="2"/>
      <c r="H72" s="2"/>
      <c r="I72" s="2"/>
      <c r="J72" s="2"/>
      <c r="K72" s="2"/>
      <c r="L72" s="2"/>
      <c r="M72" s="186"/>
      <c r="N72" s="186"/>
      <c r="O72" s="186"/>
      <c r="P72" s="186"/>
      <c r="Q72" s="186"/>
      <c r="R72" s="186"/>
      <c r="S72" s="186"/>
      <c r="T72" s="186"/>
      <c r="U72" s="186"/>
      <c r="V72" s="186"/>
      <c r="W72" s="186"/>
      <c r="X72" s="186"/>
      <c r="Y72" s="186"/>
      <c r="Z72" s="186"/>
      <c r="AA72" s="186"/>
      <c r="AB72" s="186"/>
      <c r="AC72" s="186"/>
      <c r="AD72" s="186"/>
      <c r="AE72" s="186"/>
      <c r="AF72" s="186"/>
      <c r="AG72" s="186"/>
      <c r="AH72" s="186"/>
      <c r="AI72" s="186"/>
      <c r="AJ72" s="186"/>
      <c r="AK72" s="186"/>
      <c r="AL72" s="186"/>
      <c r="AM72" s="186"/>
      <c r="AN72" s="186"/>
      <c r="AO72" s="186"/>
      <c r="AP72" s="186"/>
      <c r="AQ72" s="186"/>
      <c r="AR72" s="186"/>
      <c r="AS72" s="186"/>
      <c r="AT72" s="186"/>
      <c r="AU72" s="186"/>
      <c r="AV72" s="186"/>
      <c r="AW72" s="186"/>
      <c r="AX72" s="186"/>
      <c r="AY72" s="186"/>
      <c r="AZ72" s="186"/>
      <c r="BA72" s="186"/>
      <c r="BB72" s="186"/>
      <c r="BC72" s="186"/>
      <c r="BD72" s="186"/>
      <c r="BE72" s="186"/>
    </row>
    <row r="73" spans="2:57" ht="13.35" customHeight="1">
      <c r="B73" s="4" t="s">
        <v>156</v>
      </c>
      <c r="C73" s="4">
        <v>0</v>
      </c>
      <c r="D73" s="4">
        <v>0</v>
      </c>
      <c r="E73" s="4">
        <v>0</v>
      </c>
      <c r="F73" s="4">
        <v>0</v>
      </c>
      <c r="G73" s="4">
        <v>0</v>
      </c>
      <c r="H73" s="4">
        <v>0</v>
      </c>
      <c r="I73" s="4">
        <v>0</v>
      </c>
      <c r="J73" s="4">
        <v>0</v>
      </c>
      <c r="K73" s="4">
        <v>0</v>
      </c>
      <c r="L73" s="4">
        <v>0</v>
      </c>
      <c r="M73" s="187">
        <v>0</v>
      </c>
      <c r="N73" s="187">
        <v>0</v>
      </c>
      <c r="O73" s="187">
        <v>0</v>
      </c>
      <c r="P73" s="187">
        <v>0</v>
      </c>
      <c r="Q73" s="187">
        <v>0</v>
      </c>
      <c r="R73" s="187">
        <v>0</v>
      </c>
      <c r="S73" s="187">
        <v>0</v>
      </c>
      <c r="T73" s="187">
        <v>0</v>
      </c>
      <c r="U73" s="187">
        <v>0</v>
      </c>
      <c r="V73" s="187">
        <v>0</v>
      </c>
      <c r="W73" s="187">
        <v>0</v>
      </c>
      <c r="X73" s="187">
        <v>0</v>
      </c>
      <c r="Y73" s="187">
        <v>0</v>
      </c>
      <c r="Z73" s="187">
        <v>0</v>
      </c>
      <c r="AA73" s="187">
        <v>0</v>
      </c>
      <c r="AB73" s="187">
        <v>0</v>
      </c>
      <c r="AC73" s="187">
        <v>0</v>
      </c>
      <c r="AD73" s="187">
        <v>0</v>
      </c>
      <c r="AE73" s="187">
        <v>0</v>
      </c>
      <c r="AF73" s="187">
        <v>0</v>
      </c>
      <c r="AG73" s="187">
        <v>0</v>
      </c>
      <c r="AH73" s="187">
        <v>0</v>
      </c>
      <c r="AI73" s="187">
        <v>0</v>
      </c>
      <c r="AJ73" s="187">
        <v>0</v>
      </c>
      <c r="AK73" s="187">
        <v>0</v>
      </c>
      <c r="AL73" s="187">
        <v>0</v>
      </c>
      <c r="AM73" s="187">
        <v>0</v>
      </c>
      <c r="AN73" s="187">
        <v>0</v>
      </c>
      <c r="AO73" s="187">
        <v>0</v>
      </c>
      <c r="AP73" s="187">
        <v>0</v>
      </c>
      <c r="AQ73" s="187">
        <v>0</v>
      </c>
      <c r="AR73" s="187">
        <v>0</v>
      </c>
      <c r="AS73" s="187">
        <v>0</v>
      </c>
      <c r="AT73" s="187">
        <v>0</v>
      </c>
      <c r="AU73" s="187">
        <v>0</v>
      </c>
      <c r="AV73" s="187">
        <v>0</v>
      </c>
      <c r="AW73" s="187">
        <v>0</v>
      </c>
      <c r="AX73" s="187">
        <v>0</v>
      </c>
      <c r="AY73" s="187">
        <v>0</v>
      </c>
      <c r="AZ73" s="187">
        <v>0</v>
      </c>
      <c r="BA73" s="187">
        <v>0</v>
      </c>
      <c r="BB73" s="187">
        <v>0</v>
      </c>
      <c r="BC73" s="187">
        <v>0</v>
      </c>
      <c r="BD73" s="187">
        <v>0</v>
      </c>
      <c r="BE73" s="187">
        <v>0</v>
      </c>
    </row>
    <row r="74" spans="2:57" ht="13.35" customHeight="1">
      <c r="B74" s="4" t="s">
        <v>110</v>
      </c>
      <c r="C74" s="5">
        <f>'Stmt of Financial Performance'!F93</f>
        <v>29.169949722281522</v>
      </c>
      <c r="D74" s="5">
        <f>'Stmt of Financial Performance'!G93</f>
        <v>31.399280852510149</v>
      </c>
      <c r="E74" s="5">
        <f>'Stmt of Financial Performance'!H93</f>
        <v>35.440407912521145</v>
      </c>
      <c r="F74" s="5">
        <f>'Stmt of Financial Performance'!I93</f>
        <v>39.069464267114498</v>
      </c>
      <c r="G74" s="5">
        <f>'Stmt of Financial Performance'!J93</f>
        <v>41.94936889562306</v>
      </c>
      <c r="H74" s="5">
        <f>'Stmt of Financial Performance'!K93</f>
        <v>44.194627624342118</v>
      </c>
      <c r="I74" s="5">
        <f>'Stmt of Financial Performance'!L93</f>
        <v>45.887916293002519</v>
      </c>
      <c r="J74" s="5">
        <f>'Stmt of Financial Performance'!M93</f>
        <v>47.104064071085475</v>
      </c>
      <c r="K74" s="5">
        <f>'Stmt of Financial Performance'!N93</f>
        <v>47.911331230147958</v>
      </c>
      <c r="L74" s="5">
        <f>'Stmt of Financial Performance'!O93</f>
        <v>48.346460919329836</v>
      </c>
      <c r="M74" s="188">
        <f>'Stmt of Financial Performance'!P93</f>
        <v>48.427095481369534</v>
      </c>
      <c r="N74" s="188">
        <f>'Stmt of Financial Performance'!Q93</f>
        <v>48.165267302841329</v>
      </c>
      <c r="O74" s="188">
        <f>'Stmt of Financial Performance'!R93</f>
        <v>47.603307665315342</v>
      </c>
      <c r="P74" s="188">
        <f>'Stmt of Financial Performance'!S93</f>
        <v>46.760338715568139</v>
      </c>
      <c r="Q74" s="188">
        <f>'Stmt of Financial Performance'!T93</f>
        <v>45.680482668621082</v>
      </c>
      <c r="R74" s="188">
        <f>'Stmt of Financial Performance'!U93</f>
        <v>44.397361903880011</v>
      </c>
      <c r="S74" s="188">
        <f>'Stmt of Financial Performance'!V93</f>
        <v>42.849968233989216</v>
      </c>
      <c r="T74" s="188">
        <f>'Stmt of Financial Performance'!W93</f>
        <v>41.175320713733484</v>
      </c>
      <c r="U74" s="188">
        <f>'Stmt of Financial Performance'!X93</f>
        <v>39.397986369817588</v>
      </c>
      <c r="V74" s="188">
        <f>'Stmt of Financial Performance'!Y93</f>
        <v>37.54068112631991</v>
      </c>
      <c r="W74" s="188">
        <f>'Stmt of Financial Performance'!Z93</f>
        <v>35.62281107387836</v>
      </c>
      <c r="X74" s="188">
        <f>'Stmt of Financial Performance'!AA93</f>
        <v>33.662611547167259</v>
      </c>
      <c r="Y74" s="188">
        <f>'Stmt of Financial Performance'!AB93</f>
        <v>31.675663529445409</v>
      </c>
      <c r="Z74" s="188">
        <f>'Stmt of Financial Performance'!AC93</f>
        <v>29.675457148700261</v>
      </c>
      <c r="AA74" s="188">
        <f>'Stmt of Financial Performance'!AD93</f>
        <v>27.675091773205345</v>
      </c>
      <c r="AB74" s="188">
        <f>'Stmt of Financial Performance'!AE93</f>
        <v>25.687281436786428</v>
      </c>
      <c r="AC74" s="188">
        <f>'Stmt of Financial Performance'!AF93</f>
        <v>23.724969026079357</v>
      </c>
      <c r="AD74" s="188">
        <f>'Stmt of Financial Performance'!AG93</f>
        <v>21.802224935400169</v>
      </c>
      <c r="AE74" s="188">
        <f>'Stmt of Financial Performance'!AH93</f>
        <v>19.930859412083265</v>
      </c>
      <c r="AF74" s="188">
        <f>'Stmt of Financial Performance'!AI93</f>
        <v>18.120317072676158</v>
      </c>
      <c r="AG74" s="188">
        <f>'Stmt of Financial Performance'!AJ93</f>
        <v>16.378048729276689</v>
      </c>
      <c r="AH74" s="188">
        <f>'Stmt of Financial Performance'!AK93</f>
        <v>14.71029645569303</v>
      </c>
      <c r="AI74" s="188">
        <f>'Stmt of Financial Performance'!AL93</f>
        <v>13.122972367295421</v>
      </c>
      <c r="AJ74" s="188">
        <f>'Stmt of Financial Performance'!AM93</f>
        <v>11.621327976006931</v>
      </c>
      <c r="AK74" s="188">
        <f>'Stmt of Financial Performance'!AN93</f>
        <v>10.210565124760873</v>
      </c>
      <c r="AL74" s="188">
        <f>'Stmt of Financial Performance'!AO93</f>
        <v>8.8955317542167549</v>
      </c>
      <c r="AM74" s="188">
        <f>'Stmt of Financial Performance'!AP93</f>
        <v>7.6801463835505608</v>
      </c>
      <c r="AN74" s="188">
        <f>'Stmt of Financial Performance'!AQ93</f>
        <v>6.5678035684796718</v>
      </c>
      <c r="AO74" s="188">
        <f>'Stmt of Financial Performance'!AR93</f>
        <v>5.5603630816675675</v>
      </c>
      <c r="AP74" s="188">
        <f>'Stmt of Financial Performance'!AS93</f>
        <v>4.656653031011178</v>
      </c>
      <c r="AQ74" s="188">
        <f>'Stmt of Financial Performance'!AT93</f>
        <v>3.853528699165464</v>
      </c>
      <c r="AR74" s="188">
        <f>'Stmt of Financial Performance'!AU93</f>
        <v>3.1475258572805425</v>
      </c>
      <c r="AS74" s="188">
        <f>'Stmt of Financial Performance'!AV93</f>
        <v>2.534497847253542</v>
      </c>
      <c r="AT74" s="188">
        <f>'Stmt of Financial Performance'!AW93</f>
        <v>2.0094334492566981</v>
      </c>
      <c r="AU74" s="188">
        <f>'Stmt of Financial Performance'!AX93</f>
        <v>1.5666210466366266</v>
      </c>
      <c r="AV74" s="188">
        <f>'Stmt of Financial Performance'!AY93</f>
        <v>1.1996980705848665</v>
      </c>
      <c r="AW74" s="188">
        <f>'Stmt of Financial Performance'!AZ93</f>
        <v>0.90128822584820112</v>
      </c>
      <c r="AX74" s="188">
        <f>'Stmt of Financial Performance'!BA93</f>
        <v>0.66318227028812848</v>
      </c>
      <c r="AY74" s="188">
        <f>'Stmt of Financial Performance'!BB93</f>
        <v>0.47685740148418498</v>
      </c>
      <c r="AZ74" s="188">
        <f>'Stmt of Financial Performance'!BC93</f>
        <v>0.333922060046139</v>
      </c>
      <c r="BA74" s="188">
        <f>'Stmt of Financial Performance'!BD93</f>
        <v>0.22647237131756764</v>
      </c>
      <c r="BB74" s="188">
        <f>'Stmt of Financial Performance'!BE93</f>
        <v>0.14734975079845497</v>
      </c>
      <c r="BC74" s="188">
        <f>'Stmt of Financial Performance'!BF93</f>
        <v>9.029467089295215E-2</v>
      </c>
      <c r="BD74" s="188">
        <f>'Stmt of Financial Performance'!BG93</f>
        <v>5.0009663601866747E-2</v>
      </c>
      <c r="BE74" s="188">
        <f>'Stmt of Financial Performance'!BH93</f>
        <v>0</v>
      </c>
    </row>
    <row r="75" spans="2:57" ht="13.35" customHeight="1">
      <c r="B75" s="4" t="s">
        <v>111</v>
      </c>
      <c r="C75" s="5">
        <v>0</v>
      </c>
      <c r="D75" s="5">
        <v>0</v>
      </c>
      <c r="E75" s="5">
        <v>0</v>
      </c>
      <c r="F75" s="5">
        <v>0</v>
      </c>
      <c r="G75" s="5">
        <v>0</v>
      </c>
      <c r="H75" s="5">
        <v>0</v>
      </c>
      <c r="I75" s="5">
        <v>0</v>
      </c>
      <c r="J75" s="5">
        <v>0</v>
      </c>
      <c r="K75" s="5">
        <v>0</v>
      </c>
      <c r="L75" s="5">
        <v>0</v>
      </c>
      <c r="M75" s="188">
        <v>0</v>
      </c>
      <c r="N75" s="188">
        <v>0</v>
      </c>
      <c r="O75" s="188">
        <v>0</v>
      </c>
      <c r="P75" s="188">
        <v>0</v>
      </c>
      <c r="Q75" s="188">
        <v>0</v>
      </c>
      <c r="R75" s="188">
        <v>0</v>
      </c>
      <c r="S75" s="188">
        <v>0</v>
      </c>
      <c r="T75" s="188">
        <v>0</v>
      </c>
      <c r="U75" s="188">
        <v>0</v>
      </c>
      <c r="V75" s="188">
        <v>0</v>
      </c>
      <c r="W75" s="188">
        <v>0</v>
      </c>
      <c r="X75" s="188">
        <v>0</v>
      </c>
      <c r="Y75" s="188">
        <v>0</v>
      </c>
      <c r="Z75" s="188">
        <v>0</v>
      </c>
      <c r="AA75" s="188">
        <v>0</v>
      </c>
      <c r="AB75" s="188">
        <v>0</v>
      </c>
      <c r="AC75" s="188">
        <v>0</v>
      </c>
      <c r="AD75" s="188">
        <v>0</v>
      </c>
      <c r="AE75" s="188">
        <v>0</v>
      </c>
      <c r="AF75" s="188">
        <v>0</v>
      </c>
      <c r="AG75" s="188">
        <v>0</v>
      </c>
      <c r="AH75" s="188">
        <v>0</v>
      </c>
      <c r="AI75" s="188">
        <v>0</v>
      </c>
      <c r="AJ75" s="188">
        <v>0</v>
      </c>
      <c r="AK75" s="188">
        <v>0</v>
      </c>
      <c r="AL75" s="188">
        <v>0</v>
      </c>
      <c r="AM75" s="188">
        <v>0</v>
      </c>
      <c r="AN75" s="188">
        <v>0</v>
      </c>
      <c r="AO75" s="188">
        <v>0</v>
      </c>
      <c r="AP75" s="188">
        <v>0</v>
      </c>
      <c r="AQ75" s="188">
        <v>0</v>
      </c>
      <c r="AR75" s="188">
        <v>0</v>
      </c>
      <c r="AS75" s="188">
        <v>0</v>
      </c>
      <c r="AT75" s="188">
        <v>0</v>
      </c>
      <c r="AU75" s="188">
        <v>0</v>
      </c>
      <c r="AV75" s="188">
        <v>0</v>
      </c>
      <c r="AW75" s="188">
        <v>0</v>
      </c>
      <c r="AX75" s="188">
        <v>0</v>
      </c>
      <c r="AY75" s="188">
        <v>0</v>
      </c>
      <c r="AZ75" s="188">
        <v>0</v>
      </c>
      <c r="BA75" s="188">
        <v>0</v>
      </c>
      <c r="BB75" s="188">
        <v>0</v>
      </c>
      <c r="BC75" s="188">
        <v>0</v>
      </c>
      <c r="BD75" s="188">
        <v>0</v>
      </c>
      <c r="BE75" s="188">
        <v>0</v>
      </c>
    </row>
    <row r="76" spans="2:57" ht="13.35" customHeight="1">
      <c r="B76" s="187" t="s">
        <v>122</v>
      </c>
      <c r="C76" s="189">
        <f>'Stmt of Financial Performance'!F96</f>
        <v>29.169949722281522</v>
      </c>
      <c r="D76" s="189">
        <f>'Stmt of Financial Performance'!G96</f>
        <v>31.399280852510149</v>
      </c>
      <c r="E76" s="189">
        <f>'Stmt of Financial Performance'!H96</f>
        <v>35.440407912521145</v>
      </c>
      <c r="F76" s="189">
        <f>'Stmt of Financial Performance'!I96</f>
        <v>39.069464267114498</v>
      </c>
      <c r="G76" s="189">
        <f>'Stmt of Financial Performance'!J96</f>
        <v>41.94936889562306</v>
      </c>
      <c r="H76" s="189">
        <f>'Stmt of Financial Performance'!K96</f>
        <v>44.194627624342118</v>
      </c>
      <c r="I76" s="189">
        <f>'Stmt of Financial Performance'!L96</f>
        <v>45.887916293002519</v>
      </c>
      <c r="J76" s="189">
        <f>'Stmt of Financial Performance'!M96</f>
        <v>47.104064071085475</v>
      </c>
      <c r="K76" s="189">
        <f>'Stmt of Financial Performance'!N96</f>
        <v>47.911331230147958</v>
      </c>
      <c r="L76" s="189">
        <f>'Stmt of Financial Performance'!O96</f>
        <v>48.346460919329836</v>
      </c>
      <c r="M76" s="189">
        <f>'Stmt of Financial Performance'!P96</f>
        <v>48.427095481369534</v>
      </c>
      <c r="N76" s="189">
        <f>'Stmt of Financial Performance'!Q96</f>
        <v>48.165267302841329</v>
      </c>
      <c r="O76" s="189">
        <f>'Stmt of Financial Performance'!R96</f>
        <v>47.603307665315342</v>
      </c>
      <c r="P76" s="189">
        <f>'Stmt of Financial Performance'!S96</f>
        <v>46.760338715568139</v>
      </c>
      <c r="Q76" s="189">
        <f>'Stmt of Financial Performance'!T96</f>
        <v>45.680482668621082</v>
      </c>
      <c r="R76" s="189">
        <f>'Stmt of Financial Performance'!U96</f>
        <v>44.397361903880011</v>
      </c>
      <c r="S76" s="189">
        <f>'Stmt of Financial Performance'!V96</f>
        <v>42.849968233989216</v>
      </c>
      <c r="T76" s="189">
        <f>'Stmt of Financial Performance'!W96</f>
        <v>41.175320713733484</v>
      </c>
      <c r="U76" s="189">
        <f>'Stmt of Financial Performance'!X96</f>
        <v>39.397986369817588</v>
      </c>
      <c r="V76" s="189">
        <f>'Stmt of Financial Performance'!Y96</f>
        <v>37.54068112631991</v>
      </c>
      <c r="W76" s="189">
        <f>'Stmt of Financial Performance'!Z96</f>
        <v>35.62281107387836</v>
      </c>
      <c r="X76" s="189">
        <f>'Stmt of Financial Performance'!AA96</f>
        <v>33.662611547167259</v>
      </c>
      <c r="Y76" s="189">
        <f>'Stmt of Financial Performance'!AB96</f>
        <v>31.675663529445409</v>
      </c>
      <c r="Z76" s="189">
        <f>'Stmt of Financial Performance'!AC96</f>
        <v>29.675457148700261</v>
      </c>
      <c r="AA76" s="189">
        <f>'Stmt of Financial Performance'!AD96</f>
        <v>27.675091773205345</v>
      </c>
      <c r="AB76" s="189">
        <f>'Stmt of Financial Performance'!AE96</f>
        <v>25.687281436786428</v>
      </c>
      <c r="AC76" s="189">
        <f>'Stmt of Financial Performance'!AF96</f>
        <v>23.724969026079357</v>
      </c>
      <c r="AD76" s="189">
        <f>'Stmt of Financial Performance'!AG96</f>
        <v>21.802224935400169</v>
      </c>
      <c r="AE76" s="189">
        <f>'Stmt of Financial Performance'!AH96</f>
        <v>19.930859412083265</v>
      </c>
      <c r="AF76" s="189">
        <f>'Stmt of Financial Performance'!AI96</f>
        <v>18.120317072676158</v>
      </c>
      <c r="AG76" s="189">
        <f>'Stmt of Financial Performance'!AJ96</f>
        <v>16.378048729276689</v>
      </c>
      <c r="AH76" s="189">
        <f>'Stmt of Financial Performance'!AK96</f>
        <v>14.71029645569303</v>
      </c>
      <c r="AI76" s="189">
        <f>'Stmt of Financial Performance'!AL96</f>
        <v>13.122972367295421</v>
      </c>
      <c r="AJ76" s="189">
        <f>'Stmt of Financial Performance'!AM96</f>
        <v>11.621327976006931</v>
      </c>
      <c r="AK76" s="189">
        <f>'Stmt of Financial Performance'!AN96</f>
        <v>10.210565124760873</v>
      </c>
      <c r="AL76" s="189">
        <f>'Stmt of Financial Performance'!AO96</f>
        <v>8.8955317542167549</v>
      </c>
      <c r="AM76" s="189">
        <f>'Stmt of Financial Performance'!AP96</f>
        <v>7.6801463835505608</v>
      </c>
      <c r="AN76" s="189">
        <f>'Stmt of Financial Performance'!AQ96</f>
        <v>6.5678035684796718</v>
      </c>
      <c r="AO76" s="189">
        <f>'Stmt of Financial Performance'!AR96</f>
        <v>5.5603630816675675</v>
      </c>
      <c r="AP76" s="189">
        <f>'Stmt of Financial Performance'!AS96</f>
        <v>4.656653031011178</v>
      </c>
      <c r="AQ76" s="189">
        <f>'Stmt of Financial Performance'!AT96</f>
        <v>3.853528699165464</v>
      </c>
      <c r="AR76" s="189">
        <f>'Stmt of Financial Performance'!AU96</f>
        <v>3.1475258572805425</v>
      </c>
      <c r="AS76" s="189">
        <f>'Stmt of Financial Performance'!AV96</f>
        <v>2.534497847253542</v>
      </c>
      <c r="AT76" s="189">
        <f>'Stmt of Financial Performance'!AW96</f>
        <v>2.0094334492566981</v>
      </c>
      <c r="AU76" s="189">
        <f>'Stmt of Financial Performance'!AX96</f>
        <v>1.5666210466366266</v>
      </c>
      <c r="AV76" s="189">
        <f>'Stmt of Financial Performance'!AY96</f>
        <v>1.1996980705848665</v>
      </c>
      <c r="AW76" s="189">
        <f>'Stmt of Financial Performance'!AZ96</f>
        <v>0.90128822584820112</v>
      </c>
      <c r="AX76" s="189">
        <f>'Stmt of Financial Performance'!BA96</f>
        <v>0.66318227028812848</v>
      </c>
      <c r="AY76" s="189">
        <f>'Stmt of Financial Performance'!BB96</f>
        <v>0.47685740148418498</v>
      </c>
      <c r="AZ76" s="189">
        <f>'Stmt of Financial Performance'!BC96</f>
        <v>0.333922060046139</v>
      </c>
      <c r="BA76" s="189">
        <f>'Stmt of Financial Performance'!BD96</f>
        <v>0.22647237131756764</v>
      </c>
      <c r="BB76" s="189">
        <f>'Stmt of Financial Performance'!BE96</f>
        <v>0.14734975079845497</v>
      </c>
      <c r="BC76" s="189">
        <f>'Stmt of Financial Performance'!BF96</f>
        <v>9.029467089295215E-2</v>
      </c>
      <c r="BD76" s="189">
        <f>'Stmt of Financial Performance'!BG96</f>
        <v>5.0009663601866747E-2</v>
      </c>
      <c r="BE76" s="189">
        <f>'Stmt of Financial Performance'!BH96</f>
        <v>0</v>
      </c>
    </row>
    <row r="77" spans="2:57" ht="13.35" customHeight="1">
      <c r="B77" s="186"/>
      <c r="C77" s="186"/>
      <c r="D77" s="186"/>
      <c r="E77" s="186"/>
      <c r="F77" s="186"/>
      <c r="G77" s="186"/>
      <c r="H77" s="186"/>
      <c r="I77" s="186"/>
      <c r="J77" s="186"/>
      <c r="K77" s="186"/>
      <c r="L77" s="186"/>
      <c r="M77" s="186"/>
      <c r="N77" s="186"/>
      <c r="O77" s="186"/>
      <c r="P77" s="186"/>
      <c r="Q77" s="186"/>
      <c r="R77" s="186"/>
      <c r="S77" s="186"/>
      <c r="T77" s="186"/>
      <c r="U77" s="186"/>
      <c r="V77" s="186"/>
      <c r="W77" s="186"/>
      <c r="X77" s="186"/>
      <c r="Y77" s="186"/>
      <c r="Z77" s="186"/>
      <c r="AA77" s="186"/>
      <c r="AB77" s="186"/>
      <c r="AC77" s="186"/>
      <c r="AD77" s="186"/>
      <c r="AE77" s="186"/>
      <c r="AF77" s="186"/>
      <c r="AG77" s="186"/>
      <c r="AH77" s="186"/>
      <c r="AI77" s="186"/>
      <c r="AJ77" s="186"/>
      <c r="AK77" s="186"/>
      <c r="AL77" s="186"/>
      <c r="AM77" s="186"/>
      <c r="AN77" s="186"/>
      <c r="AO77" s="186"/>
      <c r="AP77" s="186"/>
      <c r="AQ77" s="186"/>
      <c r="AR77" s="186"/>
      <c r="AS77" s="186"/>
      <c r="AT77" s="186"/>
      <c r="AU77" s="186"/>
      <c r="AV77" s="186"/>
      <c r="AW77" s="186"/>
      <c r="AX77" s="186"/>
      <c r="AY77" s="186"/>
      <c r="AZ77" s="186"/>
      <c r="BA77" s="186"/>
      <c r="BB77" s="186"/>
      <c r="BC77" s="186"/>
      <c r="BD77" s="186"/>
      <c r="BE77" s="186"/>
    </row>
    <row r="78" spans="2:57" ht="13.35" customHeight="1">
      <c r="B78" s="187" t="s">
        <v>112</v>
      </c>
      <c r="C78" s="186"/>
      <c r="D78" s="186"/>
      <c r="E78" s="186"/>
      <c r="F78" s="186"/>
      <c r="G78" s="186"/>
      <c r="H78" s="186"/>
      <c r="I78" s="186"/>
      <c r="J78" s="186"/>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c r="AI78" s="186"/>
      <c r="AJ78" s="186"/>
      <c r="AK78" s="186"/>
      <c r="AL78" s="186"/>
      <c r="AM78" s="186"/>
      <c r="AN78" s="186"/>
      <c r="AO78" s="186"/>
      <c r="AP78" s="186"/>
      <c r="AQ78" s="186"/>
      <c r="AR78" s="186"/>
      <c r="AS78" s="186"/>
      <c r="AT78" s="186"/>
      <c r="AU78" s="186"/>
      <c r="AV78" s="186"/>
      <c r="AW78" s="186"/>
      <c r="AX78" s="186"/>
      <c r="AY78" s="186"/>
      <c r="AZ78" s="186"/>
      <c r="BA78" s="186"/>
      <c r="BB78" s="186"/>
      <c r="BC78" s="186"/>
      <c r="BD78" s="186"/>
      <c r="BE78" s="186"/>
    </row>
    <row r="79" spans="2:57" ht="13.35" customHeight="1">
      <c r="B79" s="187" t="s">
        <v>113</v>
      </c>
      <c r="C79" s="187">
        <v>0</v>
      </c>
      <c r="D79" s="187">
        <v>0</v>
      </c>
      <c r="E79" s="187">
        <v>0</v>
      </c>
      <c r="F79" s="187">
        <v>0</v>
      </c>
      <c r="G79" s="187">
        <v>0</v>
      </c>
      <c r="H79" s="187">
        <v>0</v>
      </c>
      <c r="I79" s="187">
        <v>0</v>
      </c>
      <c r="J79" s="187">
        <v>0</v>
      </c>
      <c r="K79" s="187">
        <v>0</v>
      </c>
      <c r="L79" s="187">
        <v>0</v>
      </c>
      <c r="M79" s="187"/>
      <c r="N79" s="187"/>
      <c r="O79" s="187"/>
      <c r="P79" s="187"/>
      <c r="Q79" s="187"/>
      <c r="R79" s="187"/>
      <c r="S79" s="187"/>
      <c r="T79" s="187"/>
      <c r="U79" s="187"/>
      <c r="V79" s="187"/>
      <c r="W79" s="187"/>
      <c r="X79" s="187"/>
      <c r="Y79" s="187"/>
      <c r="Z79" s="187"/>
      <c r="AA79" s="187"/>
      <c r="AB79" s="187"/>
      <c r="AC79" s="187"/>
      <c r="AD79" s="187"/>
      <c r="AE79" s="187"/>
      <c r="AF79" s="187"/>
      <c r="AG79" s="187"/>
      <c r="AH79" s="187"/>
      <c r="AI79" s="187"/>
      <c r="AJ79" s="187"/>
      <c r="AK79" s="187"/>
      <c r="AL79" s="187"/>
      <c r="AM79" s="187"/>
      <c r="AN79" s="187"/>
      <c r="AO79" s="187"/>
      <c r="AP79" s="187"/>
      <c r="AQ79" s="187"/>
      <c r="AR79" s="187"/>
      <c r="AS79" s="187"/>
      <c r="AT79" s="187"/>
      <c r="AU79" s="187"/>
      <c r="AV79" s="187"/>
      <c r="AW79" s="187"/>
      <c r="AX79" s="187"/>
      <c r="AY79" s="187"/>
      <c r="AZ79" s="187"/>
      <c r="BA79" s="187"/>
      <c r="BB79" s="187"/>
      <c r="BC79" s="187"/>
      <c r="BD79" s="187"/>
      <c r="BE79" s="187"/>
    </row>
    <row r="80" spans="2:57" ht="13.35" customHeight="1">
      <c r="B80" s="187" t="s">
        <v>114</v>
      </c>
      <c r="C80" s="190">
        <f>C68+C74-C76</f>
        <v>0</v>
      </c>
      <c r="D80" s="190">
        <f t="shared" ref="D80:BE80" si="58">D68+D74-D76</f>
        <v>0</v>
      </c>
      <c r="E80" s="190">
        <f t="shared" si="58"/>
        <v>0</v>
      </c>
      <c r="F80" s="190">
        <f t="shared" si="58"/>
        <v>0</v>
      </c>
      <c r="G80" s="190">
        <f t="shared" si="58"/>
        <v>0</v>
      </c>
      <c r="H80" s="190">
        <f t="shared" si="58"/>
        <v>0</v>
      </c>
      <c r="I80" s="190">
        <f t="shared" si="58"/>
        <v>0</v>
      </c>
      <c r="J80" s="190">
        <f t="shared" si="58"/>
        <v>0</v>
      </c>
      <c r="K80" s="190">
        <f t="shared" si="58"/>
        <v>0</v>
      </c>
      <c r="L80" s="190">
        <f t="shared" si="58"/>
        <v>0</v>
      </c>
      <c r="M80" s="190">
        <f t="shared" si="58"/>
        <v>0</v>
      </c>
      <c r="N80" s="190">
        <f t="shared" si="58"/>
        <v>0</v>
      </c>
      <c r="O80" s="190">
        <f t="shared" si="58"/>
        <v>0</v>
      </c>
      <c r="P80" s="190">
        <f t="shared" si="58"/>
        <v>0</v>
      </c>
      <c r="Q80" s="190">
        <f t="shared" si="58"/>
        <v>0</v>
      </c>
      <c r="R80" s="190">
        <f t="shared" si="58"/>
        <v>0</v>
      </c>
      <c r="S80" s="190">
        <f t="shared" si="58"/>
        <v>0</v>
      </c>
      <c r="T80" s="190">
        <f t="shared" si="58"/>
        <v>0</v>
      </c>
      <c r="U80" s="190">
        <f t="shared" si="58"/>
        <v>0</v>
      </c>
      <c r="V80" s="190">
        <f t="shared" si="58"/>
        <v>0</v>
      </c>
      <c r="W80" s="190">
        <f t="shared" si="58"/>
        <v>0</v>
      </c>
      <c r="X80" s="190">
        <f t="shared" si="58"/>
        <v>0</v>
      </c>
      <c r="Y80" s="190">
        <f t="shared" si="58"/>
        <v>0</v>
      </c>
      <c r="Z80" s="190">
        <f t="shared" si="58"/>
        <v>0</v>
      </c>
      <c r="AA80" s="190">
        <f t="shared" si="58"/>
        <v>0</v>
      </c>
      <c r="AB80" s="190">
        <f t="shared" si="58"/>
        <v>0</v>
      </c>
      <c r="AC80" s="190">
        <f t="shared" si="58"/>
        <v>0</v>
      </c>
      <c r="AD80" s="190">
        <f t="shared" si="58"/>
        <v>0</v>
      </c>
      <c r="AE80" s="190">
        <f t="shared" si="58"/>
        <v>0</v>
      </c>
      <c r="AF80" s="190">
        <f t="shared" si="58"/>
        <v>0</v>
      </c>
      <c r="AG80" s="190">
        <f t="shared" si="58"/>
        <v>0</v>
      </c>
      <c r="AH80" s="190">
        <f t="shared" si="58"/>
        <v>0</v>
      </c>
      <c r="AI80" s="190">
        <f t="shared" si="58"/>
        <v>0</v>
      </c>
      <c r="AJ80" s="190">
        <f t="shared" si="58"/>
        <v>0</v>
      </c>
      <c r="AK80" s="190">
        <f t="shared" si="58"/>
        <v>0</v>
      </c>
      <c r="AL80" s="190">
        <f t="shared" si="58"/>
        <v>0</v>
      </c>
      <c r="AM80" s="190">
        <f t="shared" si="58"/>
        <v>0</v>
      </c>
      <c r="AN80" s="190">
        <f t="shared" si="58"/>
        <v>0</v>
      </c>
      <c r="AO80" s="190">
        <f t="shared" si="58"/>
        <v>0</v>
      </c>
      <c r="AP80" s="190">
        <f t="shared" si="58"/>
        <v>0</v>
      </c>
      <c r="AQ80" s="190">
        <f t="shared" si="58"/>
        <v>0</v>
      </c>
      <c r="AR80" s="190">
        <f t="shared" si="58"/>
        <v>0</v>
      </c>
      <c r="AS80" s="190">
        <f t="shared" si="58"/>
        <v>0</v>
      </c>
      <c r="AT80" s="190">
        <f t="shared" si="58"/>
        <v>0</v>
      </c>
      <c r="AU80" s="190">
        <f t="shared" si="58"/>
        <v>0</v>
      </c>
      <c r="AV80" s="190">
        <f t="shared" si="58"/>
        <v>0</v>
      </c>
      <c r="AW80" s="190">
        <f t="shared" si="58"/>
        <v>0</v>
      </c>
      <c r="AX80" s="190">
        <f t="shared" si="58"/>
        <v>0</v>
      </c>
      <c r="AY80" s="190">
        <f t="shared" si="58"/>
        <v>0</v>
      </c>
      <c r="AZ80" s="190">
        <f t="shared" si="58"/>
        <v>0</v>
      </c>
      <c r="BA80" s="190">
        <f t="shared" si="58"/>
        <v>0</v>
      </c>
      <c r="BB80" s="190">
        <f t="shared" si="58"/>
        <v>0</v>
      </c>
      <c r="BC80" s="190">
        <f t="shared" si="58"/>
        <v>0</v>
      </c>
      <c r="BD80" s="190">
        <f t="shared" si="58"/>
        <v>0</v>
      </c>
      <c r="BE80" s="190">
        <f t="shared" si="58"/>
        <v>0</v>
      </c>
    </row>
    <row r="81" spans="2:257" ht="13.35" customHeight="1">
      <c r="B81" s="4" t="s">
        <v>108</v>
      </c>
      <c r="C81" s="6">
        <f>C69+C75</f>
        <v>0</v>
      </c>
      <c r="D81" s="6">
        <f t="shared" ref="D81" si="59">C81+D75</f>
        <v>0</v>
      </c>
      <c r="E81" s="6">
        <f t="shared" ref="E81" si="60">D81+E75</f>
        <v>0</v>
      </c>
      <c r="F81" s="6">
        <f t="shared" ref="F81" si="61">E81+F75</f>
        <v>0</v>
      </c>
      <c r="G81" s="6">
        <f t="shared" ref="G81" si="62">F81+G75</f>
        <v>0</v>
      </c>
      <c r="H81" s="6">
        <f t="shared" ref="H81" si="63">G81+H75</f>
        <v>0</v>
      </c>
      <c r="I81" s="6">
        <f t="shared" ref="I81" si="64">H81+I75</f>
        <v>0</v>
      </c>
      <c r="J81" s="6">
        <f t="shared" ref="J81" si="65">I81+J75</f>
        <v>0</v>
      </c>
      <c r="K81" s="6">
        <f t="shared" ref="K81" si="66">J81+K75</f>
        <v>0</v>
      </c>
      <c r="L81" s="6">
        <f t="shared" ref="L81" si="67">K81+L75</f>
        <v>0</v>
      </c>
      <c r="M81" s="189">
        <f t="shared" ref="M81" si="68">L81+M75</f>
        <v>0</v>
      </c>
      <c r="N81" s="189">
        <f t="shared" ref="N81" si="69">M81+N75</f>
        <v>0</v>
      </c>
      <c r="O81" s="189">
        <f t="shared" ref="O81" si="70">N81+O75</f>
        <v>0</v>
      </c>
      <c r="P81" s="189">
        <f t="shared" ref="P81" si="71">O81+P75</f>
        <v>0</v>
      </c>
      <c r="Q81" s="189">
        <f t="shared" ref="Q81" si="72">P81+Q75</f>
        <v>0</v>
      </c>
      <c r="R81" s="189">
        <f t="shared" ref="R81" si="73">Q81+R75</f>
        <v>0</v>
      </c>
      <c r="S81" s="189">
        <f t="shared" ref="S81" si="74">R81+S75</f>
        <v>0</v>
      </c>
      <c r="T81" s="189">
        <f t="shared" ref="T81" si="75">S81+T75</f>
        <v>0</v>
      </c>
      <c r="U81" s="189">
        <f t="shared" ref="U81" si="76">T81+U75</f>
        <v>0</v>
      </c>
      <c r="V81" s="189">
        <f t="shared" ref="V81" si="77">U81+V75</f>
        <v>0</v>
      </c>
      <c r="W81" s="189">
        <f t="shared" ref="W81" si="78">V81+W75</f>
        <v>0</v>
      </c>
      <c r="X81" s="189">
        <f t="shared" ref="X81" si="79">W81+X75</f>
        <v>0</v>
      </c>
      <c r="Y81" s="189">
        <f t="shared" ref="Y81" si="80">X81+Y75</f>
        <v>0</v>
      </c>
      <c r="Z81" s="189">
        <f t="shared" ref="Z81" si="81">Y81+Z75</f>
        <v>0</v>
      </c>
      <c r="AA81" s="189">
        <f t="shared" ref="AA81" si="82">Z81+AA75</f>
        <v>0</v>
      </c>
      <c r="AB81" s="189">
        <f t="shared" ref="AB81" si="83">AA81+AB75</f>
        <v>0</v>
      </c>
      <c r="AC81" s="189">
        <f t="shared" ref="AC81" si="84">AB81+AC75</f>
        <v>0</v>
      </c>
      <c r="AD81" s="189">
        <f t="shared" ref="AD81" si="85">AC81+AD75</f>
        <v>0</v>
      </c>
      <c r="AE81" s="189">
        <f t="shared" ref="AE81" si="86">AD81+AE75</f>
        <v>0</v>
      </c>
      <c r="AF81" s="189">
        <f t="shared" ref="AF81" si="87">AE81+AF75</f>
        <v>0</v>
      </c>
      <c r="AG81" s="189">
        <f t="shared" ref="AG81" si="88">AF81+AG75</f>
        <v>0</v>
      </c>
      <c r="AH81" s="189">
        <f t="shared" ref="AH81" si="89">AG81+AH75</f>
        <v>0</v>
      </c>
      <c r="AI81" s="189">
        <f t="shared" ref="AI81" si="90">AH81+AI75</f>
        <v>0</v>
      </c>
      <c r="AJ81" s="189">
        <f t="shared" ref="AJ81" si="91">AI81+AJ75</f>
        <v>0</v>
      </c>
      <c r="AK81" s="189">
        <f t="shared" ref="AK81" si="92">AJ81+AK75</f>
        <v>0</v>
      </c>
      <c r="AL81" s="189">
        <f t="shared" ref="AL81" si="93">AK81+AL75</f>
        <v>0</v>
      </c>
      <c r="AM81" s="189">
        <f t="shared" ref="AM81" si="94">AL81+AM75</f>
        <v>0</v>
      </c>
      <c r="AN81" s="189">
        <f t="shared" ref="AN81" si="95">AM81+AN75</f>
        <v>0</v>
      </c>
      <c r="AO81" s="189">
        <f t="shared" ref="AO81" si="96">AN81+AO75</f>
        <v>0</v>
      </c>
      <c r="AP81" s="189">
        <f t="shared" ref="AP81" si="97">AO81+AP75</f>
        <v>0</v>
      </c>
      <c r="AQ81" s="189">
        <f t="shared" ref="AQ81" si="98">AP81+AQ75</f>
        <v>0</v>
      </c>
      <c r="AR81" s="189">
        <f t="shared" ref="AR81" si="99">AQ81+AR75</f>
        <v>0</v>
      </c>
      <c r="AS81" s="189">
        <f t="shared" ref="AS81" si="100">AR81+AS75</f>
        <v>0</v>
      </c>
      <c r="AT81" s="189">
        <f t="shared" ref="AT81" si="101">AS81+AT75</f>
        <v>0</v>
      </c>
      <c r="AU81" s="189">
        <f t="shared" ref="AU81" si="102">AT81+AU75</f>
        <v>0</v>
      </c>
      <c r="AV81" s="189">
        <f t="shared" ref="AV81" si="103">AU81+AV75</f>
        <v>0</v>
      </c>
      <c r="AW81" s="189">
        <f t="shared" ref="AW81" si="104">AV81+AW75</f>
        <v>0</v>
      </c>
      <c r="AX81" s="189">
        <f t="shared" ref="AX81" si="105">AW81+AX75</f>
        <v>0</v>
      </c>
      <c r="AY81" s="189">
        <f t="shared" ref="AY81" si="106">AX81+AY75</f>
        <v>0</v>
      </c>
      <c r="AZ81" s="189">
        <f t="shared" ref="AZ81" si="107">AY81+AZ75</f>
        <v>0</v>
      </c>
      <c r="BA81" s="189">
        <f t="shared" ref="BA81" si="108">AZ81+BA75</f>
        <v>0</v>
      </c>
      <c r="BB81" s="189">
        <f t="shared" ref="BB81" si="109">BA81+BB75</f>
        <v>0</v>
      </c>
      <c r="BC81" s="189">
        <f t="shared" ref="BC81" si="110">BB81+BC75</f>
        <v>0</v>
      </c>
      <c r="BD81" s="189">
        <f t="shared" ref="BD81" si="111">BC81+BD75</f>
        <v>0</v>
      </c>
      <c r="BE81" s="189">
        <f t="shared" ref="BE81" si="112">BD81+BE75</f>
        <v>0</v>
      </c>
    </row>
    <row r="82" spans="2:257" ht="13.35" customHeight="1">
      <c r="B82" s="4" t="s">
        <v>115</v>
      </c>
      <c r="C82" s="6">
        <f t="shared" ref="C82:L82" si="113">SUM(C79:C81)</f>
        <v>0</v>
      </c>
      <c r="D82" s="6">
        <f t="shared" si="113"/>
        <v>0</v>
      </c>
      <c r="E82" s="6">
        <f t="shared" si="113"/>
        <v>0</v>
      </c>
      <c r="F82" s="6">
        <f t="shared" si="113"/>
        <v>0</v>
      </c>
      <c r="G82" s="6">
        <f t="shared" si="113"/>
        <v>0</v>
      </c>
      <c r="H82" s="6">
        <f t="shared" si="113"/>
        <v>0</v>
      </c>
      <c r="I82" s="6">
        <f t="shared" si="113"/>
        <v>0</v>
      </c>
      <c r="J82" s="6">
        <f t="shared" si="113"/>
        <v>0</v>
      </c>
      <c r="K82" s="6">
        <f t="shared" si="113"/>
        <v>0</v>
      </c>
      <c r="L82" s="6">
        <f t="shared" si="113"/>
        <v>0</v>
      </c>
      <c r="M82" s="189">
        <f t="shared" ref="M82:BE82" si="114">SUM(M79:M81)</f>
        <v>0</v>
      </c>
      <c r="N82" s="189">
        <f t="shared" si="114"/>
        <v>0</v>
      </c>
      <c r="O82" s="189">
        <f t="shared" si="114"/>
        <v>0</v>
      </c>
      <c r="P82" s="189">
        <f t="shared" si="114"/>
        <v>0</v>
      </c>
      <c r="Q82" s="189">
        <f t="shared" si="114"/>
        <v>0</v>
      </c>
      <c r="R82" s="189">
        <f t="shared" si="114"/>
        <v>0</v>
      </c>
      <c r="S82" s="189">
        <f t="shared" si="114"/>
        <v>0</v>
      </c>
      <c r="T82" s="189">
        <f t="shared" si="114"/>
        <v>0</v>
      </c>
      <c r="U82" s="189">
        <f t="shared" si="114"/>
        <v>0</v>
      </c>
      <c r="V82" s="189">
        <f t="shared" si="114"/>
        <v>0</v>
      </c>
      <c r="W82" s="189">
        <f t="shared" si="114"/>
        <v>0</v>
      </c>
      <c r="X82" s="189">
        <f t="shared" si="114"/>
        <v>0</v>
      </c>
      <c r="Y82" s="189">
        <f t="shared" si="114"/>
        <v>0</v>
      </c>
      <c r="Z82" s="189">
        <f t="shared" si="114"/>
        <v>0</v>
      </c>
      <c r="AA82" s="189">
        <f t="shared" si="114"/>
        <v>0</v>
      </c>
      <c r="AB82" s="189">
        <f t="shared" si="114"/>
        <v>0</v>
      </c>
      <c r="AC82" s="189">
        <f t="shared" si="114"/>
        <v>0</v>
      </c>
      <c r="AD82" s="189">
        <f t="shared" si="114"/>
        <v>0</v>
      </c>
      <c r="AE82" s="189">
        <f t="shared" si="114"/>
        <v>0</v>
      </c>
      <c r="AF82" s="189">
        <f t="shared" si="114"/>
        <v>0</v>
      </c>
      <c r="AG82" s="189">
        <f t="shared" si="114"/>
        <v>0</v>
      </c>
      <c r="AH82" s="189">
        <f t="shared" si="114"/>
        <v>0</v>
      </c>
      <c r="AI82" s="189">
        <f t="shared" si="114"/>
        <v>0</v>
      </c>
      <c r="AJ82" s="189">
        <f t="shared" si="114"/>
        <v>0</v>
      </c>
      <c r="AK82" s="189">
        <f t="shared" si="114"/>
        <v>0</v>
      </c>
      <c r="AL82" s="189">
        <f t="shared" si="114"/>
        <v>0</v>
      </c>
      <c r="AM82" s="189">
        <f t="shared" si="114"/>
        <v>0</v>
      </c>
      <c r="AN82" s="189">
        <f t="shared" si="114"/>
        <v>0</v>
      </c>
      <c r="AO82" s="189">
        <f t="shared" si="114"/>
        <v>0</v>
      </c>
      <c r="AP82" s="189">
        <f t="shared" si="114"/>
        <v>0</v>
      </c>
      <c r="AQ82" s="189">
        <f t="shared" si="114"/>
        <v>0</v>
      </c>
      <c r="AR82" s="189">
        <f t="shared" si="114"/>
        <v>0</v>
      </c>
      <c r="AS82" s="189">
        <f t="shared" si="114"/>
        <v>0</v>
      </c>
      <c r="AT82" s="189">
        <f t="shared" si="114"/>
        <v>0</v>
      </c>
      <c r="AU82" s="189">
        <f t="shared" si="114"/>
        <v>0</v>
      </c>
      <c r="AV82" s="189">
        <f t="shared" si="114"/>
        <v>0</v>
      </c>
      <c r="AW82" s="189">
        <f t="shared" si="114"/>
        <v>0</v>
      </c>
      <c r="AX82" s="189">
        <f t="shared" si="114"/>
        <v>0</v>
      </c>
      <c r="AY82" s="189">
        <f t="shared" si="114"/>
        <v>0</v>
      </c>
      <c r="AZ82" s="189">
        <f t="shared" si="114"/>
        <v>0</v>
      </c>
      <c r="BA82" s="189">
        <f t="shared" si="114"/>
        <v>0</v>
      </c>
      <c r="BB82" s="189">
        <f t="shared" si="114"/>
        <v>0</v>
      </c>
      <c r="BC82" s="189">
        <f t="shared" si="114"/>
        <v>0</v>
      </c>
      <c r="BD82" s="189">
        <f t="shared" si="114"/>
        <v>0</v>
      </c>
      <c r="BE82" s="189">
        <f t="shared" si="114"/>
        <v>0</v>
      </c>
    </row>
    <row r="83" spans="2:257" ht="13.35" customHeight="1">
      <c r="B83" s="2"/>
      <c r="C83" s="2"/>
      <c r="D83" s="2"/>
      <c r="E83" s="2"/>
      <c r="F83" s="2"/>
      <c r="G83" s="2"/>
      <c r="H83" s="2"/>
      <c r="I83" s="2"/>
      <c r="J83" s="2"/>
      <c r="K83" s="2"/>
      <c r="L83" s="2"/>
      <c r="M83" s="186"/>
      <c r="N83" s="186"/>
      <c r="O83" s="186"/>
      <c r="P83" s="186"/>
      <c r="Q83" s="186"/>
      <c r="R83" s="186"/>
      <c r="S83" s="186"/>
      <c r="T83" s="186"/>
      <c r="U83" s="186"/>
      <c r="V83" s="186"/>
      <c r="W83" s="186"/>
      <c r="X83" s="186"/>
      <c r="Y83" s="186"/>
      <c r="Z83" s="186"/>
      <c r="AA83" s="186"/>
      <c r="AB83" s="186"/>
      <c r="AC83" s="186"/>
      <c r="AD83" s="186"/>
      <c r="AE83" s="186"/>
      <c r="AF83" s="186"/>
      <c r="AG83" s="186"/>
      <c r="AH83" s="186"/>
      <c r="AI83" s="186"/>
      <c r="AJ83" s="186"/>
      <c r="AK83" s="186"/>
      <c r="AL83" s="186"/>
      <c r="AM83" s="186"/>
      <c r="AN83" s="186"/>
      <c r="AO83" s="186"/>
      <c r="AP83" s="186"/>
      <c r="AQ83" s="186"/>
      <c r="AR83" s="186"/>
      <c r="AS83" s="186"/>
      <c r="AT83" s="186"/>
      <c r="AU83" s="186"/>
      <c r="AV83" s="186"/>
      <c r="AW83" s="186"/>
      <c r="AX83" s="186"/>
      <c r="AY83" s="186"/>
      <c r="AZ83" s="186"/>
      <c r="BA83" s="186"/>
      <c r="BB83" s="186"/>
      <c r="BC83" s="186"/>
      <c r="BD83" s="186"/>
      <c r="BE83" s="186"/>
    </row>
    <row r="84" spans="2:257" ht="13.35" customHeight="1">
      <c r="B84" s="2"/>
      <c r="C84" s="2"/>
      <c r="D84" s="2"/>
      <c r="E84" s="2"/>
      <c r="F84" s="2"/>
      <c r="G84" s="2"/>
      <c r="H84" s="2"/>
      <c r="I84" s="2"/>
      <c r="J84" s="2"/>
      <c r="K84" s="2"/>
      <c r="L84" s="2"/>
      <c r="M84" s="186"/>
      <c r="N84" s="186"/>
      <c r="O84" s="186"/>
      <c r="P84" s="186"/>
      <c r="Q84" s="186"/>
      <c r="R84" s="186"/>
      <c r="S84" s="186"/>
      <c r="T84" s="186"/>
      <c r="U84" s="186"/>
      <c r="V84" s="186"/>
      <c r="W84" s="186"/>
      <c r="X84" s="186"/>
      <c r="Y84" s="186"/>
      <c r="Z84" s="186"/>
      <c r="AA84" s="186"/>
      <c r="AB84" s="186"/>
      <c r="AC84" s="186"/>
      <c r="AD84" s="186"/>
      <c r="AE84" s="186"/>
      <c r="AF84" s="186"/>
      <c r="AG84" s="186"/>
      <c r="AH84" s="186"/>
      <c r="AI84" s="186"/>
      <c r="AJ84" s="186"/>
      <c r="AK84" s="186"/>
      <c r="AL84" s="186"/>
      <c r="AM84" s="186"/>
      <c r="AN84" s="186"/>
      <c r="AO84" s="186"/>
      <c r="AP84" s="186"/>
      <c r="AQ84" s="186"/>
      <c r="AR84" s="186"/>
      <c r="AS84" s="186"/>
      <c r="AT84" s="186"/>
      <c r="AU84" s="186"/>
      <c r="AV84" s="186"/>
      <c r="AW84" s="186"/>
      <c r="AX84" s="186"/>
      <c r="AY84" s="186"/>
      <c r="AZ84" s="186"/>
      <c r="BA84" s="186"/>
      <c r="BB84" s="186"/>
      <c r="BC84" s="186"/>
      <c r="BD84" s="186"/>
      <c r="BE84" s="186"/>
    </row>
    <row r="85" spans="2:257" ht="13.35" customHeight="1">
      <c r="B85" s="4"/>
      <c r="C85" s="6"/>
      <c r="D85" s="6"/>
      <c r="E85" s="6"/>
      <c r="F85" s="6"/>
      <c r="G85" s="6"/>
      <c r="H85" s="6"/>
      <c r="I85" s="6"/>
      <c r="J85" s="6"/>
      <c r="K85" s="6"/>
      <c r="L85" s="6"/>
      <c r="M85" s="189"/>
      <c r="N85" s="189"/>
      <c r="O85" s="189"/>
      <c r="P85" s="189"/>
      <c r="Q85" s="189"/>
      <c r="R85" s="189"/>
      <c r="S85" s="189"/>
      <c r="T85" s="189"/>
      <c r="U85" s="189"/>
      <c r="V85" s="189"/>
      <c r="W85" s="189"/>
      <c r="X85" s="189"/>
      <c r="Y85" s="189"/>
      <c r="Z85" s="189"/>
      <c r="AA85" s="189"/>
      <c r="AB85" s="189"/>
      <c r="AC85" s="189"/>
      <c r="AD85" s="189"/>
      <c r="AE85" s="189"/>
      <c r="AF85" s="189"/>
      <c r="AG85" s="189"/>
      <c r="AH85" s="189"/>
      <c r="AI85" s="189"/>
      <c r="AJ85" s="189"/>
      <c r="AK85" s="189"/>
      <c r="AL85" s="189"/>
      <c r="AM85" s="189"/>
      <c r="AN85" s="189"/>
      <c r="AO85" s="189"/>
      <c r="AP85" s="189"/>
      <c r="AQ85" s="189"/>
      <c r="AR85" s="189"/>
      <c r="AS85" s="189"/>
      <c r="AT85" s="189"/>
      <c r="AU85" s="189"/>
      <c r="AV85" s="189"/>
      <c r="AW85" s="189"/>
      <c r="AX85" s="189"/>
      <c r="AY85" s="189"/>
      <c r="AZ85" s="189"/>
      <c r="BA85" s="189"/>
      <c r="BB85" s="189"/>
      <c r="BC85" s="189"/>
      <c r="BD85" s="189"/>
      <c r="BE85" s="189"/>
    </row>
    <row r="86" spans="2:257" s="226" customFormat="1" ht="13.35" customHeight="1">
      <c r="B86" s="225"/>
      <c r="C86" s="225"/>
      <c r="D86" s="225"/>
      <c r="E86" s="225"/>
      <c r="F86" s="225"/>
      <c r="G86" s="225"/>
      <c r="H86" s="225"/>
      <c r="I86" s="225"/>
      <c r="J86" s="225"/>
      <c r="K86" s="225"/>
      <c r="L86" s="225"/>
      <c r="M86" s="225"/>
      <c r="N86" s="225"/>
      <c r="O86" s="225"/>
      <c r="P86" s="225"/>
      <c r="Q86" s="225"/>
      <c r="R86" s="225"/>
      <c r="S86" s="225"/>
      <c r="T86" s="225"/>
      <c r="U86" s="225"/>
      <c r="V86" s="225"/>
      <c r="W86" s="225"/>
      <c r="X86" s="225"/>
      <c r="Y86" s="225"/>
      <c r="Z86" s="225"/>
      <c r="AA86" s="225"/>
      <c r="AB86" s="225"/>
      <c r="AC86" s="225"/>
      <c r="AD86" s="225"/>
      <c r="AE86" s="225"/>
      <c r="AF86" s="225"/>
      <c r="AG86" s="225"/>
      <c r="AH86" s="225"/>
      <c r="AI86" s="225"/>
      <c r="AJ86" s="225"/>
      <c r="AK86" s="225"/>
      <c r="AL86" s="225"/>
      <c r="AM86" s="225"/>
      <c r="AN86" s="225"/>
      <c r="AO86" s="225"/>
      <c r="AP86" s="225"/>
      <c r="AQ86" s="225"/>
      <c r="AR86" s="225"/>
      <c r="AS86" s="225"/>
      <c r="AT86" s="225"/>
      <c r="AU86" s="225"/>
      <c r="AV86" s="225"/>
      <c r="AW86" s="225"/>
      <c r="AX86" s="225"/>
      <c r="AY86" s="225"/>
      <c r="AZ86" s="225"/>
      <c r="BA86" s="225"/>
      <c r="BB86" s="225"/>
      <c r="BC86" s="225"/>
      <c r="BD86" s="225"/>
      <c r="BE86" s="225"/>
      <c r="BF86" s="225"/>
      <c r="BG86" s="225"/>
      <c r="BH86" s="225"/>
      <c r="BI86" s="225"/>
      <c r="BJ86" s="225"/>
      <c r="BK86" s="225"/>
      <c r="BL86" s="225"/>
      <c r="BM86" s="225"/>
      <c r="BN86" s="225"/>
      <c r="BO86" s="225"/>
      <c r="BP86" s="225"/>
      <c r="BQ86" s="225"/>
      <c r="BR86" s="225"/>
      <c r="BS86" s="225"/>
      <c r="BT86" s="225"/>
      <c r="BU86" s="225"/>
      <c r="BV86" s="225"/>
      <c r="BW86" s="225"/>
      <c r="BX86" s="225"/>
      <c r="BY86" s="225"/>
      <c r="BZ86" s="225"/>
      <c r="CA86" s="225"/>
      <c r="CB86" s="225"/>
      <c r="CC86" s="225"/>
      <c r="CD86" s="225"/>
      <c r="CE86" s="225"/>
      <c r="CF86" s="225"/>
      <c r="CG86" s="225"/>
      <c r="CH86" s="225"/>
      <c r="CI86" s="225"/>
      <c r="CJ86" s="225"/>
      <c r="CK86" s="225"/>
      <c r="CL86" s="225"/>
      <c r="CM86" s="225"/>
      <c r="CN86" s="225"/>
      <c r="CO86" s="225"/>
      <c r="CP86" s="225"/>
      <c r="CQ86" s="225"/>
      <c r="CR86" s="225"/>
      <c r="CS86" s="225"/>
      <c r="CT86" s="225"/>
      <c r="CU86" s="225"/>
      <c r="CV86" s="225"/>
      <c r="CW86" s="225"/>
      <c r="CX86" s="225"/>
      <c r="CY86" s="225"/>
      <c r="CZ86" s="225"/>
      <c r="DA86" s="225"/>
      <c r="DB86" s="225"/>
      <c r="DC86" s="225"/>
      <c r="DD86" s="225"/>
      <c r="DE86" s="225"/>
      <c r="DF86" s="225"/>
      <c r="DG86" s="225"/>
      <c r="DH86" s="225"/>
      <c r="DI86" s="225"/>
      <c r="DJ86" s="225"/>
      <c r="DK86" s="225"/>
      <c r="DL86" s="225"/>
      <c r="DM86" s="225"/>
      <c r="DN86" s="225"/>
      <c r="DO86" s="225"/>
      <c r="DP86" s="225"/>
      <c r="DQ86" s="225"/>
      <c r="DR86" s="225"/>
      <c r="DS86" s="225"/>
      <c r="DT86" s="225"/>
      <c r="DU86" s="225"/>
      <c r="DV86" s="225"/>
      <c r="DW86" s="225"/>
      <c r="DX86" s="225"/>
      <c r="DY86" s="225"/>
      <c r="DZ86" s="225"/>
      <c r="EA86" s="225"/>
      <c r="EB86" s="225"/>
      <c r="EC86" s="225"/>
      <c r="ED86" s="225"/>
      <c r="EE86" s="225"/>
      <c r="EF86" s="225"/>
      <c r="EG86" s="225"/>
      <c r="EH86" s="225"/>
      <c r="EI86" s="225"/>
      <c r="EJ86" s="225"/>
      <c r="EK86" s="225"/>
      <c r="EL86" s="225"/>
      <c r="EM86" s="225"/>
      <c r="EN86" s="225"/>
      <c r="EO86" s="225"/>
      <c r="EP86" s="225"/>
      <c r="EQ86" s="225"/>
      <c r="ER86" s="225"/>
      <c r="ES86" s="225"/>
      <c r="ET86" s="225"/>
      <c r="EU86" s="225"/>
      <c r="EV86" s="225"/>
      <c r="EW86" s="225"/>
      <c r="EX86" s="225"/>
      <c r="EY86" s="225"/>
      <c r="EZ86" s="225"/>
      <c r="FA86" s="225"/>
      <c r="FB86" s="225"/>
      <c r="FC86" s="225"/>
      <c r="FD86" s="225"/>
      <c r="FE86" s="225"/>
      <c r="FF86" s="225"/>
      <c r="FG86" s="225"/>
      <c r="FH86" s="225"/>
      <c r="FI86" s="225"/>
      <c r="FJ86" s="225"/>
      <c r="FK86" s="225"/>
      <c r="FL86" s="225"/>
      <c r="FM86" s="225"/>
      <c r="FN86" s="225"/>
      <c r="FO86" s="225"/>
      <c r="FP86" s="225"/>
      <c r="FQ86" s="225"/>
      <c r="FR86" s="225"/>
      <c r="FS86" s="225"/>
      <c r="FT86" s="225"/>
      <c r="FU86" s="225"/>
      <c r="FV86" s="225"/>
      <c r="FW86" s="225"/>
      <c r="FX86" s="225"/>
      <c r="FY86" s="225"/>
      <c r="FZ86" s="225"/>
      <c r="GA86" s="225"/>
      <c r="GB86" s="225"/>
      <c r="GC86" s="225"/>
      <c r="GD86" s="225"/>
      <c r="GE86" s="225"/>
      <c r="GF86" s="225"/>
      <c r="GG86" s="225"/>
      <c r="GH86" s="225"/>
      <c r="GI86" s="225"/>
      <c r="GJ86" s="225"/>
      <c r="GK86" s="225"/>
      <c r="GL86" s="225"/>
      <c r="GM86" s="225"/>
      <c r="GN86" s="225"/>
      <c r="GO86" s="225"/>
      <c r="GP86" s="225"/>
      <c r="GQ86" s="225"/>
      <c r="GR86" s="225"/>
      <c r="GS86" s="225"/>
      <c r="GT86" s="225"/>
      <c r="GU86" s="225"/>
      <c r="GV86" s="225"/>
      <c r="GW86" s="225"/>
      <c r="GX86" s="225"/>
      <c r="GY86" s="225"/>
      <c r="GZ86" s="225"/>
      <c r="HA86" s="225"/>
      <c r="HB86" s="225"/>
      <c r="HC86" s="225"/>
      <c r="HD86" s="225"/>
      <c r="HE86" s="225"/>
      <c r="HF86" s="225"/>
      <c r="HG86" s="225"/>
      <c r="HH86" s="225"/>
      <c r="HI86" s="225"/>
      <c r="HJ86" s="225"/>
      <c r="HK86" s="225"/>
      <c r="HL86" s="225"/>
      <c r="HM86" s="225"/>
      <c r="HN86" s="225"/>
      <c r="HO86" s="225"/>
      <c r="HP86" s="225"/>
      <c r="HQ86" s="225"/>
      <c r="HR86" s="225"/>
      <c r="HS86" s="225"/>
      <c r="HT86" s="225"/>
      <c r="HU86" s="225"/>
      <c r="HV86" s="225"/>
      <c r="HW86" s="225"/>
      <c r="HX86" s="225"/>
      <c r="HY86" s="225"/>
      <c r="HZ86" s="225"/>
      <c r="IA86" s="225"/>
      <c r="IB86" s="225"/>
      <c r="IC86" s="225"/>
      <c r="ID86" s="225"/>
      <c r="IE86" s="225"/>
      <c r="IF86" s="225"/>
      <c r="IG86" s="225"/>
      <c r="IH86" s="225"/>
      <c r="II86" s="225"/>
      <c r="IJ86" s="225"/>
      <c r="IK86" s="225"/>
      <c r="IL86" s="225"/>
      <c r="IM86" s="225"/>
      <c r="IN86" s="225"/>
      <c r="IO86" s="225"/>
      <c r="IP86" s="225"/>
      <c r="IQ86" s="225"/>
      <c r="IR86" s="225"/>
      <c r="IS86" s="225"/>
      <c r="IT86" s="225"/>
      <c r="IU86" s="225"/>
      <c r="IV86" s="225"/>
      <c r="IW86" s="225"/>
    </row>
    <row r="88" spans="2:257" ht="13.35" customHeight="1">
      <c r="B88" s="1" t="s">
        <v>183</v>
      </c>
    </row>
    <row r="91" spans="2:257" ht="13.35" customHeight="1">
      <c r="B91" s="185" t="s">
        <v>148</v>
      </c>
      <c r="C91" s="4">
        <v>1</v>
      </c>
      <c r="D91" s="4">
        <v>2</v>
      </c>
      <c r="E91" s="4">
        <v>3</v>
      </c>
      <c r="F91" s="4">
        <v>4</v>
      </c>
      <c r="G91" s="4">
        <v>5</v>
      </c>
      <c r="H91" s="4">
        <v>6</v>
      </c>
      <c r="I91" s="4">
        <v>7</v>
      </c>
      <c r="J91" s="4">
        <v>8</v>
      </c>
      <c r="K91" s="4">
        <v>9</v>
      </c>
      <c r="L91" s="4">
        <v>10</v>
      </c>
      <c r="M91" s="186">
        <f>L91+1</f>
        <v>11</v>
      </c>
      <c r="N91" s="186">
        <f t="shared" ref="N91" si="115">M91+1</f>
        <v>12</v>
      </c>
      <c r="O91" s="186">
        <f t="shared" ref="O91" si="116">N91+1</f>
        <v>13</v>
      </c>
      <c r="P91" s="186">
        <f t="shared" ref="P91" si="117">O91+1</f>
        <v>14</v>
      </c>
      <c r="Q91" s="186">
        <f t="shared" ref="Q91" si="118">P91+1</f>
        <v>15</v>
      </c>
      <c r="R91" s="186">
        <f t="shared" ref="R91" si="119">Q91+1</f>
        <v>16</v>
      </c>
      <c r="S91" s="186">
        <f t="shared" ref="S91" si="120">R91+1</f>
        <v>17</v>
      </c>
      <c r="T91" s="186">
        <f t="shared" ref="T91" si="121">S91+1</f>
        <v>18</v>
      </c>
      <c r="U91" s="186">
        <f t="shared" ref="U91" si="122">T91+1</f>
        <v>19</v>
      </c>
      <c r="V91" s="186">
        <f t="shared" ref="V91" si="123">U91+1</f>
        <v>20</v>
      </c>
      <c r="W91" s="186">
        <f t="shared" ref="W91" si="124">V91+1</f>
        <v>21</v>
      </c>
      <c r="X91" s="186">
        <f t="shared" ref="X91" si="125">W91+1</f>
        <v>22</v>
      </c>
      <c r="Y91" s="186">
        <f t="shared" ref="Y91" si="126">X91+1</f>
        <v>23</v>
      </c>
      <c r="Z91" s="186">
        <f t="shared" ref="Z91" si="127">Y91+1</f>
        <v>24</v>
      </c>
      <c r="AA91" s="186">
        <f t="shared" ref="AA91" si="128">Z91+1</f>
        <v>25</v>
      </c>
      <c r="AB91" s="186">
        <f t="shared" ref="AB91" si="129">AA91+1</f>
        <v>26</v>
      </c>
      <c r="AC91" s="186">
        <f t="shared" ref="AC91" si="130">AB91+1</f>
        <v>27</v>
      </c>
      <c r="AD91" s="186">
        <f t="shared" ref="AD91" si="131">AC91+1</f>
        <v>28</v>
      </c>
      <c r="AE91" s="186">
        <f t="shared" ref="AE91" si="132">AD91+1</f>
        <v>29</v>
      </c>
      <c r="AF91" s="186">
        <f t="shared" ref="AF91" si="133">AE91+1</f>
        <v>30</v>
      </c>
      <c r="AG91" s="186">
        <f t="shared" ref="AG91" si="134">AF91+1</f>
        <v>31</v>
      </c>
      <c r="AH91" s="186">
        <f t="shared" ref="AH91" si="135">AG91+1</f>
        <v>32</v>
      </c>
      <c r="AI91" s="186">
        <f t="shared" ref="AI91" si="136">AH91+1</f>
        <v>33</v>
      </c>
      <c r="AJ91" s="186">
        <f t="shared" ref="AJ91" si="137">AI91+1</f>
        <v>34</v>
      </c>
      <c r="AK91" s="186">
        <f t="shared" ref="AK91" si="138">AJ91+1</f>
        <v>35</v>
      </c>
      <c r="AL91" s="186">
        <f t="shared" ref="AL91" si="139">AK91+1</f>
        <v>36</v>
      </c>
      <c r="AM91" s="186">
        <f t="shared" ref="AM91" si="140">AL91+1</f>
        <v>37</v>
      </c>
      <c r="AN91" s="186">
        <f t="shared" ref="AN91" si="141">AM91+1</f>
        <v>38</v>
      </c>
      <c r="AO91" s="186">
        <f t="shared" ref="AO91" si="142">AN91+1</f>
        <v>39</v>
      </c>
      <c r="AP91" s="186">
        <f t="shared" ref="AP91" si="143">AO91+1</f>
        <v>40</v>
      </c>
      <c r="AQ91" s="186">
        <f t="shared" ref="AQ91" si="144">AP91+1</f>
        <v>41</v>
      </c>
      <c r="AR91" s="186">
        <f t="shared" ref="AR91" si="145">AQ91+1</f>
        <v>42</v>
      </c>
      <c r="AS91" s="186">
        <f t="shared" ref="AS91" si="146">AR91+1</f>
        <v>43</v>
      </c>
      <c r="AT91" s="186">
        <f t="shared" ref="AT91" si="147">AS91+1</f>
        <v>44</v>
      </c>
      <c r="AU91" s="186">
        <f t="shared" ref="AU91" si="148">AT91+1</f>
        <v>45</v>
      </c>
      <c r="AV91" s="186">
        <f t="shared" ref="AV91" si="149">AU91+1</f>
        <v>46</v>
      </c>
      <c r="AW91" s="186">
        <f t="shared" ref="AW91" si="150">AV91+1</f>
        <v>47</v>
      </c>
      <c r="AX91" s="186">
        <f t="shared" ref="AX91" si="151">AW91+1</f>
        <v>48</v>
      </c>
      <c r="AY91" s="186">
        <f t="shared" ref="AY91" si="152">AX91+1</f>
        <v>49</v>
      </c>
      <c r="AZ91" s="186">
        <f t="shared" ref="AZ91" si="153">AY91+1</f>
        <v>50</v>
      </c>
      <c r="BA91" s="186">
        <f t="shared" ref="BA91" si="154">AZ91+1</f>
        <v>51</v>
      </c>
      <c r="BB91" s="186">
        <f t="shared" ref="BB91" si="155">BA91+1</f>
        <v>52</v>
      </c>
      <c r="BC91" s="186">
        <f t="shared" ref="BC91" si="156">BB91+1</f>
        <v>53</v>
      </c>
      <c r="BD91" s="186">
        <f t="shared" ref="BD91" si="157">BC91+1</f>
        <v>54</v>
      </c>
      <c r="BE91" s="186">
        <f t="shared" ref="BE91" si="158">BD91+1</f>
        <v>55</v>
      </c>
    </row>
    <row r="92" spans="2:257" ht="13.35" customHeight="1">
      <c r="B92" s="4" t="s">
        <v>105</v>
      </c>
      <c r="C92" s="8">
        <f t="shared" ref="C92:AH92" si="159">C13-C66</f>
        <v>0</v>
      </c>
      <c r="D92" s="8">
        <f t="shared" si="159"/>
        <v>0</v>
      </c>
      <c r="E92" s="8">
        <f t="shared" si="159"/>
        <v>0</v>
      </c>
      <c r="F92" s="8">
        <f t="shared" si="159"/>
        <v>0</v>
      </c>
      <c r="G92" s="8">
        <f t="shared" si="159"/>
        <v>0</v>
      </c>
      <c r="H92" s="8">
        <f t="shared" si="159"/>
        <v>0</v>
      </c>
      <c r="I92" s="8">
        <f t="shared" si="159"/>
        <v>0</v>
      </c>
      <c r="J92" s="8">
        <f t="shared" si="159"/>
        <v>0</v>
      </c>
      <c r="K92" s="8">
        <f t="shared" si="159"/>
        <v>0</v>
      </c>
      <c r="L92" s="8">
        <f t="shared" si="159"/>
        <v>0</v>
      </c>
      <c r="M92" s="8">
        <f t="shared" si="159"/>
        <v>0</v>
      </c>
      <c r="N92" s="8">
        <f t="shared" si="159"/>
        <v>0</v>
      </c>
      <c r="O92" s="8">
        <f t="shared" si="159"/>
        <v>0</v>
      </c>
      <c r="P92" s="8">
        <f t="shared" si="159"/>
        <v>0</v>
      </c>
      <c r="Q92" s="8">
        <f t="shared" si="159"/>
        <v>0</v>
      </c>
      <c r="R92" s="8">
        <f t="shared" si="159"/>
        <v>0</v>
      </c>
      <c r="S92" s="8">
        <f t="shared" si="159"/>
        <v>0</v>
      </c>
      <c r="T92" s="8">
        <f t="shared" si="159"/>
        <v>0</v>
      </c>
      <c r="U92" s="8">
        <f t="shared" si="159"/>
        <v>0</v>
      </c>
      <c r="V92" s="8">
        <f t="shared" si="159"/>
        <v>0</v>
      </c>
      <c r="W92" s="8">
        <f t="shared" si="159"/>
        <v>0</v>
      </c>
      <c r="X92" s="8">
        <f t="shared" si="159"/>
        <v>0</v>
      </c>
      <c r="Y92" s="8">
        <f t="shared" si="159"/>
        <v>0</v>
      </c>
      <c r="Z92" s="8">
        <f t="shared" si="159"/>
        <v>0</v>
      </c>
      <c r="AA92" s="8">
        <f t="shared" si="159"/>
        <v>0</v>
      </c>
      <c r="AB92" s="8">
        <f t="shared" si="159"/>
        <v>0</v>
      </c>
      <c r="AC92" s="8">
        <f t="shared" si="159"/>
        <v>0</v>
      </c>
      <c r="AD92" s="8">
        <f t="shared" si="159"/>
        <v>0</v>
      </c>
      <c r="AE92" s="8">
        <f t="shared" si="159"/>
        <v>0</v>
      </c>
      <c r="AF92" s="8">
        <f t="shared" si="159"/>
        <v>0</v>
      </c>
      <c r="AG92" s="8">
        <f t="shared" si="159"/>
        <v>0</v>
      </c>
      <c r="AH92" s="8">
        <f t="shared" si="159"/>
        <v>0</v>
      </c>
      <c r="AI92" s="8">
        <f t="shared" ref="AI92:BE92" si="160">AI13-AI66</f>
        <v>0</v>
      </c>
      <c r="AJ92" s="8">
        <f t="shared" si="160"/>
        <v>0</v>
      </c>
      <c r="AK92" s="8">
        <f t="shared" si="160"/>
        <v>0</v>
      </c>
      <c r="AL92" s="8">
        <f t="shared" si="160"/>
        <v>0</v>
      </c>
      <c r="AM92" s="8">
        <f t="shared" si="160"/>
        <v>0</v>
      </c>
      <c r="AN92" s="8">
        <f t="shared" si="160"/>
        <v>0</v>
      </c>
      <c r="AO92" s="8">
        <f t="shared" si="160"/>
        <v>0</v>
      </c>
      <c r="AP92" s="8">
        <f t="shared" si="160"/>
        <v>0</v>
      </c>
      <c r="AQ92" s="8">
        <f t="shared" si="160"/>
        <v>0</v>
      </c>
      <c r="AR92" s="8">
        <f t="shared" si="160"/>
        <v>0</v>
      </c>
      <c r="AS92" s="8">
        <f t="shared" si="160"/>
        <v>0</v>
      </c>
      <c r="AT92" s="8">
        <f t="shared" si="160"/>
        <v>0</v>
      </c>
      <c r="AU92" s="8">
        <f t="shared" si="160"/>
        <v>0</v>
      </c>
      <c r="AV92" s="8">
        <f t="shared" si="160"/>
        <v>0</v>
      </c>
      <c r="AW92" s="8">
        <f t="shared" si="160"/>
        <v>0</v>
      </c>
      <c r="AX92" s="8">
        <f t="shared" si="160"/>
        <v>0</v>
      </c>
      <c r="AY92" s="8">
        <f t="shared" si="160"/>
        <v>0</v>
      </c>
      <c r="AZ92" s="8">
        <f t="shared" si="160"/>
        <v>0</v>
      </c>
      <c r="BA92" s="8">
        <f t="shared" si="160"/>
        <v>0</v>
      </c>
      <c r="BB92" s="8">
        <f t="shared" si="160"/>
        <v>0</v>
      </c>
      <c r="BC92" s="8">
        <f t="shared" si="160"/>
        <v>0</v>
      </c>
      <c r="BD92" s="8">
        <f t="shared" si="160"/>
        <v>0</v>
      </c>
      <c r="BE92" s="8">
        <f t="shared" si="160"/>
        <v>0</v>
      </c>
    </row>
    <row r="93" spans="2:257" ht="13.35" customHeight="1">
      <c r="B93" s="4" t="s">
        <v>106</v>
      </c>
      <c r="C93" s="8">
        <f t="shared" ref="C93:AH93" si="161">C14-C67</f>
        <v>0</v>
      </c>
      <c r="D93" s="8">
        <f t="shared" si="161"/>
        <v>0</v>
      </c>
      <c r="E93" s="8">
        <f t="shared" si="161"/>
        <v>0</v>
      </c>
      <c r="F93" s="8">
        <f t="shared" si="161"/>
        <v>0</v>
      </c>
      <c r="G93" s="8">
        <f t="shared" si="161"/>
        <v>0</v>
      </c>
      <c r="H93" s="8">
        <f t="shared" si="161"/>
        <v>0</v>
      </c>
      <c r="I93" s="8">
        <f t="shared" si="161"/>
        <v>0</v>
      </c>
      <c r="J93" s="8">
        <f t="shared" si="161"/>
        <v>0</v>
      </c>
      <c r="K93" s="8">
        <f t="shared" si="161"/>
        <v>0</v>
      </c>
      <c r="L93" s="8">
        <f t="shared" si="161"/>
        <v>0</v>
      </c>
      <c r="M93" s="8">
        <f t="shared" si="161"/>
        <v>0</v>
      </c>
      <c r="N93" s="8">
        <f t="shared" si="161"/>
        <v>0</v>
      </c>
      <c r="O93" s="8">
        <f t="shared" si="161"/>
        <v>0</v>
      </c>
      <c r="P93" s="8">
        <f t="shared" si="161"/>
        <v>0</v>
      </c>
      <c r="Q93" s="8">
        <f t="shared" si="161"/>
        <v>0</v>
      </c>
      <c r="R93" s="8">
        <f t="shared" si="161"/>
        <v>0</v>
      </c>
      <c r="S93" s="8">
        <f t="shared" si="161"/>
        <v>0</v>
      </c>
      <c r="T93" s="8">
        <f t="shared" si="161"/>
        <v>0</v>
      </c>
      <c r="U93" s="8">
        <f t="shared" si="161"/>
        <v>0</v>
      </c>
      <c r="V93" s="8">
        <f t="shared" si="161"/>
        <v>0</v>
      </c>
      <c r="W93" s="8">
        <f t="shared" si="161"/>
        <v>0</v>
      </c>
      <c r="X93" s="8">
        <f t="shared" si="161"/>
        <v>0</v>
      </c>
      <c r="Y93" s="8">
        <f t="shared" si="161"/>
        <v>0</v>
      </c>
      <c r="Z93" s="8">
        <f t="shared" si="161"/>
        <v>0</v>
      </c>
      <c r="AA93" s="8">
        <f t="shared" si="161"/>
        <v>0</v>
      </c>
      <c r="AB93" s="8">
        <f t="shared" si="161"/>
        <v>0</v>
      </c>
      <c r="AC93" s="8">
        <f t="shared" si="161"/>
        <v>0</v>
      </c>
      <c r="AD93" s="8">
        <f t="shared" si="161"/>
        <v>0</v>
      </c>
      <c r="AE93" s="8">
        <f t="shared" si="161"/>
        <v>0</v>
      </c>
      <c r="AF93" s="8">
        <f t="shared" si="161"/>
        <v>0</v>
      </c>
      <c r="AG93" s="8">
        <f t="shared" si="161"/>
        <v>0</v>
      </c>
      <c r="AH93" s="8">
        <f t="shared" si="161"/>
        <v>0</v>
      </c>
      <c r="AI93" s="8">
        <f t="shared" ref="AI93:BE93" si="162">AI14-AI67</f>
        <v>0</v>
      </c>
      <c r="AJ93" s="8">
        <f t="shared" si="162"/>
        <v>0</v>
      </c>
      <c r="AK93" s="8">
        <f t="shared" si="162"/>
        <v>0</v>
      </c>
      <c r="AL93" s="8">
        <f t="shared" si="162"/>
        <v>0</v>
      </c>
      <c r="AM93" s="8">
        <f t="shared" si="162"/>
        <v>0</v>
      </c>
      <c r="AN93" s="8">
        <f t="shared" si="162"/>
        <v>0</v>
      </c>
      <c r="AO93" s="8">
        <f t="shared" si="162"/>
        <v>0</v>
      </c>
      <c r="AP93" s="8">
        <f t="shared" si="162"/>
        <v>0</v>
      </c>
      <c r="AQ93" s="8">
        <f t="shared" si="162"/>
        <v>0</v>
      </c>
      <c r="AR93" s="8">
        <f t="shared" si="162"/>
        <v>0</v>
      </c>
      <c r="AS93" s="8">
        <f t="shared" si="162"/>
        <v>0</v>
      </c>
      <c r="AT93" s="8">
        <f t="shared" si="162"/>
        <v>0</v>
      </c>
      <c r="AU93" s="8">
        <f t="shared" si="162"/>
        <v>0</v>
      </c>
      <c r="AV93" s="8">
        <f t="shared" si="162"/>
        <v>0</v>
      </c>
      <c r="AW93" s="8">
        <f t="shared" si="162"/>
        <v>0</v>
      </c>
      <c r="AX93" s="8">
        <f t="shared" si="162"/>
        <v>0</v>
      </c>
      <c r="AY93" s="8">
        <f t="shared" si="162"/>
        <v>0</v>
      </c>
      <c r="AZ93" s="8">
        <f t="shared" si="162"/>
        <v>0</v>
      </c>
      <c r="BA93" s="8">
        <f t="shared" si="162"/>
        <v>0</v>
      </c>
      <c r="BB93" s="8">
        <f t="shared" si="162"/>
        <v>0</v>
      </c>
      <c r="BC93" s="8">
        <f t="shared" si="162"/>
        <v>0</v>
      </c>
      <c r="BD93" s="8">
        <f t="shared" si="162"/>
        <v>0</v>
      </c>
      <c r="BE93" s="8">
        <f t="shared" si="162"/>
        <v>0</v>
      </c>
    </row>
    <row r="94" spans="2:257" ht="13.35" customHeight="1">
      <c r="B94" s="4" t="s">
        <v>107</v>
      </c>
      <c r="C94" s="8">
        <f t="shared" ref="C94:AH94" si="163">C15-C68</f>
        <v>0</v>
      </c>
      <c r="D94" s="8">
        <f t="shared" si="163"/>
        <v>0</v>
      </c>
      <c r="E94" s="8">
        <f t="shared" si="163"/>
        <v>0</v>
      </c>
      <c r="F94" s="8">
        <f t="shared" si="163"/>
        <v>0</v>
      </c>
      <c r="G94" s="8">
        <f t="shared" si="163"/>
        <v>0</v>
      </c>
      <c r="H94" s="8">
        <f t="shared" si="163"/>
        <v>0</v>
      </c>
      <c r="I94" s="8">
        <f t="shared" si="163"/>
        <v>0</v>
      </c>
      <c r="J94" s="8">
        <f t="shared" si="163"/>
        <v>0</v>
      </c>
      <c r="K94" s="8">
        <f t="shared" si="163"/>
        <v>0</v>
      </c>
      <c r="L94" s="8">
        <f t="shared" si="163"/>
        <v>0</v>
      </c>
      <c r="M94" s="8">
        <f t="shared" si="163"/>
        <v>0</v>
      </c>
      <c r="N94" s="8">
        <f t="shared" si="163"/>
        <v>0</v>
      </c>
      <c r="O94" s="8">
        <f t="shared" si="163"/>
        <v>0</v>
      </c>
      <c r="P94" s="8">
        <f t="shared" si="163"/>
        <v>0</v>
      </c>
      <c r="Q94" s="8">
        <f t="shared" si="163"/>
        <v>0</v>
      </c>
      <c r="R94" s="8">
        <f t="shared" si="163"/>
        <v>0</v>
      </c>
      <c r="S94" s="8">
        <f t="shared" si="163"/>
        <v>0</v>
      </c>
      <c r="T94" s="8">
        <f t="shared" si="163"/>
        <v>0</v>
      </c>
      <c r="U94" s="8">
        <f t="shared" si="163"/>
        <v>0</v>
      </c>
      <c r="V94" s="8">
        <f t="shared" si="163"/>
        <v>0</v>
      </c>
      <c r="W94" s="8">
        <f t="shared" si="163"/>
        <v>0</v>
      </c>
      <c r="X94" s="8">
        <f t="shared" si="163"/>
        <v>0</v>
      </c>
      <c r="Y94" s="8">
        <f t="shared" si="163"/>
        <v>0</v>
      </c>
      <c r="Z94" s="8">
        <f t="shared" si="163"/>
        <v>0</v>
      </c>
      <c r="AA94" s="8">
        <f t="shared" si="163"/>
        <v>0</v>
      </c>
      <c r="AB94" s="8">
        <f t="shared" si="163"/>
        <v>0</v>
      </c>
      <c r="AC94" s="8">
        <f t="shared" si="163"/>
        <v>0</v>
      </c>
      <c r="AD94" s="8">
        <f t="shared" si="163"/>
        <v>0</v>
      </c>
      <c r="AE94" s="8">
        <f t="shared" si="163"/>
        <v>0</v>
      </c>
      <c r="AF94" s="8">
        <f t="shared" si="163"/>
        <v>0</v>
      </c>
      <c r="AG94" s="8">
        <f t="shared" si="163"/>
        <v>0</v>
      </c>
      <c r="AH94" s="8">
        <f t="shared" si="163"/>
        <v>0</v>
      </c>
      <c r="AI94" s="8">
        <f t="shared" ref="AI94:BE94" si="164">AI15-AI68</f>
        <v>0</v>
      </c>
      <c r="AJ94" s="8">
        <f t="shared" si="164"/>
        <v>0</v>
      </c>
      <c r="AK94" s="8">
        <f t="shared" si="164"/>
        <v>0</v>
      </c>
      <c r="AL94" s="8">
        <f t="shared" si="164"/>
        <v>0</v>
      </c>
      <c r="AM94" s="8">
        <f t="shared" si="164"/>
        <v>0</v>
      </c>
      <c r="AN94" s="8">
        <f t="shared" si="164"/>
        <v>0</v>
      </c>
      <c r="AO94" s="8">
        <f t="shared" si="164"/>
        <v>0</v>
      </c>
      <c r="AP94" s="8">
        <f t="shared" si="164"/>
        <v>0</v>
      </c>
      <c r="AQ94" s="8">
        <f t="shared" si="164"/>
        <v>0</v>
      </c>
      <c r="AR94" s="8">
        <f t="shared" si="164"/>
        <v>0</v>
      </c>
      <c r="AS94" s="8">
        <f t="shared" si="164"/>
        <v>0</v>
      </c>
      <c r="AT94" s="8">
        <f t="shared" si="164"/>
        <v>0</v>
      </c>
      <c r="AU94" s="8">
        <f t="shared" si="164"/>
        <v>0</v>
      </c>
      <c r="AV94" s="8">
        <f t="shared" si="164"/>
        <v>0</v>
      </c>
      <c r="AW94" s="8">
        <f t="shared" si="164"/>
        <v>0</v>
      </c>
      <c r="AX94" s="8">
        <f t="shared" si="164"/>
        <v>0</v>
      </c>
      <c r="AY94" s="8">
        <f t="shared" si="164"/>
        <v>0</v>
      </c>
      <c r="AZ94" s="8">
        <f t="shared" si="164"/>
        <v>0</v>
      </c>
      <c r="BA94" s="8">
        <f t="shared" si="164"/>
        <v>0</v>
      </c>
      <c r="BB94" s="8">
        <f t="shared" si="164"/>
        <v>0</v>
      </c>
      <c r="BC94" s="8">
        <f t="shared" si="164"/>
        <v>0</v>
      </c>
      <c r="BD94" s="8">
        <f t="shared" si="164"/>
        <v>0</v>
      </c>
      <c r="BE94" s="8">
        <f t="shared" si="164"/>
        <v>0</v>
      </c>
    </row>
    <row r="95" spans="2:257" ht="13.35" customHeight="1">
      <c r="B95" s="4" t="s">
        <v>108</v>
      </c>
      <c r="C95" s="8">
        <f t="shared" ref="C95:AH95" si="165">C16-C69</f>
        <v>0</v>
      </c>
      <c r="D95" s="8">
        <f t="shared" si="165"/>
        <v>0</v>
      </c>
      <c r="E95" s="8">
        <f t="shared" si="165"/>
        <v>0</v>
      </c>
      <c r="F95" s="8">
        <f t="shared" si="165"/>
        <v>0</v>
      </c>
      <c r="G95" s="8">
        <f t="shared" si="165"/>
        <v>0</v>
      </c>
      <c r="H95" s="8">
        <f t="shared" si="165"/>
        <v>0</v>
      </c>
      <c r="I95" s="8">
        <f t="shared" si="165"/>
        <v>0</v>
      </c>
      <c r="J95" s="8">
        <f t="shared" si="165"/>
        <v>0</v>
      </c>
      <c r="K95" s="8">
        <f t="shared" si="165"/>
        <v>0</v>
      </c>
      <c r="L95" s="8">
        <f t="shared" si="165"/>
        <v>0</v>
      </c>
      <c r="M95" s="8">
        <f t="shared" si="165"/>
        <v>0</v>
      </c>
      <c r="N95" s="8">
        <f t="shared" si="165"/>
        <v>0</v>
      </c>
      <c r="O95" s="8">
        <f t="shared" si="165"/>
        <v>0</v>
      </c>
      <c r="P95" s="8">
        <f t="shared" si="165"/>
        <v>0</v>
      </c>
      <c r="Q95" s="8">
        <f t="shared" si="165"/>
        <v>0</v>
      </c>
      <c r="R95" s="8">
        <f t="shared" si="165"/>
        <v>0</v>
      </c>
      <c r="S95" s="8">
        <f t="shared" si="165"/>
        <v>0</v>
      </c>
      <c r="T95" s="8">
        <f t="shared" si="165"/>
        <v>0</v>
      </c>
      <c r="U95" s="8">
        <f t="shared" si="165"/>
        <v>0</v>
      </c>
      <c r="V95" s="8">
        <f t="shared" si="165"/>
        <v>0</v>
      </c>
      <c r="W95" s="8">
        <f t="shared" si="165"/>
        <v>0</v>
      </c>
      <c r="X95" s="8">
        <f t="shared" si="165"/>
        <v>0</v>
      </c>
      <c r="Y95" s="8">
        <f t="shared" si="165"/>
        <v>0</v>
      </c>
      <c r="Z95" s="8">
        <f t="shared" si="165"/>
        <v>0</v>
      </c>
      <c r="AA95" s="8">
        <f t="shared" si="165"/>
        <v>0</v>
      </c>
      <c r="AB95" s="8">
        <f t="shared" si="165"/>
        <v>0</v>
      </c>
      <c r="AC95" s="8">
        <f t="shared" si="165"/>
        <v>0</v>
      </c>
      <c r="AD95" s="8">
        <f t="shared" si="165"/>
        <v>0</v>
      </c>
      <c r="AE95" s="8">
        <f t="shared" si="165"/>
        <v>0</v>
      </c>
      <c r="AF95" s="8">
        <f t="shared" si="165"/>
        <v>0</v>
      </c>
      <c r="AG95" s="8">
        <f t="shared" si="165"/>
        <v>0</v>
      </c>
      <c r="AH95" s="8">
        <f t="shared" si="165"/>
        <v>0</v>
      </c>
      <c r="AI95" s="8">
        <f t="shared" ref="AI95:BE95" si="166">AI16-AI69</f>
        <v>0</v>
      </c>
      <c r="AJ95" s="8">
        <f t="shared" si="166"/>
        <v>0</v>
      </c>
      <c r="AK95" s="8">
        <f t="shared" si="166"/>
        <v>0</v>
      </c>
      <c r="AL95" s="8">
        <f t="shared" si="166"/>
        <v>0</v>
      </c>
      <c r="AM95" s="8">
        <f t="shared" si="166"/>
        <v>0</v>
      </c>
      <c r="AN95" s="8">
        <f t="shared" si="166"/>
        <v>0</v>
      </c>
      <c r="AO95" s="8">
        <f t="shared" si="166"/>
        <v>0</v>
      </c>
      <c r="AP95" s="8">
        <f t="shared" si="166"/>
        <v>0</v>
      </c>
      <c r="AQ95" s="8">
        <f t="shared" si="166"/>
        <v>0</v>
      </c>
      <c r="AR95" s="8">
        <f t="shared" si="166"/>
        <v>0</v>
      </c>
      <c r="AS95" s="8">
        <f t="shared" si="166"/>
        <v>0</v>
      </c>
      <c r="AT95" s="8">
        <f t="shared" si="166"/>
        <v>0</v>
      </c>
      <c r="AU95" s="8">
        <f t="shared" si="166"/>
        <v>0</v>
      </c>
      <c r="AV95" s="8">
        <f t="shared" si="166"/>
        <v>0</v>
      </c>
      <c r="AW95" s="8">
        <f t="shared" si="166"/>
        <v>0</v>
      </c>
      <c r="AX95" s="8">
        <f t="shared" si="166"/>
        <v>0</v>
      </c>
      <c r="AY95" s="8">
        <f t="shared" si="166"/>
        <v>0</v>
      </c>
      <c r="AZ95" s="8">
        <f t="shared" si="166"/>
        <v>0</v>
      </c>
      <c r="BA95" s="8">
        <f t="shared" si="166"/>
        <v>0</v>
      </c>
      <c r="BB95" s="8">
        <f t="shared" si="166"/>
        <v>0</v>
      </c>
      <c r="BC95" s="8">
        <f t="shared" si="166"/>
        <v>0</v>
      </c>
      <c r="BD95" s="8">
        <f t="shared" si="166"/>
        <v>0</v>
      </c>
      <c r="BE95" s="8">
        <f t="shared" si="166"/>
        <v>0</v>
      </c>
    </row>
    <row r="96" spans="2:257" ht="13.35" customHeight="1">
      <c r="B96" s="4" t="s">
        <v>109</v>
      </c>
      <c r="C96" s="8">
        <f t="shared" ref="C96:AH96" si="167">C17-C70</f>
        <v>0</v>
      </c>
      <c r="D96" s="8">
        <f t="shared" si="167"/>
        <v>0</v>
      </c>
      <c r="E96" s="8">
        <f t="shared" si="167"/>
        <v>0</v>
      </c>
      <c r="F96" s="8">
        <f t="shared" si="167"/>
        <v>0</v>
      </c>
      <c r="G96" s="8">
        <f t="shared" si="167"/>
        <v>0</v>
      </c>
      <c r="H96" s="8">
        <f t="shared" si="167"/>
        <v>0</v>
      </c>
      <c r="I96" s="8">
        <f t="shared" si="167"/>
        <v>0</v>
      </c>
      <c r="J96" s="8">
        <f t="shared" si="167"/>
        <v>0</v>
      </c>
      <c r="K96" s="8">
        <f t="shared" si="167"/>
        <v>0</v>
      </c>
      <c r="L96" s="8">
        <f t="shared" si="167"/>
        <v>0</v>
      </c>
      <c r="M96" s="8">
        <f t="shared" si="167"/>
        <v>0</v>
      </c>
      <c r="N96" s="8">
        <f t="shared" si="167"/>
        <v>0</v>
      </c>
      <c r="O96" s="8">
        <f t="shared" si="167"/>
        <v>0</v>
      </c>
      <c r="P96" s="8">
        <f t="shared" si="167"/>
        <v>0</v>
      </c>
      <c r="Q96" s="8">
        <f t="shared" si="167"/>
        <v>0</v>
      </c>
      <c r="R96" s="8">
        <f t="shared" si="167"/>
        <v>0</v>
      </c>
      <c r="S96" s="8">
        <f t="shared" si="167"/>
        <v>0</v>
      </c>
      <c r="T96" s="8">
        <f t="shared" si="167"/>
        <v>0</v>
      </c>
      <c r="U96" s="8">
        <f t="shared" si="167"/>
        <v>0</v>
      </c>
      <c r="V96" s="8">
        <f t="shared" si="167"/>
        <v>0</v>
      </c>
      <c r="W96" s="8">
        <f t="shared" si="167"/>
        <v>0</v>
      </c>
      <c r="X96" s="8">
        <f t="shared" si="167"/>
        <v>0</v>
      </c>
      <c r="Y96" s="8">
        <f t="shared" si="167"/>
        <v>0</v>
      </c>
      <c r="Z96" s="8">
        <f t="shared" si="167"/>
        <v>0</v>
      </c>
      <c r="AA96" s="8">
        <f t="shared" si="167"/>
        <v>0</v>
      </c>
      <c r="AB96" s="8">
        <f t="shared" si="167"/>
        <v>0</v>
      </c>
      <c r="AC96" s="8">
        <f t="shared" si="167"/>
        <v>0</v>
      </c>
      <c r="AD96" s="8">
        <f t="shared" si="167"/>
        <v>0</v>
      </c>
      <c r="AE96" s="8">
        <f t="shared" si="167"/>
        <v>0</v>
      </c>
      <c r="AF96" s="8">
        <f t="shared" si="167"/>
        <v>0</v>
      </c>
      <c r="AG96" s="8">
        <f t="shared" si="167"/>
        <v>0</v>
      </c>
      <c r="AH96" s="8">
        <f t="shared" si="167"/>
        <v>0</v>
      </c>
      <c r="AI96" s="8">
        <f t="shared" ref="AI96:BE96" si="168">AI17-AI70</f>
        <v>0</v>
      </c>
      <c r="AJ96" s="8">
        <f t="shared" si="168"/>
        <v>0</v>
      </c>
      <c r="AK96" s="8">
        <f t="shared" si="168"/>
        <v>0</v>
      </c>
      <c r="AL96" s="8">
        <f t="shared" si="168"/>
        <v>0</v>
      </c>
      <c r="AM96" s="8">
        <f t="shared" si="168"/>
        <v>0</v>
      </c>
      <c r="AN96" s="8">
        <f t="shared" si="168"/>
        <v>0</v>
      </c>
      <c r="AO96" s="8">
        <f t="shared" si="168"/>
        <v>0</v>
      </c>
      <c r="AP96" s="8">
        <f t="shared" si="168"/>
        <v>0</v>
      </c>
      <c r="AQ96" s="8">
        <f t="shared" si="168"/>
        <v>0</v>
      </c>
      <c r="AR96" s="8">
        <f t="shared" si="168"/>
        <v>0</v>
      </c>
      <c r="AS96" s="8">
        <f t="shared" si="168"/>
        <v>0</v>
      </c>
      <c r="AT96" s="8">
        <f t="shared" si="168"/>
        <v>0</v>
      </c>
      <c r="AU96" s="8">
        <f t="shared" si="168"/>
        <v>0</v>
      </c>
      <c r="AV96" s="8">
        <f t="shared" si="168"/>
        <v>0</v>
      </c>
      <c r="AW96" s="8">
        <f t="shared" si="168"/>
        <v>0</v>
      </c>
      <c r="AX96" s="8">
        <f t="shared" si="168"/>
        <v>0</v>
      </c>
      <c r="AY96" s="8">
        <f t="shared" si="168"/>
        <v>0</v>
      </c>
      <c r="AZ96" s="8">
        <f t="shared" si="168"/>
        <v>0</v>
      </c>
      <c r="BA96" s="8">
        <f t="shared" si="168"/>
        <v>0</v>
      </c>
      <c r="BB96" s="8">
        <f t="shared" si="168"/>
        <v>0</v>
      </c>
      <c r="BC96" s="8">
        <f t="shared" si="168"/>
        <v>0</v>
      </c>
      <c r="BD96" s="8">
        <f t="shared" si="168"/>
        <v>0</v>
      </c>
      <c r="BE96" s="8">
        <f t="shared" si="168"/>
        <v>0</v>
      </c>
    </row>
    <row r="97" spans="2:57" ht="13.35" customHeight="1">
      <c r="B97" s="2"/>
    </row>
    <row r="98" spans="2:57" ht="13.35" customHeight="1">
      <c r="B98" s="4" t="s">
        <v>155</v>
      </c>
    </row>
    <row r="99" spans="2:57" ht="13.35" customHeight="1">
      <c r="B99" s="4" t="s">
        <v>156</v>
      </c>
      <c r="C99" s="259">
        <f t="shared" ref="C99:AH99" si="169">C20-C73</f>
        <v>0</v>
      </c>
      <c r="D99" s="259">
        <f t="shared" si="169"/>
        <v>0</v>
      </c>
      <c r="E99" s="259">
        <f t="shared" si="169"/>
        <v>0</v>
      </c>
      <c r="F99" s="259">
        <f t="shared" si="169"/>
        <v>0</v>
      </c>
      <c r="G99" s="259">
        <f t="shared" si="169"/>
        <v>0</v>
      </c>
      <c r="H99" s="259">
        <f t="shared" si="169"/>
        <v>0</v>
      </c>
      <c r="I99" s="259">
        <f t="shared" si="169"/>
        <v>0</v>
      </c>
      <c r="J99" s="259">
        <f t="shared" si="169"/>
        <v>0</v>
      </c>
      <c r="K99" s="259">
        <f t="shared" si="169"/>
        <v>0</v>
      </c>
      <c r="L99" s="259">
        <f t="shared" si="169"/>
        <v>0</v>
      </c>
      <c r="M99" s="259">
        <f t="shared" si="169"/>
        <v>0</v>
      </c>
      <c r="N99" s="259">
        <f t="shared" si="169"/>
        <v>0</v>
      </c>
      <c r="O99" s="259">
        <f t="shared" si="169"/>
        <v>0</v>
      </c>
      <c r="P99" s="259">
        <f t="shared" si="169"/>
        <v>0</v>
      </c>
      <c r="Q99" s="259">
        <f t="shared" si="169"/>
        <v>0</v>
      </c>
      <c r="R99" s="259">
        <f t="shared" si="169"/>
        <v>0</v>
      </c>
      <c r="S99" s="259">
        <f t="shared" si="169"/>
        <v>0</v>
      </c>
      <c r="T99" s="259">
        <f t="shared" si="169"/>
        <v>0</v>
      </c>
      <c r="U99" s="259">
        <f t="shared" si="169"/>
        <v>0</v>
      </c>
      <c r="V99" s="259">
        <f t="shared" si="169"/>
        <v>0</v>
      </c>
      <c r="W99" s="259">
        <f t="shared" si="169"/>
        <v>0</v>
      </c>
      <c r="X99" s="259">
        <f t="shared" si="169"/>
        <v>0</v>
      </c>
      <c r="Y99" s="259">
        <f t="shared" si="169"/>
        <v>0</v>
      </c>
      <c r="Z99" s="259">
        <f t="shared" si="169"/>
        <v>0</v>
      </c>
      <c r="AA99" s="259">
        <f t="shared" si="169"/>
        <v>0</v>
      </c>
      <c r="AB99" s="259">
        <f t="shared" si="169"/>
        <v>0</v>
      </c>
      <c r="AC99" s="259">
        <f t="shared" si="169"/>
        <v>0</v>
      </c>
      <c r="AD99" s="259">
        <f t="shared" si="169"/>
        <v>0</v>
      </c>
      <c r="AE99" s="259">
        <f t="shared" si="169"/>
        <v>0</v>
      </c>
      <c r="AF99" s="259">
        <f t="shared" si="169"/>
        <v>0</v>
      </c>
      <c r="AG99" s="259">
        <f t="shared" si="169"/>
        <v>0</v>
      </c>
      <c r="AH99" s="259">
        <f t="shared" si="169"/>
        <v>0</v>
      </c>
      <c r="AI99" s="259">
        <f t="shared" ref="AI99:BE99" si="170">AI20-AI73</f>
        <v>0</v>
      </c>
      <c r="AJ99" s="259">
        <f t="shared" si="170"/>
        <v>0</v>
      </c>
      <c r="AK99" s="259">
        <f t="shared" si="170"/>
        <v>0</v>
      </c>
      <c r="AL99" s="259">
        <f t="shared" si="170"/>
        <v>0</v>
      </c>
      <c r="AM99" s="259">
        <f t="shared" si="170"/>
        <v>0</v>
      </c>
      <c r="AN99" s="259">
        <f t="shared" si="170"/>
        <v>0</v>
      </c>
      <c r="AO99" s="259">
        <f t="shared" si="170"/>
        <v>0</v>
      </c>
      <c r="AP99" s="259">
        <f t="shared" si="170"/>
        <v>0</v>
      </c>
      <c r="AQ99" s="259">
        <f t="shared" si="170"/>
        <v>0</v>
      </c>
      <c r="AR99" s="259">
        <f t="shared" si="170"/>
        <v>0</v>
      </c>
      <c r="AS99" s="259">
        <f t="shared" si="170"/>
        <v>0</v>
      </c>
      <c r="AT99" s="259">
        <f t="shared" si="170"/>
        <v>0</v>
      </c>
      <c r="AU99" s="259">
        <f t="shared" si="170"/>
        <v>0</v>
      </c>
      <c r="AV99" s="259">
        <f t="shared" si="170"/>
        <v>0</v>
      </c>
      <c r="AW99" s="259">
        <f t="shared" si="170"/>
        <v>0</v>
      </c>
      <c r="AX99" s="259">
        <f t="shared" si="170"/>
        <v>0</v>
      </c>
      <c r="AY99" s="259">
        <f t="shared" si="170"/>
        <v>0</v>
      </c>
      <c r="AZ99" s="259">
        <f t="shared" si="170"/>
        <v>0</v>
      </c>
      <c r="BA99" s="259">
        <f t="shared" si="170"/>
        <v>0</v>
      </c>
      <c r="BB99" s="259">
        <f t="shared" si="170"/>
        <v>0</v>
      </c>
      <c r="BC99" s="259">
        <f t="shared" si="170"/>
        <v>0</v>
      </c>
      <c r="BD99" s="259">
        <f t="shared" si="170"/>
        <v>0</v>
      </c>
      <c r="BE99" s="259">
        <f t="shared" si="170"/>
        <v>0</v>
      </c>
    </row>
    <row r="100" spans="2:57" ht="13.35" customHeight="1">
      <c r="B100" s="4" t="s">
        <v>110</v>
      </c>
      <c r="C100" s="259">
        <f>C21</f>
        <v>116.6797988891261</v>
      </c>
      <c r="D100" s="259">
        <f t="shared" ref="D100:AI100" si="171">D21-D74</f>
        <v>94.197842557530578</v>
      </c>
      <c r="E100" s="259">
        <f t="shared" si="171"/>
        <v>106.32122373756346</v>
      </c>
      <c r="F100" s="259">
        <f t="shared" si="171"/>
        <v>117.20839280134366</v>
      </c>
      <c r="G100" s="259">
        <f t="shared" si="171"/>
        <v>125.84810668686922</v>
      </c>
      <c r="H100" s="259">
        <f t="shared" si="171"/>
        <v>132.58388287302654</v>
      </c>
      <c r="I100" s="259">
        <f t="shared" si="171"/>
        <v>137.66374887900758</v>
      </c>
      <c r="J100" s="259">
        <f t="shared" si="171"/>
        <v>141.31219221325634</v>
      </c>
      <c r="K100" s="259">
        <f t="shared" si="171"/>
        <v>143.73399369044364</v>
      </c>
      <c r="L100" s="259">
        <f t="shared" si="171"/>
        <v>145.03938275798927</v>
      </c>
      <c r="M100" s="259">
        <f t="shared" si="171"/>
        <v>145.28128644410833</v>
      </c>
      <c r="N100" s="259">
        <f t="shared" si="171"/>
        <v>144.49580190852376</v>
      </c>
      <c r="O100" s="259">
        <f t="shared" si="171"/>
        <v>142.80992299594578</v>
      </c>
      <c r="P100" s="259">
        <f t="shared" si="171"/>
        <v>140.28101614670413</v>
      </c>
      <c r="Q100" s="259">
        <f t="shared" si="171"/>
        <v>137.04144800586278</v>
      </c>
      <c r="R100" s="259">
        <f t="shared" si="171"/>
        <v>133.19208571163963</v>
      </c>
      <c r="S100" s="259">
        <f t="shared" si="171"/>
        <v>128.54990470196708</v>
      </c>
      <c r="T100" s="259">
        <f t="shared" si="171"/>
        <v>123.52596214119988</v>
      </c>
      <c r="U100" s="259">
        <f t="shared" si="171"/>
        <v>118.19395910945219</v>
      </c>
      <c r="V100" s="259">
        <f t="shared" si="171"/>
        <v>112.62204337895911</v>
      </c>
      <c r="W100" s="259">
        <f t="shared" si="171"/>
        <v>106.86843322163446</v>
      </c>
      <c r="X100" s="259">
        <f t="shared" si="171"/>
        <v>100.98783464150132</v>
      </c>
      <c r="Y100" s="259">
        <f t="shared" si="171"/>
        <v>95.026990588335593</v>
      </c>
      <c r="Z100" s="259">
        <f t="shared" si="171"/>
        <v>89.026371446100214</v>
      </c>
      <c r="AA100" s="259">
        <f t="shared" si="171"/>
        <v>83.025275319615304</v>
      </c>
      <c r="AB100" s="259">
        <f t="shared" si="171"/>
        <v>77.061844310358595</v>
      </c>
      <c r="AC100" s="259">
        <f t="shared" si="171"/>
        <v>71.174907078237567</v>
      </c>
      <c r="AD100" s="259">
        <f t="shared" si="171"/>
        <v>65.406674806199902</v>
      </c>
      <c r="AE100" s="259">
        <f t="shared" si="171"/>
        <v>59.792578236249312</v>
      </c>
      <c r="AF100" s="259">
        <f t="shared" si="171"/>
        <v>54.36095121802785</v>
      </c>
      <c r="AG100" s="259">
        <f t="shared" si="171"/>
        <v>49.134146187829501</v>
      </c>
      <c r="AH100" s="259">
        <f t="shared" si="171"/>
        <v>44.130889367078495</v>
      </c>
      <c r="AI100" s="259">
        <f t="shared" si="171"/>
        <v>39.368917101885614</v>
      </c>
      <c r="AJ100" s="259">
        <f t="shared" ref="AJ100:BE100" si="172">AJ21-AJ74</f>
        <v>34.863983928020126</v>
      </c>
      <c r="AK100" s="259">
        <f t="shared" si="172"/>
        <v>30.63169537428195</v>
      </c>
      <c r="AL100" s="259">
        <f t="shared" si="172"/>
        <v>26.686595262649597</v>
      </c>
      <c r="AM100" s="259">
        <f t="shared" si="172"/>
        <v>23.040439150651014</v>
      </c>
      <c r="AN100" s="259">
        <f t="shared" si="172"/>
        <v>19.703410705438376</v>
      </c>
      <c r="AO100" s="259">
        <f t="shared" si="172"/>
        <v>16.681089245002084</v>
      </c>
      <c r="AP100" s="259">
        <f t="shared" si="172"/>
        <v>13.969959093032873</v>
      </c>
      <c r="AQ100" s="259">
        <f t="shared" si="172"/>
        <v>11.56058609749571</v>
      </c>
      <c r="AR100" s="259">
        <f t="shared" si="172"/>
        <v>9.4425775718409746</v>
      </c>
      <c r="AS100" s="259">
        <f t="shared" si="172"/>
        <v>7.6034935417599616</v>
      </c>
      <c r="AT100" s="259">
        <f t="shared" si="172"/>
        <v>6.0283003477694193</v>
      </c>
      <c r="AU100" s="259">
        <f t="shared" si="172"/>
        <v>4.6998631399092119</v>
      </c>
      <c r="AV100" s="259">
        <f t="shared" si="172"/>
        <v>3.5990942117539353</v>
      </c>
      <c r="AW100" s="259">
        <f t="shared" si="172"/>
        <v>2.7038646775439408</v>
      </c>
      <c r="AX100" s="259">
        <f t="shared" si="172"/>
        <v>1.9895468108637291</v>
      </c>
      <c r="AY100" s="259">
        <f t="shared" si="172"/>
        <v>1.430572204451896</v>
      </c>
      <c r="AZ100" s="259">
        <f t="shared" si="172"/>
        <v>1.0017661801377593</v>
      </c>
      <c r="BA100" s="259">
        <f t="shared" si="172"/>
        <v>0.67941711395204396</v>
      </c>
      <c r="BB100" s="259">
        <f t="shared" si="172"/>
        <v>0.44204925239470633</v>
      </c>
      <c r="BC100" s="259">
        <f t="shared" si="172"/>
        <v>0.27088401267819795</v>
      </c>
      <c r="BD100" s="259">
        <f t="shared" si="172"/>
        <v>0.15002899080493998</v>
      </c>
      <c r="BE100" s="259">
        <f t="shared" si="172"/>
        <v>0</v>
      </c>
    </row>
    <row r="101" spans="2:57" ht="13.35" customHeight="1">
      <c r="B101" s="4" t="s">
        <v>190</v>
      </c>
      <c r="C101" s="259">
        <f>-C76</f>
        <v>-29.169949722281522</v>
      </c>
      <c r="D101" s="259">
        <f t="shared" ref="D101:BE101" si="173">-D76</f>
        <v>-31.399280852510149</v>
      </c>
      <c r="E101" s="259">
        <f t="shared" si="173"/>
        <v>-35.440407912521145</v>
      </c>
      <c r="F101" s="259">
        <f t="shared" si="173"/>
        <v>-39.069464267114498</v>
      </c>
      <c r="G101" s="259">
        <f t="shared" si="173"/>
        <v>-41.94936889562306</v>
      </c>
      <c r="H101" s="259">
        <f t="shared" si="173"/>
        <v>-44.194627624342118</v>
      </c>
      <c r="I101" s="259">
        <f t="shared" si="173"/>
        <v>-45.887916293002519</v>
      </c>
      <c r="J101" s="259">
        <f t="shared" si="173"/>
        <v>-47.104064071085475</v>
      </c>
      <c r="K101" s="259">
        <f t="shared" si="173"/>
        <v>-47.911331230147958</v>
      </c>
      <c r="L101" s="259">
        <f t="shared" si="173"/>
        <v>-48.346460919329836</v>
      </c>
      <c r="M101" s="259">
        <f t="shared" si="173"/>
        <v>-48.427095481369534</v>
      </c>
      <c r="N101" s="259">
        <f t="shared" si="173"/>
        <v>-48.165267302841329</v>
      </c>
      <c r="O101" s="259">
        <f t="shared" si="173"/>
        <v>-47.603307665315342</v>
      </c>
      <c r="P101" s="259">
        <f t="shared" si="173"/>
        <v>-46.760338715568139</v>
      </c>
      <c r="Q101" s="259">
        <f t="shared" si="173"/>
        <v>-45.680482668621082</v>
      </c>
      <c r="R101" s="259">
        <f t="shared" si="173"/>
        <v>-44.397361903880011</v>
      </c>
      <c r="S101" s="259">
        <f t="shared" si="173"/>
        <v>-42.849968233989216</v>
      </c>
      <c r="T101" s="259">
        <f t="shared" si="173"/>
        <v>-41.175320713733484</v>
      </c>
      <c r="U101" s="259">
        <f t="shared" si="173"/>
        <v>-39.397986369817588</v>
      </c>
      <c r="V101" s="259">
        <f t="shared" si="173"/>
        <v>-37.54068112631991</v>
      </c>
      <c r="W101" s="259">
        <f t="shared" si="173"/>
        <v>-35.62281107387836</v>
      </c>
      <c r="X101" s="259">
        <f t="shared" si="173"/>
        <v>-33.662611547167259</v>
      </c>
      <c r="Y101" s="259">
        <f t="shared" si="173"/>
        <v>-31.675663529445409</v>
      </c>
      <c r="Z101" s="259">
        <f t="shared" si="173"/>
        <v>-29.675457148700261</v>
      </c>
      <c r="AA101" s="259">
        <f t="shared" si="173"/>
        <v>-27.675091773205345</v>
      </c>
      <c r="AB101" s="259">
        <f t="shared" si="173"/>
        <v>-25.687281436786428</v>
      </c>
      <c r="AC101" s="259">
        <f t="shared" si="173"/>
        <v>-23.724969026079357</v>
      </c>
      <c r="AD101" s="259">
        <f t="shared" si="173"/>
        <v>-21.802224935400169</v>
      </c>
      <c r="AE101" s="259">
        <f t="shared" si="173"/>
        <v>-19.930859412083265</v>
      </c>
      <c r="AF101" s="259">
        <f t="shared" si="173"/>
        <v>-18.120317072676158</v>
      </c>
      <c r="AG101" s="259">
        <f t="shared" si="173"/>
        <v>-16.378048729276689</v>
      </c>
      <c r="AH101" s="259">
        <f t="shared" si="173"/>
        <v>-14.71029645569303</v>
      </c>
      <c r="AI101" s="259">
        <f t="shared" si="173"/>
        <v>-13.122972367295421</v>
      </c>
      <c r="AJ101" s="259">
        <f t="shared" si="173"/>
        <v>-11.621327976006931</v>
      </c>
      <c r="AK101" s="259">
        <f t="shared" si="173"/>
        <v>-10.210565124760873</v>
      </c>
      <c r="AL101" s="259">
        <f t="shared" si="173"/>
        <v>-8.8955317542167549</v>
      </c>
      <c r="AM101" s="259">
        <f t="shared" si="173"/>
        <v>-7.6801463835505608</v>
      </c>
      <c r="AN101" s="259">
        <f t="shared" si="173"/>
        <v>-6.5678035684796718</v>
      </c>
      <c r="AO101" s="259">
        <f t="shared" si="173"/>
        <v>-5.5603630816675675</v>
      </c>
      <c r="AP101" s="259">
        <f t="shared" si="173"/>
        <v>-4.656653031011178</v>
      </c>
      <c r="AQ101" s="259">
        <f t="shared" si="173"/>
        <v>-3.853528699165464</v>
      </c>
      <c r="AR101" s="259">
        <f t="shared" si="173"/>
        <v>-3.1475258572805425</v>
      </c>
      <c r="AS101" s="259">
        <f t="shared" si="173"/>
        <v>-2.534497847253542</v>
      </c>
      <c r="AT101" s="259">
        <f t="shared" si="173"/>
        <v>-2.0094334492566981</v>
      </c>
      <c r="AU101" s="259">
        <f t="shared" si="173"/>
        <v>-1.5666210466366266</v>
      </c>
      <c r="AV101" s="259">
        <f t="shared" si="173"/>
        <v>-1.1996980705848665</v>
      </c>
      <c r="AW101" s="259">
        <f t="shared" si="173"/>
        <v>-0.90128822584820112</v>
      </c>
      <c r="AX101" s="259">
        <f t="shared" si="173"/>
        <v>-0.66318227028812848</v>
      </c>
      <c r="AY101" s="259">
        <f t="shared" si="173"/>
        <v>-0.47685740148418498</v>
      </c>
      <c r="AZ101" s="259">
        <f t="shared" si="173"/>
        <v>-0.333922060046139</v>
      </c>
      <c r="BA101" s="259">
        <f t="shared" si="173"/>
        <v>-0.22647237131756764</v>
      </c>
      <c r="BB101" s="259">
        <f t="shared" si="173"/>
        <v>-0.14734975079845497</v>
      </c>
      <c r="BC101" s="259">
        <f t="shared" si="173"/>
        <v>-9.029467089295215E-2</v>
      </c>
      <c r="BD101" s="259">
        <f t="shared" si="173"/>
        <v>-5.0009663601866747E-2</v>
      </c>
      <c r="BE101" s="259">
        <f t="shared" si="173"/>
        <v>0</v>
      </c>
    </row>
    <row r="102" spans="2:57" ht="13.35" customHeight="1">
      <c r="B102" s="4" t="s">
        <v>111</v>
      </c>
      <c r="C102" s="259">
        <f t="shared" ref="C102:AH102" si="174">C22-C75</f>
        <v>0</v>
      </c>
      <c r="D102" s="259">
        <f t="shared" si="174"/>
        <v>0</v>
      </c>
      <c r="E102" s="259">
        <f t="shared" si="174"/>
        <v>0</v>
      </c>
      <c r="F102" s="259">
        <f t="shared" si="174"/>
        <v>0</v>
      </c>
      <c r="G102" s="259">
        <f t="shared" si="174"/>
        <v>0</v>
      </c>
      <c r="H102" s="259">
        <f t="shared" si="174"/>
        <v>0</v>
      </c>
      <c r="I102" s="259">
        <f t="shared" si="174"/>
        <v>0</v>
      </c>
      <c r="J102" s="259">
        <f t="shared" si="174"/>
        <v>0</v>
      </c>
      <c r="K102" s="259">
        <f t="shared" si="174"/>
        <v>0</v>
      </c>
      <c r="L102" s="259">
        <f t="shared" si="174"/>
        <v>0</v>
      </c>
      <c r="M102" s="259">
        <f t="shared" si="174"/>
        <v>0</v>
      </c>
      <c r="N102" s="259">
        <f t="shared" si="174"/>
        <v>0</v>
      </c>
      <c r="O102" s="259">
        <f t="shared" si="174"/>
        <v>0</v>
      </c>
      <c r="P102" s="259">
        <f t="shared" si="174"/>
        <v>0</v>
      </c>
      <c r="Q102" s="259">
        <f t="shared" si="174"/>
        <v>0</v>
      </c>
      <c r="R102" s="259">
        <f t="shared" si="174"/>
        <v>0</v>
      </c>
      <c r="S102" s="259">
        <f t="shared" si="174"/>
        <v>0</v>
      </c>
      <c r="T102" s="259">
        <f t="shared" si="174"/>
        <v>0</v>
      </c>
      <c r="U102" s="259">
        <f t="shared" si="174"/>
        <v>0</v>
      </c>
      <c r="V102" s="259">
        <f t="shared" si="174"/>
        <v>0</v>
      </c>
      <c r="W102" s="259">
        <f t="shared" si="174"/>
        <v>0</v>
      </c>
      <c r="X102" s="259">
        <f t="shared" si="174"/>
        <v>0</v>
      </c>
      <c r="Y102" s="259">
        <f t="shared" si="174"/>
        <v>0</v>
      </c>
      <c r="Z102" s="259">
        <f t="shared" si="174"/>
        <v>0</v>
      </c>
      <c r="AA102" s="259">
        <f t="shared" si="174"/>
        <v>0</v>
      </c>
      <c r="AB102" s="259">
        <f t="shared" si="174"/>
        <v>0</v>
      </c>
      <c r="AC102" s="259">
        <f t="shared" si="174"/>
        <v>0</v>
      </c>
      <c r="AD102" s="259">
        <f t="shared" si="174"/>
        <v>0</v>
      </c>
      <c r="AE102" s="259">
        <f t="shared" si="174"/>
        <v>0</v>
      </c>
      <c r="AF102" s="259">
        <f t="shared" si="174"/>
        <v>0</v>
      </c>
      <c r="AG102" s="259">
        <f t="shared" si="174"/>
        <v>0</v>
      </c>
      <c r="AH102" s="259">
        <f t="shared" si="174"/>
        <v>0</v>
      </c>
      <c r="AI102" s="259">
        <f t="shared" ref="AI102:BE102" si="175">AI22-AI75</f>
        <v>0</v>
      </c>
      <c r="AJ102" s="259">
        <f t="shared" si="175"/>
        <v>0</v>
      </c>
      <c r="AK102" s="259">
        <f t="shared" si="175"/>
        <v>0</v>
      </c>
      <c r="AL102" s="259">
        <f t="shared" si="175"/>
        <v>0</v>
      </c>
      <c r="AM102" s="259">
        <f t="shared" si="175"/>
        <v>0</v>
      </c>
      <c r="AN102" s="259">
        <f t="shared" si="175"/>
        <v>0</v>
      </c>
      <c r="AO102" s="259">
        <f t="shared" si="175"/>
        <v>0</v>
      </c>
      <c r="AP102" s="259">
        <f t="shared" si="175"/>
        <v>0</v>
      </c>
      <c r="AQ102" s="259">
        <f t="shared" si="175"/>
        <v>0</v>
      </c>
      <c r="AR102" s="259">
        <f t="shared" si="175"/>
        <v>0</v>
      </c>
      <c r="AS102" s="259">
        <f t="shared" si="175"/>
        <v>0</v>
      </c>
      <c r="AT102" s="259">
        <f t="shared" si="175"/>
        <v>0</v>
      </c>
      <c r="AU102" s="259">
        <f t="shared" si="175"/>
        <v>0</v>
      </c>
      <c r="AV102" s="259">
        <f t="shared" si="175"/>
        <v>0</v>
      </c>
      <c r="AW102" s="259">
        <f t="shared" si="175"/>
        <v>0</v>
      </c>
      <c r="AX102" s="259">
        <f t="shared" si="175"/>
        <v>0</v>
      </c>
      <c r="AY102" s="259">
        <f t="shared" si="175"/>
        <v>0</v>
      </c>
      <c r="AZ102" s="259">
        <f t="shared" si="175"/>
        <v>0</v>
      </c>
      <c r="BA102" s="259">
        <f t="shared" si="175"/>
        <v>0</v>
      </c>
      <c r="BB102" s="259">
        <f t="shared" si="175"/>
        <v>0</v>
      </c>
      <c r="BC102" s="259">
        <f t="shared" si="175"/>
        <v>0</v>
      </c>
      <c r="BD102" s="259">
        <f t="shared" si="175"/>
        <v>0</v>
      </c>
      <c r="BE102" s="259">
        <f t="shared" si="175"/>
        <v>0</v>
      </c>
    </row>
    <row r="103" spans="2:57" ht="13.35" customHeight="1">
      <c r="B103" s="187" t="s">
        <v>122</v>
      </c>
      <c r="C103" s="259">
        <f>SUM(C99:C102)</f>
        <v>87.509849166844589</v>
      </c>
      <c r="D103" s="259">
        <f t="shared" ref="D103:BE103" si="176">SUM(D99:D102)</f>
        <v>62.798561705020433</v>
      </c>
      <c r="E103" s="259">
        <f t="shared" si="176"/>
        <v>70.880815825042305</v>
      </c>
      <c r="F103" s="259">
        <f t="shared" si="176"/>
        <v>78.138928534229166</v>
      </c>
      <c r="G103" s="259">
        <f t="shared" si="176"/>
        <v>83.898737791246162</v>
      </c>
      <c r="H103" s="259">
        <f t="shared" si="176"/>
        <v>88.389255248684421</v>
      </c>
      <c r="I103" s="259">
        <f t="shared" si="176"/>
        <v>91.775832586005066</v>
      </c>
      <c r="J103" s="259">
        <f t="shared" si="176"/>
        <v>94.208128142170864</v>
      </c>
      <c r="K103" s="259">
        <f t="shared" si="176"/>
        <v>95.822662460295675</v>
      </c>
      <c r="L103" s="259">
        <f t="shared" si="176"/>
        <v>96.69292183865943</v>
      </c>
      <c r="M103" s="259">
        <f t="shared" si="176"/>
        <v>96.854190962738798</v>
      </c>
      <c r="N103" s="259">
        <f t="shared" si="176"/>
        <v>96.330534605682431</v>
      </c>
      <c r="O103" s="259">
        <f t="shared" si="176"/>
        <v>95.206615330630441</v>
      </c>
      <c r="P103" s="259">
        <f t="shared" si="176"/>
        <v>93.520677431135994</v>
      </c>
      <c r="Q103" s="259">
        <f t="shared" si="176"/>
        <v>91.360965337241694</v>
      </c>
      <c r="R103" s="259">
        <f t="shared" si="176"/>
        <v>88.794723807759624</v>
      </c>
      <c r="S103" s="259">
        <f t="shared" si="176"/>
        <v>85.699936467977864</v>
      </c>
      <c r="T103" s="259">
        <f t="shared" si="176"/>
        <v>82.3506414274664</v>
      </c>
      <c r="U103" s="259">
        <f t="shared" si="176"/>
        <v>78.795972739634607</v>
      </c>
      <c r="V103" s="259">
        <f t="shared" si="176"/>
        <v>75.081362252639195</v>
      </c>
      <c r="W103" s="259">
        <f t="shared" si="176"/>
        <v>71.245622147756109</v>
      </c>
      <c r="X103" s="259">
        <f t="shared" si="176"/>
        <v>67.325223094334063</v>
      </c>
      <c r="Y103" s="259">
        <f t="shared" si="176"/>
        <v>63.351327058890185</v>
      </c>
      <c r="Z103" s="259">
        <f t="shared" si="176"/>
        <v>59.350914297399953</v>
      </c>
      <c r="AA103" s="259">
        <f t="shared" si="176"/>
        <v>55.350183546409959</v>
      </c>
      <c r="AB103" s="259">
        <f t="shared" si="176"/>
        <v>51.374562873572167</v>
      </c>
      <c r="AC103" s="259">
        <f t="shared" si="176"/>
        <v>47.44993805215821</v>
      </c>
      <c r="AD103" s="259">
        <f t="shared" si="176"/>
        <v>43.604449870799733</v>
      </c>
      <c r="AE103" s="259">
        <f t="shared" si="176"/>
        <v>39.861718824166047</v>
      </c>
      <c r="AF103" s="259">
        <f t="shared" si="176"/>
        <v>36.240634145351692</v>
      </c>
      <c r="AG103" s="259">
        <f t="shared" si="176"/>
        <v>32.756097458552816</v>
      </c>
      <c r="AH103" s="259">
        <f t="shared" si="176"/>
        <v>29.420592911385466</v>
      </c>
      <c r="AI103" s="259">
        <f t="shared" si="176"/>
        <v>26.245944734590193</v>
      </c>
      <c r="AJ103" s="259">
        <f t="shared" si="176"/>
        <v>23.242655952013195</v>
      </c>
      <c r="AK103" s="259">
        <f t="shared" si="176"/>
        <v>20.421130249521077</v>
      </c>
      <c r="AL103" s="259">
        <f t="shared" si="176"/>
        <v>17.791063508432842</v>
      </c>
      <c r="AM103" s="259">
        <f t="shared" si="176"/>
        <v>15.360292767100454</v>
      </c>
      <c r="AN103" s="259">
        <f t="shared" si="176"/>
        <v>13.135607136958704</v>
      </c>
      <c r="AO103" s="259">
        <f t="shared" si="176"/>
        <v>11.120726163334517</v>
      </c>
      <c r="AP103" s="259">
        <f t="shared" si="176"/>
        <v>9.3133060620216952</v>
      </c>
      <c r="AQ103" s="259">
        <f t="shared" si="176"/>
        <v>7.7070573983302459</v>
      </c>
      <c r="AR103" s="259">
        <f t="shared" si="176"/>
        <v>6.2950517145604321</v>
      </c>
      <c r="AS103" s="259">
        <f t="shared" si="176"/>
        <v>5.0689956945064196</v>
      </c>
      <c r="AT103" s="259">
        <f t="shared" si="176"/>
        <v>4.0188668985127212</v>
      </c>
      <c r="AU103" s="259">
        <f t="shared" si="176"/>
        <v>3.1332420932725853</v>
      </c>
      <c r="AV103" s="259">
        <f t="shared" si="176"/>
        <v>2.3993961411690687</v>
      </c>
      <c r="AW103" s="259">
        <f t="shared" si="176"/>
        <v>1.8025764516957397</v>
      </c>
      <c r="AX103" s="259">
        <f t="shared" si="176"/>
        <v>1.3263645405756006</v>
      </c>
      <c r="AY103" s="259">
        <f t="shared" si="176"/>
        <v>0.95371480296771105</v>
      </c>
      <c r="AZ103" s="259">
        <f t="shared" si="176"/>
        <v>0.66784412009162031</v>
      </c>
      <c r="BA103" s="259">
        <f t="shared" si="176"/>
        <v>0.45294474263447632</v>
      </c>
      <c r="BB103" s="259">
        <f t="shared" si="176"/>
        <v>0.29469950159625136</v>
      </c>
      <c r="BC103" s="259">
        <f t="shared" si="176"/>
        <v>0.1805893417852458</v>
      </c>
      <c r="BD103" s="259">
        <f t="shared" si="176"/>
        <v>0.10001932720307323</v>
      </c>
      <c r="BE103" s="259">
        <f t="shared" si="176"/>
        <v>0</v>
      </c>
    </row>
    <row r="104" spans="2:57" ht="13.35" customHeight="1">
      <c r="B104" s="2"/>
    </row>
    <row r="105" spans="2:57" ht="13.35" customHeight="1">
      <c r="B105" s="4" t="s">
        <v>112</v>
      </c>
    </row>
    <row r="106" spans="2:57" ht="13.35" customHeight="1">
      <c r="B106" s="4" t="s">
        <v>113</v>
      </c>
      <c r="C106" s="227">
        <f t="shared" ref="C106:AH106" si="177">C26-C79</f>
        <v>0</v>
      </c>
      <c r="D106" s="227">
        <f t="shared" si="177"/>
        <v>0</v>
      </c>
      <c r="E106" s="227">
        <f t="shared" si="177"/>
        <v>0</v>
      </c>
      <c r="F106" s="227">
        <f t="shared" si="177"/>
        <v>0</v>
      </c>
      <c r="G106" s="227">
        <f t="shared" si="177"/>
        <v>0</v>
      </c>
      <c r="H106" s="227">
        <f t="shared" si="177"/>
        <v>0</v>
      </c>
      <c r="I106" s="227">
        <f t="shared" si="177"/>
        <v>0</v>
      </c>
      <c r="J106" s="227">
        <f t="shared" si="177"/>
        <v>0</v>
      </c>
      <c r="K106" s="227">
        <f t="shared" si="177"/>
        <v>0</v>
      </c>
      <c r="L106" s="227">
        <f t="shared" si="177"/>
        <v>0</v>
      </c>
      <c r="M106" s="227">
        <f t="shared" si="177"/>
        <v>0</v>
      </c>
      <c r="N106" s="227">
        <f t="shared" si="177"/>
        <v>0</v>
      </c>
      <c r="O106" s="227">
        <f t="shared" si="177"/>
        <v>0</v>
      </c>
      <c r="P106" s="227">
        <f t="shared" si="177"/>
        <v>0</v>
      </c>
      <c r="Q106" s="227">
        <f t="shared" si="177"/>
        <v>0</v>
      </c>
      <c r="R106" s="227">
        <f t="shared" si="177"/>
        <v>0</v>
      </c>
      <c r="S106" s="227">
        <f t="shared" si="177"/>
        <v>0</v>
      </c>
      <c r="T106" s="227">
        <f t="shared" si="177"/>
        <v>0</v>
      </c>
      <c r="U106" s="227">
        <f t="shared" si="177"/>
        <v>0</v>
      </c>
      <c r="V106" s="227">
        <f t="shared" si="177"/>
        <v>0</v>
      </c>
      <c r="W106" s="227">
        <f t="shared" si="177"/>
        <v>0</v>
      </c>
      <c r="X106" s="227">
        <f t="shared" si="177"/>
        <v>0</v>
      </c>
      <c r="Y106" s="227">
        <f t="shared" si="177"/>
        <v>0</v>
      </c>
      <c r="Z106" s="227">
        <f t="shared" si="177"/>
        <v>0</v>
      </c>
      <c r="AA106" s="227">
        <f t="shared" si="177"/>
        <v>0</v>
      </c>
      <c r="AB106" s="227">
        <f t="shared" si="177"/>
        <v>0</v>
      </c>
      <c r="AC106" s="227">
        <f t="shared" si="177"/>
        <v>0</v>
      </c>
      <c r="AD106" s="227">
        <f t="shared" si="177"/>
        <v>0</v>
      </c>
      <c r="AE106" s="227">
        <f t="shared" si="177"/>
        <v>0</v>
      </c>
      <c r="AF106" s="227">
        <f t="shared" si="177"/>
        <v>0</v>
      </c>
      <c r="AG106" s="227">
        <f t="shared" si="177"/>
        <v>0</v>
      </c>
      <c r="AH106" s="227">
        <f t="shared" si="177"/>
        <v>0</v>
      </c>
      <c r="AI106" s="227">
        <f t="shared" ref="AI106:BE106" si="178">AI26-AI79</f>
        <v>0</v>
      </c>
      <c r="AJ106" s="227">
        <f t="shared" si="178"/>
        <v>0</v>
      </c>
      <c r="AK106" s="227">
        <f t="shared" si="178"/>
        <v>0</v>
      </c>
      <c r="AL106" s="227">
        <f t="shared" si="178"/>
        <v>0</v>
      </c>
      <c r="AM106" s="227">
        <f t="shared" si="178"/>
        <v>0</v>
      </c>
      <c r="AN106" s="227">
        <f t="shared" si="178"/>
        <v>0</v>
      </c>
      <c r="AO106" s="227">
        <f t="shared" si="178"/>
        <v>0</v>
      </c>
      <c r="AP106" s="227">
        <f t="shared" si="178"/>
        <v>0</v>
      </c>
      <c r="AQ106" s="227">
        <f t="shared" si="178"/>
        <v>0</v>
      </c>
      <c r="AR106" s="227">
        <f t="shared" si="178"/>
        <v>0</v>
      </c>
      <c r="AS106" s="227">
        <f t="shared" si="178"/>
        <v>0</v>
      </c>
      <c r="AT106" s="227">
        <f t="shared" si="178"/>
        <v>0</v>
      </c>
      <c r="AU106" s="227">
        <f t="shared" si="178"/>
        <v>0</v>
      </c>
      <c r="AV106" s="227">
        <f t="shared" si="178"/>
        <v>0</v>
      </c>
      <c r="AW106" s="227">
        <f t="shared" si="178"/>
        <v>0</v>
      </c>
      <c r="AX106" s="227">
        <f t="shared" si="178"/>
        <v>0</v>
      </c>
      <c r="AY106" s="227">
        <f t="shared" si="178"/>
        <v>0</v>
      </c>
      <c r="AZ106" s="227">
        <f t="shared" si="178"/>
        <v>0</v>
      </c>
      <c r="BA106" s="227">
        <f t="shared" si="178"/>
        <v>0</v>
      </c>
      <c r="BB106" s="227">
        <f t="shared" si="178"/>
        <v>0</v>
      </c>
      <c r="BC106" s="227">
        <f t="shared" si="178"/>
        <v>0</v>
      </c>
      <c r="BD106" s="227">
        <f t="shared" si="178"/>
        <v>0</v>
      </c>
      <c r="BE106" s="227">
        <f t="shared" si="178"/>
        <v>0</v>
      </c>
    </row>
    <row r="107" spans="2:57" ht="13.35" customHeight="1">
      <c r="B107" s="4" t="s">
        <v>114</v>
      </c>
      <c r="C107" s="227">
        <f t="shared" ref="C107:AH107" si="179">C27-C80</f>
        <v>0</v>
      </c>
      <c r="D107" s="227">
        <f t="shared" si="179"/>
        <v>0</v>
      </c>
      <c r="E107" s="227">
        <f t="shared" si="179"/>
        <v>0</v>
      </c>
      <c r="F107" s="227">
        <f t="shared" si="179"/>
        <v>0</v>
      </c>
      <c r="G107" s="227">
        <f t="shared" si="179"/>
        <v>0</v>
      </c>
      <c r="H107" s="227">
        <f t="shared" si="179"/>
        <v>0</v>
      </c>
      <c r="I107" s="227">
        <f t="shared" si="179"/>
        <v>0</v>
      </c>
      <c r="J107" s="227">
        <f t="shared" si="179"/>
        <v>0</v>
      </c>
      <c r="K107" s="227">
        <f t="shared" si="179"/>
        <v>0</v>
      </c>
      <c r="L107" s="227">
        <f t="shared" si="179"/>
        <v>0</v>
      </c>
      <c r="M107" s="227">
        <f t="shared" si="179"/>
        <v>0</v>
      </c>
      <c r="N107" s="227">
        <f t="shared" si="179"/>
        <v>0</v>
      </c>
      <c r="O107" s="227">
        <f t="shared" si="179"/>
        <v>0</v>
      </c>
      <c r="P107" s="227">
        <f t="shared" si="179"/>
        <v>0</v>
      </c>
      <c r="Q107" s="227">
        <f t="shared" si="179"/>
        <v>0</v>
      </c>
      <c r="R107" s="227">
        <f t="shared" si="179"/>
        <v>0</v>
      </c>
      <c r="S107" s="227">
        <f t="shared" si="179"/>
        <v>0</v>
      </c>
      <c r="T107" s="227">
        <f t="shared" si="179"/>
        <v>0</v>
      </c>
      <c r="U107" s="227">
        <f t="shared" si="179"/>
        <v>0</v>
      </c>
      <c r="V107" s="227">
        <f t="shared" si="179"/>
        <v>0</v>
      </c>
      <c r="W107" s="227">
        <f t="shared" si="179"/>
        <v>0</v>
      </c>
      <c r="X107" s="227">
        <f t="shared" si="179"/>
        <v>0</v>
      </c>
      <c r="Y107" s="227">
        <f t="shared" si="179"/>
        <v>0</v>
      </c>
      <c r="Z107" s="227">
        <f t="shared" si="179"/>
        <v>0</v>
      </c>
      <c r="AA107" s="227">
        <f t="shared" si="179"/>
        <v>0</v>
      </c>
      <c r="AB107" s="227">
        <f t="shared" si="179"/>
        <v>0</v>
      </c>
      <c r="AC107" s="227">
        <f t="shared" si="179"/>
        <v>0</v>
      </c>
      <c r="AD107" s="227">
        <f t="shared" si="179"/>
        <v>0</v>
      </c>
      <c r="AE107" s="227">
        <f t="shared" si="179"/>
        <v>0</v>
      </c>
      <c r="AF107" s="227">
        <f t="shared" si="179"/>
        <v>0</v>
      </c>
      <c r="AG107" s="227">
        <f t="shared" si="179"/>
        <v>0</v>
      </c>
      <c r="AH107" s="227">
        <f t="shared" si="179"/>
        <v>0</v>
      </c>
      <c r="AI107" s="227">
        <f t="shared" ref="AI107:BE107" si="180">AI27-AI80</f>
        <v>0</v>
      </c>
      <c r="AJ107" s="227">
        <f t="shared" si="180"/>
        <v>0</v>
      </c>
      <c r="AK107" s="227">
        <f t="shared" si="180"/>
        <v>0</v>
      </c>
      <c r="AL107" s="227">
        <f t="shared" si="180"/>
        <v>0</v>
      </c>
      <c r="AM107" s="227">
        <f t="shared" si="180"/>
        <v>0</v>
      </c>
      <c r="AN107" s="227">
        <f t="shared" si="180"/>
        <v>0</v>
      </c>
      <c r="AO107" s="227">
        <f t="shared" si="180"/>
        <v>0</v>
      </c>
      <c r="AP107" s="227">
        <f t="shared" si="180"/>
        <v>0</v>
      </c>
      <c r="AQ107" s="227">
        <f t="shared" si="180"/>
        <v>0</v>
      </c>
      <c r="AR107" s="227">
        <f t="shared" si="180"/>
        <v>0</v>
      </c>
      <c r="AS107" s="227">
        <f t="shared" si="180"/>
        <v>0</v>
      </c>
      <c r="AT107" s="227">
        <f t="shared" si="180"/>
        <v>0</v>
      </c>
      <c r="AU107" s="227">
        <f t="shared" si="180"/>
        <v>0</v>
      </c>
      <c r="AV107" s="227">
        <f t="shared" si="180"/>
        <v>0</v>
      </c>
      <c r="AW107" s="227">
        <f t="shared" si="180"/>
        <v>0</v>
      </c>
      <c r="AX107" s="227">
        <f t="shared" si="180"/>
        <v>0</v>
      </c>
      <c r="AY107" s="227">
        <f t="shared" si="180"/>
        <v>0</v>
      </c>
      <c r="AZ107" s="227">
        <f t="shared" si="180"/>
        <v>0</v>
      </c>
      <c r="BA107" s="227">
        <f t="shared" si="180"/>
        <v>0</v>
      </c>
      <c r="BB107" s="227">
        <f t="shared" si="180"/>
        <v>0</v>
      </c>
      <c r="BC107" s="227">
        <f t="shared" si="180"/>
        <v>0</v>
      </c>
      <c r="BD107" s="227">
        <f t="shared" si="180"/>
        <v>0</v>
      </c>
      <c r="BE107" s="227">
        <f t="shared" si="180"/>
        <v>0</v>
      </c>
    </row>
    <row r="108" spans="2:57" ht="13.35" customHeight="1">
      <c r="B108" s="4" t="s">
        <v>108</v>
      </c>
      <c r="C108" s="227">
        <f t="shared" ref="C108:AH108" si="181">C28-C81</f>
        <v>0</v>
      </c>
      <c r="D108" s="227">
        <f t="shared" si="181"/>
        <v>0</v>
      </c>
      <c r="E108" s="227">
        <f t="shared" si="181"/>
        <v>0</v>
      </c>
      <c r="F108" s="227">
        <f t="shared" si="181"/>
        <v>0</v>
      </c>
      <c r="G108" s="227">
        <f t="shared" si="181"/>
        <v>0</v>
      </c>
      <c r="H108" s="227">
        <f t="shared" si="181"/>
        <v>0</v>
      </c>
      <c r="I108" s="227">
        <f t="shared" si="181"/>
        <v>0</v>
      </c>
      <c r="J108" s="227">
        <f t="shared" si="181"/>
        <v>0</v>
      </c>
      <c r="K108" s="227">
        <f t="shared" si="181"/>
        <v>0</v>
      </c>
      <c r="L108" s="227">
        <f t="shared" si="181"/>
        <v>0</v>
      </c>
      <c r="M108" s="227">
        <f t="shared" si="181"/>
        <v>0</v>
      </c>
      <c r="N108" s="227">
        <f t="shared" si="181"/>
        <v>0</v>
      </c>
      <c r="O108" s="227">
        <f t="shared" si="181"/>
        <v>0</v>
      </c>
      <c r="P108" s="227">
        <f t="shared" si="181"/>
        <v>0</v>
      </c>
      <c r="Q108" s="227">
        <f t="shared" si="181"/>
        <v>0</v>
      </c>
      <c r="R108" s="227">
        <f t="shared" si="181"/>
        <v>0</v>
      </c>
      <c r="S108" s="227">
        <f t="shared" si="181"/>
        <v>0</v>
      </c>
      <c r="T108" s="227">
        <f t="shared" si="181"/>
        <v>0</v>
      </c>
      <c r="U108" s="227">
        <f t="shared" si="181"/>
        <v>0</v>
      </c>
      <c r="V108" s="227">
        <f t="shared" si="181"/>
        <v>0</v>
      </c>
      <c r="W108" s="227">
        <f t="shared" si="181"/>
        <v>0</v>
      </c>
      <c r="X108" s="227">
        <f t="shared" si="181"/>
        <v>0</v>
      </c>
      <c r="Y108" s="227">
        <f t="shared" si="181"/>
        <v>0</v>
      </c>
      <c r="Z108" s="227">
        <f t="shared" si="181"/>
        <v>0</v>
      </c>
      <c r="AA108" s="227">
        <f t="shared" si="181"/>
        <v>0</v>
      </c>
      <c r="AB108" s="227">
        <f t="shared" si="181"/>
        <v>0</v>
      </c>
      <c r="AC108" s="227">
        <f t="shared" si="181"/>
        <v>0</v>
      </c>
      <c r="AD108" s="227">
        <f t="shared" si="181"/>
        <v>0</v>
      </c>
      <c r="AE108" s="227">
        <f t="shared" si="181"/>
        <v>0</v>
      </c>
      <c r="AF108" s="227">
        <f t="shared" si="181"/>
        <v>0</v>
      </c>
      <c r="AG108" s="227">
        <f t="shared" si="181"/>
        <v>0</v>
      </c>
      <c r="AH108" s="227">
        <f t="shared" si="181"/>
        <v>0</v>
      </c>
      <c r="AI108" s="227">
        <f t="shared" ref="AI108:BE108" si="182">AI28-AI81</f>
        <v>0</v>
      </c>
      <c r="AJ108" s="227">
        <f t="shared" si="182"/>
        <v>0</v>
      </c>
      <c r="AK108" s="227">
        <f t="shared" si="182"/>
        <v>0</v>
      </c>
      <c r="AL108" s="227">
        <f t="shared" si="182"/>
        <v>0</v>
      </c>
      <c r="AM108" s="227">
        <f t="shared" si="182"/>
        <v>0</v>
      </c>
      <c r="AN108" s="227">
        <f t="shared" si="182"/>
        <v>0</v>
      </c>
      <c r="AO108" s="227">
        <f t="shared" si="182"/>
        <v>0</v>
      </c>
      <c r="AP108" s="227">
        <f t="shared" si="182"/>
        <v>0</v>
      </c>
      <c r="AQ108" s="227">
        <f t="shared" si="182"/>
        <v>0</v>
      </c>
      <c r="AR108" s="227">
        <f t="shared" si="182"/>
        <v>0</v>
      </c>
      <c r="AS108" s="227">
        <f t="shared" si="182"/>
        <v>0</v>
      </c>
      <c r="AT108" s="227">
        <f t="shared" si="182"/>
        <v>0</v>
      </c>
      <c r="AU108" s="227">
        <f t="shared" si="182"/>
        <v>0</v>
      </c>
      <c r="AV108" s="227">
        <f t="shared" si="182"/>
        <v>0</v>
      </c>
      <c r="AW108" s="227">
        <f t="shared" si="182"/>
        <v>0</v>
      </c>
      <c r="AX108" s="227">
        <f t="shared" si="182"/>
        <v>0</v>
      </c>
      <c r="AY108" s="227">
        <f t="shared" si="182"/>
        <v>0</v>
      </c>
      <c r="AZ108" s="227">
        <f t="shared" si="182"/>
        <v>0</v>
      </c>
      <c r="BA108" s="227">
        <f t="shared" si="182"/>
        <v>0</v>
      </c>
      <c r="BB108" s="227">
        <f t="shared" si="182"/>
        <v>0</v>
      </c>
      <c r="BC108" s="227">
        <f t="shared" si="182"/>
        <v>0</v>
      </c>
      <c r="BD108" s="227">
        <f t="shared" si="182"/>
        <v>0</v>
      </c>
      <c r="BE108" s="227">
        <f t="shared" si="182"/>
        <v>0</v>
      </c>
    </row>
    <row r="109" spans="2:57" ht="13.35" customHeight="1">
      <c r="B109" s="4" t="s">
        <v>115</v>
      </c>
      <c r="C109" s="227">
        <f t="shared" ref="C109:AH109" si="183">C29-C82</f>
        <v>0</v>
      </c>
      <c r="D109" s="227">
        <f t="shared" si="183"/>
        <v>0</v>
      </c>
      <c r="E109" s="227">
        <f t="shared" si="183"/>
        <v>0</v>
      </c>
      <c r="F109" s="227">
        <f t="shared" si="183"/>
        <v>0</v>
      </c>
      <c r="G109" s="227">
        <f t="shared" si="183"/>
        <v>0</v>
      </c>
      <c r="H109" s="227">
        <f t="shared" si="183"/>
        <v>0</v>
      </c>
      <c r="I109" s="227">
        <f t="shared" si="183"/>
        <v>0</v>
      </c>
      <c r="J109" s="227">
        <f t="shared" si="183"/>
        <v>0</v>
      </c>
      <c r="K109" s="227">
        <f t="shared" si="183"/>
        <v>0</v>
      </c>
      <c r="L109" s="227">
        <f t="shared" si="183"/>
        <v>0</v>
      </c>
      <c r="M109" s="227">
        <f t="shared" si="183"/>
        <v>0</v>
      </c>
      <c r="N109" s="227">
        <f t="shared" si="183"/>
        <v>0</v>
      </c>
      <c r="O109" s="227">
        <f t="shared" si="183"/>
        <v>0</v>
      </c>
      <c r="P109" s="227">
        <f t="shared" si="183"/>
        <v>0</v>
      </c>
      <c r="Q109" s="227">
        <f t="shared" si="183"/>
        <v>0</v>
      </c>
      <c r="R109" s="227">
        <f t="shared" si="183"/>
        <v>0</v>
      </c>
      <c r="S109" s="227">
        <f t="shared" si="183"/>
        <v>0</v>
      </c>
      <c r="T109" s="227">
        <f t="shared" si="183"/>
        <v>0</v>
      </c>
      <c r="U109" s="227">
        <f t="shared" si="183"/>
        <v>0</v>
      </c>
      <c r="V109" s="227">
        <f t="shared" si="183"/>
        <v>0</v>
      </c>
      <c r="W109" s="227">
        <f t="shared" si="183"/>
        <v>0</v>
      </c>
      <c r="X109" s="227">
        <f t="shared" si="183"/>
        <v>0</v>
      </c>
      <c r="Y109" s="227">
        <f t="shared" si="183"/>
        <v>0</v>
      </c>
      <c r="Z109" s="227">
        <f t="shared" si="183"/>
        <v>0</v>
      </c>
      <c r="AA109" s="227">
        <f t="shared" si="183"/>
        <v>0</v>
      </c>
      <c r="AB109" s="227">
        <f t="shared" si="183"/>
        <v>0</v>
      </c>
      <c r="AC109" s="227">
        <f t="shared" si="183"/>
        <v>0</v>
      </c>
      <c r="AD109" s="227">
        <f t="shared" si="183"/>
        <v>0</v>
      </c>
      <c r="AE109" s="227">
        <f t="shared" si="183"/>
        <v>0</v>
      </c>
      <c r="AF109" s="227">
        <f t="shared" si="183"/>
        <v>0</v>
      </c>
      <c r="AG109" s="227">
        <f t="shared" si="183"/>
        <v>0</v>
      </c>
      <c r="AH109" s="227">
        <f t="shared" si="183"/>
        <v>0</v>
      </c>
      <c r="AI109" s="227">
        <f t="shared" ref="AI109:BE109" si="184">AI29-AI82</f>
        <v>0</v>
      </c>
      <c r="AJ109" s="227">
        <f t="shared" si="184"/>
        <v>0</v>
      </c>
      <c r="AK109" s="227">
        <f t="shared" si="184"/>
        <v>0</v>
      </c>
      <c r="AL109" s="227">
        <f t="shared" si="184"/>
        <v>0</v>
      </c>
      <c r="AM109" s="227">
        <f t="shared" si="184"/>
        <v>0</v>
      </c>
      <c r="AN109" s="227">
        <f t="shared" si="184"/>
        <v>0</v>
      </c>
      <c r="AO109" s="227">
        <f t="shared" si="184"/>
        <v>0</v>
      </c>
      <c r="AP109" s="227">
        <f t="shared" si="184"/>
        <v>0</v>
      </c>
      <c r="AQ109" s="227">
        <f t="shared" si="184"/>
        <v>0</v>
      </c>
      <c r="AR109" s="227">
        <f t="shared" si="184"/>
        <v>0</v>
      </c>
      <c r="AS109" s="227">
        <f t="shared" si="184"/>
        <v>0</v>
      </c>
      <c r="AT109" s="227">
        <f t="shared" si="184"/>
        <v>0</v>
      </c>
      <c r="AU109" s="227">
        <f t="shared" si="184"/>
        <v>0</v>
      </c>
      <c r="AV109" s="227">
        <f t="shared" si="184"/>
        <v>0</v>
      </c>
      <c r="AW109" s="227">
        <f t="shared" si="184"/>
        <v>0</v>
      </c>
      <c r="AX109" s="227">
        <f t="shared" si="184"/>
        <v>0</v>
      </c>
      <c r="AY109" s="227">
        <f t="shared" si="184"/>
        <v>0</v>
      </c>
      <c r="AZ109" s="227">
        <f t="shared" si="184"/>
        <v>0</v>
      </c>
      <c r="BA109" s="227">
        <f t="shared" si="184"/>
        <v>0</v>
      </c>
      <c r="BB109" s="227">
        <f t="shared" si="184"/>
        <v>0</v>
      </c>
      <c r="BC109" s="227">
        <f t="shared" si="184"/>
        <v>0</v>
      </c>
      <c r="BD109" s="227">
        <f t="shared" si="184"/>
        <v>0</v>
      </c>
      <c r="BE109" s="227">
        <f t="shared" si="184"/>
        <v>0</v>
      </c>
    </row>
    <row r="110" spans="2:57" ht="13.35" customHeight="1">
      <c r="B110" s="2"/>
    </row>
    <row r="111" spans="2:57" ht="13.35" customHeight="1">
      <c r="B111" s="2"/>
    </row>
    <row r="112" spans="2:57" ht="13.35" customHeight="1">
      <c r="B112" s="4"/>
    </row>
    <row r="113" spans="2:2" ht="13.35" customHeight="1">
      <c r="B113" s="3"/>
    </row>
  </sheetData>
  <phoneticPr fontId="5"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M8"/>
  <sheetViews>
    <sheetView showGridLines="0" workbookViewId="0">
      <selection activeCell="M1" sqref="M1"/>
    </sheetView>
  </sheetViews>
  <sheetFormatPr defaultColWidth="8.88671875" defaultRowHeight="14.4"/>
  <sheetData>
    <row r="1" spans="1:13">
      <c r="A1" s="134" t="s">
        <v>126</v>
      </c>
      <c r="B1" s="1"/>
      <c r="C1" s="1"/>
      <c r="M1" s="272" t="s">
        <v>240</v>
      </c>
    </row>
    <row r="2" spans="1:13">
      <c r="A2" s="271" t="s">
        <v>236</v>
      </c>
      <c r="B2" s="1"/>
      <c r="C2" s="1"/>
    </row>
    <row r="3" spans="1:13" ht="2.25" customHeight="1">
      <c r="A3" s="134"/>
      <c r="B3" s="1"/>
      <c r="C3" s="1"/>
    </row>
    <row r="4" spans="1:13">
      <c r="A4" s="133" t="s">
        <v>130</v>
      </c>
      <c r="B4" s="1"/>
      <c r="C4" s="1"/>
    </row>
    <row r="5" spans="1:13">
      <c r="A5" s="7" t="str">
        <f>ProductType</f>
        <v>Non par Whole Life</v>
      </c>
      <c r="B5" s="1"/>
      <c r="C5" s="1"/>
    </row>
    <row r="6" spans="1:13" ht="2.25" customHeight="1">
      <c r="A6" s="1"/>
      <c r="B6" s="1"/>
      <c r="C6" s="1"/>
    </row>
    <row r="7" spans="1:13">
      <c r="A7" s="149" t="s">
        <v>237</v>
      </c>
      <c r="B7" s="1"/>
      <c r="C7" s="1"/>
    </row>
    <row r="8" spans="1:13">
      <c r="A8" s="271"/>
    </row>
  </sheetData>
  <phoneticPr fontId="27"/>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5"/>
  <sheetViews>
    <sheetView workbookViewId="0">
      <selection activeCell="K1" sqref="K1:P1048576"/>
    </sheetView>
  </sheetViews>
  <sheetFormatPr defaultColWidth="8.88671875" defaultRowHeight="14.4"/>
  <cols>
    <col min="3" max="3" width="11.44140625" customWidth="1"/>
    <col min="4" max="4" width="10" customWidth="1"/>
    <col min="5" max="5" width="11.44140625" customWidth="1"/>
    <col min="6" max="6" width="11.109375" customWidth="1"/>
    <col min="7" max="7" width="9.5546875" customWidth="1"/>
    <col min="8" max="8" width="13.44140625" bestFit="1" customWidth="1"/>
    <col min="10" max="10" width="26.44140625" customWidth="1"/>
    <col min="11" max="16" width="11.33203125" customWidth="1"/>
  </cols>
  <sheetData>
    <row r="1" spans="1:16">
      <c r="A1" s="134" t="s">
        <v>126</v>
      </c>
      <c r="B1" s="134"/>
      <c r="C1" s="7"/>
      <c r="M1" s="272" t="s">
        <v>240</v>
      </c>
    </row>
    <row r="2" spans="1:16">
      <c r="A2" s="271" t="s">
        <v>236</v>
      </c>
      <c r="B2" s="134"/>
      <c r="C2" s="7"/>
    </row>
    <row r="3" spans="1:16" ht="2.25" customHeight="1">
      <c r="A3" s="134"/>
      <c r="B3" s="134"/>
      <c r="C3" s="7"/>
    </row>
    <row r="4" spans="1:16">
      <c r="A4" s="133" t="s">
        <v>130</v>
      </c>
      <c r="B4" s="133"/>
      <c r="C4" s="7"/>
    </row>
    <row r="5" spans="1:16">
      <c r="A5" s="7" t="str">
        <f>ProductType</f>
        <v>Non par Whole Life</v>
      </c>
      <c r="B5" s="7"/>
      <c r="C5" s="7"/>
    </row>
    <row r="6" spans="1:16" ht="3" customHeight="1">
      <c r="A6" s="134"/>
      <c r="B6" s="134"/>
      <c r="C6" s="7"/>
    </row>
    <row r="7" spans="1:16">
      <c r="A7" s="26" t="s">
        <v>239</v>
      </c>
      <c r="B7" s="26"/>
      <c r="C7" s="7"/>
    </row>
    <row r="8" spans="1:16">
      <c r="A8" s="26"/>
      <c r="B8" s="26"/>
      <c r="C8" s="7"/>
    </row>
    <row r="9" spans="1:16">
      <c r="J9" s="209" t="s">
        <v>173</v>
      </c>
    </row>
    <row r="10" spans="1:16" ht="15" thickBot="1">
      <c r="J10" t="s">
        <v>167</v>
      </c>
    </row>
    <row r="11" spans="1:16">
      <c r="C11" s="273" t="s">
        <v>157</v>
      </c>
      <c r="D11" s="273" t="s">
        <v>158</v>
      </c>
      <c r="E11" s="273" t="s">
        <v>159</v>
      </c>
      <c r="F11" s="199" t="s">
        <v>160</v>
      </c>
      <c r="G11" s="273" t="s">
        <v>162</v>
      </c>
      <c r="H11" s="273" t="s">
        <v>163</v>
      </c>
      <c r="K11" t="s">
        <v>174</v>
      </c>
    </row>
    <row r="12" spans="1:16" ht="15" thickBot="1">
      <c r="A12" t="s">
        <v>172</v>
      </c>
      <c r="C12" s="274"/>
      <c r="D12" s="274"/>
      <c r="E12" s="274"/>
      <c r="F12" s="200" t="s">
        <v>161</v>
      </c>
      <c r="G12" s="274"/>
      <c r="H12" s="274"/>
      <c r="K12">
        <v>0</v>
      </c>
      <c r="L12">
        <v>1</v>
      </c>
      <c r="M12">
        <v>2</v>
      </c>
      <c r="N12">
        <v>3</v>
      </c>
      <c r="O12">
        <v>4</v>
      </c>
      <c r="P12">
        <v>5</v>
      </c>
    </row>
    <row r="13" spans="1:16" ht="15" thickBot="1">
      <c r="A13">
        <f>D13/'Cash Flows'!E$17</f>
        <v>0.05</v>
      </c>
      <c r="C13" s="201">
        <v>1</v>
      </c>
      <c r="D13" s="200">
        <v>100</v>
      </c>
      <c r="E13" s="200">
        <f>'Cash Flows'!D$14*'data for transition chapter'!A13</f>
        <v>50</v>
      </c>
      <c r="F13" s="200">
        <v>5</v>
      </c>
      <c r="G13" s="204">
        <f>'Cash Flows'!I17*A13</f>
        <v>66.481502711174585</v>
      </c>
      <c r="H13" s="204">
        <f>'Cash Flows'!I14*'data for transition chapter'!A13</f>
        <v>30.482407215499578</v>
      </c>
      <c r="J13" t="s">
        <v>169</v>
      </c>
      <c r="K13" s="210">
        <f>'Statement of Financial Position'!E25</f>
        <v>-955.85552817983535</v>
      </c>
      <c r="L13" s="210">
        <f>'Statement of Financial Position'!F25</f>
        <v>-914.28974930702543</v>
      </c>
      <c r="M13" s="210">
        <f>'Statement of Financial Position'!G25</f>
        <v>194.62637852158036</v>
      </c>
      <c r="N13" s="210">
        <f>'Statement of Financial Position'!H25</f>
        <v>1409.5577624845625</v>
      </c>
      <c r="O13" s="210">
        <f>'Statement of Financial Position'!I25</f>
        <v>2442.3457541330595</v>
      </c>
      <c r="P13" s="210">
        <f>'Statement of Financial Position'!J25</f>
        <v>3316.7937251854364</v>
      </c>
    </row>
    <row r="14" spans="1:16" ht="15" thickBot="1">
      <c r="A14">
        <f>D14/'Cash Flows'!E$17</f>
        <v>6.25E-2</v>
      </c>
      <c r="C14" s="201">
        <v>2</v>
      </c>
      <c r="D14" s="200">
        <v>125</v>
      </c>
      <c r="E14" s="200">
        <f>'Cash Flows'!D$14*'data for transition chapter'!A14</f>
        <v>62.5</v>
      </c>
      <c r="F14" s="200">
        <v>4</v>
      </c>
      <c r="G14" s="204">
        <f>'Cash Flows'!H17*'data for transition chapter'!A14</f>
        <v>90.586299637628358</v>
      </c>
      <c r="H14" s="204">
        <f>'Cash Flows'!H14*'data for transition chapter'!A14</f>
        <v>41.550939194484116</v>
      </c>
      <c r="J14" t="s">
        <v>170</v>
      </c>
      <c r="K14" s="210">
        <f>'Statement of Financial Position'!E26</f>
        <v>161.45570648565004</v>
      </c>
      <c r="L14" s="210">
        <f>'Statement of Financial Position'!F26</f>
        <v>157.71393474507607</v>
      </c>
      <c r="M14" s="210">
        <f>'Statement of Financial Position'!G26</f>
        <v>155.05753261487905</v>
      </c>
      <c r="N14" s="210">
        <f>'Statement of Financial Position'!H26</f>
        <v>153.17843613070028</v>
      </c>
      <c r="O14" s="210">
        <f>'Statement of Financial Position'!I26</f>
        <v>150.44209038019287</v>
      </c>
      <c r="P14" s="210">
        <f>'Statement of Financial Position'!J26</f>
        <v>146.97760193019562</v>
      </c>
    </row>
    <row r="15" spans="1:16" ht="15" thickBot="1">
      <c r="A15">
        <f>D15/'Cash Flows'!E$17</f>
        <v>8.7499999999999994E-2</v>
      </c>
      <c r="C15" s="201">
        <v>3</v>
      </c>
      <c r="D15" s="200">
        <v>175</v>
      </c>
      <c r="E15" s="200">
        <f>'Cash Flows'!D$14*'data for transition chapter'!A15</f>
        <v>87.5</v>
      </c>
      <c r="F15" s="200">
        <v>3</v>
      </c>
      <c r="G15" s="204">
        <f>'Cash Flows'!G17*'data for transition chapter'!A15</f>
        <v>138.17896456518</v>
      </c>
      <c r="H15" s="204">
        <f>'Cash Flows'!G14*'data for transition chapter'!A15</f>
        <v>63.410409746339845</v>
      </c>
      <c r="J15" t="s">
        <v>171</v>
      </c>
      <c r="K15" s="210">
        <f>'Statement of Financial Position'!E27</f>
        <v>794.39982169418533</v>
      </c>
      <c r="L15" s="210">
        <f>'Statement of Financial Position'!F27</f>
        <v>723.59601567282652</v>
      </c>
      <c r="M15" s="210">
        <f>'Statement of Financial Position'!G27</f>
        <v>660.38513979191634</v>
      </c>
      <c r="N15" s="210">
        <f>'Statement of Financial Position'!H27</f>
        <v>602.22083598705308</v>
      </c>
      <c r="O15" s="210">
        <f>'Statement of Financial Position'!I27</f>
        <v>548.71810477975623</v>
      </c>
      <c r="P15" s="210">
        <f>'Statement of Financial Position'!J27</f>
        <v>499.51387443180886</v>
      </c>
    </row>
    <row r="16" spans="1:16" ht="15" thickBot="1">
      <c r="A16">
        <f>D16/'Cash Flows'!E$17</f>
        <v>0.1</v>
      </c>
      <c r="C16" s="201">
        <v>4</v>
      </c>
      <c r="D16" s="200">
        <v>200</v>
      </c>
      <c r="E16" s="200">
        <f>'Cash Flows'!D$14*'data for transition chapter'!A16</f>
        <v>100</v>
      </c>
      <c r="F16" s="200">
        <v>2</v>
      </c>
      <c r="G16" s="204">
        <f>'Cash Flows'!F17*'data for transition chapter'!A16</f>
        <v>175.78352000000004</v>
      </c>
      <c r="H16" s="204">
        <f>'Cash Flows'!F14*'data for transition chapter'!A16</f>
        <v>78.959408322960016</v>
      </c>
    </row>
    <row r="17" spans="1:16" ht="15" thickBot="1">
      <c r="A17">
        <f>D17/'Cash Flows'!E$17</f>
        <v>7.4999999999999997E-2</v>
      </c>
      <c r="C17" s="201">
        <v>5</v>
      </c>
      <c r="D17" s="200">
        <v>150</v>
      </c>
      <c r="E17" s="200">
        <f>'Cash Flows'!D$14*'data for transition chapter'!A17</f>
        <v>75</v>
      </c>
      <c r="F17" s="200">
        <v>1</v>
      </c>
      <c r="G17" s="204">
        <f>'Cash Flows'!E17*'data for transition chapter'!A17</f>
        <v>150</v>
      </c>
      <c r="H17" s="204">
        <f>'Cash Flows'!E14*'data for transition chapter'!A17</f>
        <v>65.918820000000011</v>
      </c>
      <c r="J17" t="s">
        <v>175</v>
      </c>
      <c r="K17" s="211">
        <f t="shared" ref="K17:P17" si="0">K15+K14</f>
        <v>955.85552817983535</v>
      </c>
      <c r="L17" s="211">
        <f t="shared" si="0"/>
        <v>881.30995041790266</v>
      </c>
      <c r="M17" s="211">
        <f t="shared" si="0"/>
        <v>815.4426724067954</v>
      </c>
      <c r="N17" s="211">
        <f t="shared" si="0"/>
        <v>755.3992721177533</v>
      </c>
      <c r="O17" s="211">
        <f t="shared" si="0"/>
        <v>699.16019515994913</v>
      </c>
      <c r="P17" s="211">
        <f t="shared" si="0"/>
        <v>646.49147636200451</v>
      </c>
    </row>
    <row r="18" spans="1:16">
      <c r="C18" s="205"/>
      <c r="D18" s="205"/>
      <c r="E18" s="205"/>
      <c r="F18" s="205"/>
      <c r="G18" s="206"/>
      <c r="H18" s="206"/>
      <c r="J18" t="s">
        <v>176</v>
      </c>
      <c r="L18" s="211">
        <f>K17-L17</f>
        <v>74.545577761932691</v>
      </c>
      <c r="M18" s="211">
        <f>L17-M17</f>
        <v>65.86727801110726</v>
      </c>
      <c r="N18" s="211">
        <f>M17-N17</f>
        <v>60.043400289042097</v>
      </c>
      <c r="O18" s="211">
        <f>N17-O17</f>
        <v>56.239076957804173</v>
      </c>
      <c r="P18" s="211">
        <f>O17-P17</f>
        <v>52.668718797944621</v>
      </c>
    </row>
    <row r="19" spans="1:16">
      <c r="A19" s="209" t="s">
        <v>173</v>
      </c>
      <c r="C19" s="205"/>
      <c r="D19" s="205"/>
      <c r="E19" s="205"/>
      <c r="F19" s="205"/>
      <c r="G19" s="206"/>
      <c r="H19" s="206"/>
    </row>
    <row r="20" spans="1:16" ht="15" thickBot="1">
      <c r="J20" t="s">
        <v>168</v>
      </c>
    </row>
    <row r="21" spans="1:16" ht="28.2" thickBot="1">
      <c r="C21" s="202" t="s">
        <v>164</v>
      </c>
      <c r="D21" s="203" t="s">
        <v>137</v>
      </c>
      <c r="E21" s="203" t="s">
        <v>177</v>
      </c>
      <c r="F21" s="203" t="s">
        <v>165</v>
      </c>
      <c r="G21" s="203" t="s">
        <v>6</v>
      </c>
    </row>
    <row r="22" spans="1:16" ht="15" thickBot="1">
      <c r="A22">
        <f>A17</f>
        <v>7.4999999999999997E-2</v>
      </c>
      <c r="C22" s="201">
        <v>1</v>
      </c>
      <c r="D22" s="204">
        <f>'Cash Flows'!E$37+'Cash Flows'!E$36</f>
        <v>83.699999999999989</v>
      </c>
      <c r="E22" s="204">
        <f>L13</f>
        <v>-914.28974930702543</v>
      </c>
      <c r="F22" s="208">
        <f>'Statement of Financial Position'!E$27</f>
        <v>794.39982169418533</v>
      </c>
      <c r="G22" s="207">
        <f>'Inputs-Assumptions-Policy Specs'!D31</f>
        <v>0.04</v>
      </c>
      <c r="J22" t="str">
        <f>'Stmt of Financial Performance'!D28</f>
        <v xml:space="preserve">Gross underwriting margin </v>
      </c>
      <c r="K22">
        <f>'Stmt of Financial Performance'!E28</f>
        <v>0</v>
      </c>
      <c r="L22" s="210">
        <f>'Stmt of Financial Performance'!F28</f>
        <v>74.545577761932691</v>
      </c>
      <c r="M22" s="210">
        <f>'Stmt of Financial Performance'!G28</f>
        <v>65.867278011107146</v>
      </c>
      <c r="N22" s="210">
        <f>'Stmt of Financial Performance'!H28</f>
        <v>60.043400289041983</v>
      </c>
      <c r="O22" s="210">
        <f>'Stmt of Financial Performance'!I28</f>
        <v>56.239076957804286</v>
      </c>
      <c r="P22" s="210">
        <f>'Stmt of Financial Performance'!J28</f>
        <v>52.668718797944393</v>
      </c>
    </row>
    <row r="23" spans="1:16" ht="15" thickBot="1">
      <c r="A23">
        <f>A16</f>
        <v>0.1</v>
      </c>
      <c r="C23" s="201">
        <v>2</v>
      </c>
      <c r="D23" s="204">
        <f>'Cash Flows'!F$37+'Cash Flows'!F$36</f>
        <v>1168.6459732275393</v>
      </c>
      <c r="E23" s="204">
        <f>M13</f>
        <v>194.62637852158036</v>
      </c>
      <c r="F23" s="208">
        <f>'Statement of Financial Position'!F$27</f>
        <v>723.59601567282652</v>
      </c>
      <c r="J23" t="str">
        <f>'Stmt of Financial Performance'!D31</f>
        <v>Total Investment Income</v>
      </c>
      <c r="K23">
        <f>'Stmt of Financial Performance'!E31</f>
        <v>0</v>
      </c>
      <c r="L23" s="210">
        <f>'Stmt of Financial Performance'!F31</f>
        <v>42.134221127193413</v>
      </c>
      <c r="M23" s="210">
        <f>'Stmt of Financial Performance'!G31</f>
        <v>59.729845398933577</v>
      </c>
      <c r="N23" s="210">
        <f>'Stmt of Financial Performance'!H31</f>
        <v>81.718231361042612</v>
      </c>
      <c r="O23" s="210">
        <f>'Stmt of Financial Performance'!I31</f>
        <v>100.03878011065386</v>
      </c>
      <c r="P23" s="210">
        <f>'Stmt of Financial Performance'!J31</f>
        <v>115.12875678454787</v>
      </c>
    </row>
    <row r="24" spans="1:16" ht="15" thickBot="1">
      <c r="A24">
        <f>A15</f>
        <v>8.7499999999999994E-2</v>
      </c>
      <c r="C24" s="201">
        <v>3</v>
      </c>
      <c r="D24" s="204">
        <f>'Cash Flows'!G$37+'Cash Flows'!G$36</f>
        <v>1296.6496153240189</v>
      </c>
      <c r="E24" s="212">
        <f>N13</f>
        <v>1409.5577624845625</v>
      </c>
      <c r="F24" s="208">
        <f>'Statement of Financial Position'!G$27</f>
        <v>660.38513979191634</v>
      </c>
      <c r="J24" t="str">
        <f>'Stmt of Financial Performance'!D34</f>
        <v>Other Comprehensive Income</v>
      </c>
      <c r="K24">
        <f>'Stmt of Financial Performance'!E34</f>
        <v>0</v>
      </c>
      <c r="L24" s="210">
        <f>'Stmt of Financial Performance'!F34</f>
        <v>0</v>
      </c>
      <c r="M24" s="210">
        <f>'Stmt of Financial Performance'!G34</f>
        <v>0</v>
      </c>
      <c r="N24" s="210">
        <f>'Stmt of Financial Performance'!H34</f>
        <v>0</v>
      </c>
      <c r="O24" s="210">
        <f>'Stmt of Financial Performance'!I34</f>
        <v>0</v>
      </c>
      <c r="P24" s="210">
        <f>'Stmt of Financial Performance'!J34</f>
        <v>0</v>
      </c>
    </row>
    <row r="25" spans="1:16" ht="15" thickBot="1">
      <c r="A25">
        <f>A14</f>
        <v>6.25E-2</v>
      </c>
      <c r="C25" s="201">
        <v>4</v>
      </c>
      <c r="D25" s="204">
        <f>'Cash Flows'!H$37+'Cash Flows'!H$36</f>
        <v>1132.8267717591511</v>
      </c>
      <c r="E25" s="212">
        <f>O13</f>
        <v>2442.3457541330595</v>
      </c>
      <c r="F25" s="208">
        <f>'Statement of Financial Position'!H$27</f>
        <v>602.22083598705308</v>
      </c>
    </row>
    <row r="26" spans="1:16" ht="15" thickBot="1">
      <c r="A26">
        <f>A13</f>
        <v>0.05</v>
      </c>
      <c r="C26" s="201">
        <v>5</v>
      </c>
      <c r="D26" s="204">
        <f>'Cash Flows'!I$37+'Cash Flows'!I$36</f>
        <v>989.57672783692919</v>
      </c>
      <c r="E26" s="212">
        <f>P13</f>
        <v>3316.7937251854364</v>
      </c>
      <c r="F26" s="208">
        <f>'Statement of Financial Position'!I$27</f>
        <v>548.71810477975623</v>
      </c>
    </row>
    <row r="27" spans="1:16" ht="15" thickBot="1">
      <c r="C27" s="201" t="s">
        <v>166</v>
      </c>
      <c r="D27" s="204"/>
      <c r="E27" s="200"/>
      <c r="F27" s="200"/>
    </row>
    <row r="30" spans="1:16">
      <c r="A30" t="s">
        <v>178</v>
      </c>
      <c r="E30" s="211">
        <f>E22*$A22</f>
        <v>-68.57173119802691</v>
      </c>
      <c r="F30" s="211">
        <f>F22*$A22</f>
        <v>59.579986627063896</v>
      </c>
    </row>
    <row r="31" spans="1:16">
      <c r="E31" s="211">
        <f t="shared" ref="E31:F34" si="1">E23*$A23</f>
        <v>19.462637852158039</v>
      </c>
      <c r="F31" s="211">
        <f t="shared" si="1"/>
        <v>72.359601567282652</v>
      </c>
    </row>
    <row r="32" spans="1:16">
      <c r="E32" s="211">
        <f t="shared" si="1"/>
        <v>123.33630421739922</v>
      </c>
      <c r="F32" s="211">
        <f t="shared" si="1"/>
        <v>57.783699731792673</v>
      </c>
    </row>
    <row r="33" spans="5:6">
      <c r="E33" s="211">
        <f t="shared" si="1"/>
        <v>152.64660963331622</v>
      </c>
      <c r="F33" s="211">
        <f t="shared" si="1"/>
        <v>37.638802249190817</v>
      </c>
    </row>
    <row r="34" spans="5:6">
      <c r="E34" s="211">
        <f t="shared" si="1"/>
        <v>165.83968625927184</v>
      </c>
      <c r="F34" s="211">
        <f t="shared" si="1"/>
        <v>27.435905238987814</v>
      </c>
    </row>
    <row r="35" spans="5:6">
      <c r="E35" s="211">
        <f>SUM(E30:E34)</f>
        <v>392.71350676411839</v>
      </c>
      <c r="F35" s="211">
        <f>SUM(F30:F34)</f>
        <v>254.79799541431782</v>
      </c>
    </row>
  </sheetData>
  <mergeCells count="5">
    <mergeCell ref="C11:C12"/>
    <mergeCell ref="D11:D12"/>
    <mergeCell ref="E11:E12"/>
    <mergeCell ref="G11:G12"/>
    <mergeCell ref="H11:H12"/>
  </mergeCells>
  <phoneticPr fontId="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BG60"/>
  <sheetViews>
    <sheetView workbookViewId="0">
      <selection activeCell="M1" sqref="M1"/>
    </sheetView>
  </sheetViews>
  <sheetFormatPr defaultColWidth="9" defaultRowHeight="13.35" customHeight="1"/>
  <cols>
    <col min="1" max="2" width="1.88671875" style="7" customWidth="1"/>
    <col min="3" max="3" width="37.5546875" style="7" bestFit="1" customWidth="1"/>
    <col min="4" max="14" width="10.44140625" style="7" bestFit="1" customWidth="1"/>
    <col min="15" max="58" width="9.5546875" style="7" bestFit="1" customWidth="1"/>
    <col min="59" max="59" width="10.88671875" style="7" bestFit="1" customWidth="1"/>
    <col min="60" max="16384" width="9" style="7"/>
  </cols>
  <sheetData>
    <row r="1" spans="1:14" ht="13.35" customHeight="1">
      <c r="A1" s="134" t="s">
        <v>126</v>
      </c>
      <c r="B1" s="134"/>
      <c r="E1" s="248">
        <v>-0.01</v>
      </c>
      <c r="M1" s="272" t="s">
        <v>240</v>
      </c>
    </row>
    <row r="2" spans="1:14" ht="13.35" customHeight="1">
      <c r="A2" s="271" t="s">
        <v>236</v>
      </c>
      <c r="B2" s="134"/>
      <c r="E2" s="249">
        <v>0</v>
      </c>
    </row>
    <row r="3" spans="1:14" ht="2.1" customHeight="1">
      <c r="A3" s="134"/>
      <c r="B3" s="134"/>
    </row>
    <row r="4" spans="1:14" ht="13.35" customHeight="1">
      <c r="A4" s="133" t="s">
        <v>130</v>
      </c>
      <c r="B4" s="133"/>
    </row>
    <row r="5" spans="1:14" ht="13.35" customHeight="1">
      <c r="A5" s="7" t="str">
        <f>ProductType</f>
        <v>Non par Whole Life</v>
      </c>
    </row>
    <row r="6" spans="1:14" ht="2.1" customHeight="1">
      <c r="A6" s="134"/>
      <c r="B6" s="134"/>
    </row>
    <row r="7" spans="1:14" ht="13.35" customHeight="1">
      <c r="A7" s="26" t="s">
        <v>142</v>
      </c>
      <c r="B7" s="26"/>
    </row>
    <row r="8" spans="1:14" ht="2.1" customHeight="1">
      <c r="A8" s="26"/>
      <c r="B8" s="26"/>
    </row>
    <row r="9" spans="1:14" ht="13.35" customHeight="1">
      <c r="A9" s="26"/>
      <c r="B9" s="26"/>
      <c r="D9" s="275" t="s">
        <v>131</v>
      </c>
      <c r="E9" s="275"/>
      <c r="F9" s="275"/>
      <c r="G9" s="275"/>
      <c r="H9" s="275"/>
      <c r="I9" s="275"/>
      <c r="J9" s="275"/>
      <c r="K9" s="275"/>
      <c r="L9" s="275"/>
      <c r="M9" s="275"/>
      <c r="N9" s="275"/>
    </row>
    <row r="10" spans="1:14" ht="13.35" customHeight="1">
      <c r="D10" s="7">
        <v>0</v>
      </c>
      <c r="E10" s="7">
        <v>1</v>
      </c>
      <c r="F10" s="7">
        <v>2</v>
      </c>
      <c r="G10" s="7">
        <v>3</v>
      </c>
      <c r="H10" s="7">
        <v>4</v>
      </c>
      <c r="I10" s="7">
        <v>5</v>
      </c>
      <c r="J10" s="7">
        <v>6</v>
      </c>
      <c r="K10" s="7">
        <v>7</v>
      </c>
      <c r="L10" s="7">
        <v>8</v>
      </c>
      <c r="M10" s="7">
        <v>9</v>
      </c>
      <c r="N10" s="7">
        <v>10</v>
      </c>
    </row>
    <row r="11" spans="1:14" ht="13.35" customHeight="1">
      <c r="E11" s="54"/>
      <c r="F11" s="54"/>
      <c r="G11" s="54"/>
      <c r="H11" s="54"/>
      <c r="I11" s="54"/>
      <c r="J11" s="54"/>
      <c r="K11" s="54"/>
      <c r="L11" s="54"/>
      <c r="M11" s="54"/>
      <c r="N11" s="54"/>
    </row>
    <row r="12" spans="1:14" ht="13.35" customHeight="1">
      <c r="C12" s="7" t="s">
        <v>52</v>
      </c>
      <c r="D12" s="136">
        <v>1000</v>
      </c>
    </row>
    <row r="13" spans="1:14" ht="13.35" customHeight="1">
      <c r="C13" s="7" t="s">
        <v>53</v>
      </c>
      <c r="D13" s="136">
        <v>100000</v>
      </c>
    </row>
    <row r="15" spans="1:14" ht="13.35" customHeight="1">
      <c r="B15" s="26" t="s">
        <v>56</v>
      </c>
    </row>
    <row r="17" spans="3:59" ht="13.35" customHeight="1">
      <c r="C17" s="7" t="s">
        <v>0</v>
      </c>
      <c r="D17" s="136">
        <v>2000</v>
      </c>
      <c r="E17" s="56">
        <f>$D$17</f>
        <v>2000</v>
      </c>
      <c r="F17" s="56">
        <f t="shared" ref="F17:BG17" si="0">$D$17</f>
        <v>2000</v>
      </c>
      <c r="G17" s="56">
        <f t="shared" si="0"/>
        <v>2000</v>
      </c>
      <c r="H17" s="56">
        <f t="shared" si="0"/>
        <v>2000</v>
      </c>
      <c r="I17" s="56">
        <f t="shared" si="0"/>
        <v>2000</v>
      </c>
      <c r="J17" s="56">
        <f t="shared" si="0"/>
        <v>2000</v>
      </c>
      <c r="K17" s="56">
        <f t="shared" si="0"/>
        <v>2000</v>
      </c>
      <c r="L17" s="56">
        <f t="shared" si="0"/>
        <v>2000</v>
      </c>
      <c r="M17" s="56">
        <f t="shared" si="0"/>
        <v>2000</v>
      </c>
      <c r="N17" s="56">
        <f t="shared" si="0"/>
        <v>2000</v>
      </c>
      <c r="O17" s="157">
        <f t="shared" si="0"/>
        <v>2000</v>
      </c>
      <c r="P17" s="157">
        <f t="shared" si="0"/>
        <v>2000</v>
      </c>
      <c r="Q17" s="157">
        <f t="shared" si="0"/>
        <v>2000</v>
      </c>
      <c r="R17" s="157">
        <f t="shared" si="0"/>
        <v>2000</v>
      </c>
      <c r="S17" s="157">
        <f t="shared" si="0"/>
        <v>2000</v>
      </c>
      <c r="T17" s="157">
        <f t="shared" si="0"/>
        <v>2000</v>
      </c>
      <c r="U17" s="157">
        <f t="shared" si="0"/>
        <v>2000</v>
      </c>
      <c r="V17" s="157">
        <f t="shared" si="0"/>
        <v>2000</v>
      </c>
      <c r="W17" s="157">
        <f t="shared" si="0"/>
        <v>2000</v>
      </c>
      <c r="X17" s="157">
        <f t="shared" si="0"/>
        <v>2000</v>
      </c>
      <c r="Y17" s="157">
        <f t="shared" si="0"/>
        <v>2000</v>
      </c>
      <c r="Z17" s="157">
        <f t="shared" si="0"/>
        <v>2000</v>
      </c>
      <c r="AA17" s="157">
        <f t="shared" si="0"/>
        <v>2000</v>
      </c>
      <c r="AB17" s="157">
        <f t="shared" si="0"/>
        <v>2000</v>
      </c>
      <c r="AC17" s="157">
        <f t="shared" si="0"/>
        <v>2000</v>
      </c>
      <c r="AD17" s="157">
        <f t="shared" si="0"/>
        <v>2000</v>
      </c>
      <c r="AE17" s="157">
        <f t="shared" si="0"/>
        <v>2000</v>
      </c>
      <c r="AF17" s="157">
        <f t="shared" si="0"/>
        <v>2000</v>
      </c>
      <c r="AG17" s="157">
        <f t="shared" si="0"/>
        <v>2000</v>
      </c>
      <c r="AH17" s="157">
        <f t="shared" si="0"/>
        <v>2000</v>
      </c>
      <c r="AI17" s="157">
        <f t="shared" si="0"/>
        <v>2000</v>
      </c>
      <c r="AJ17" s="157">
        <f t="shared" si="0"/>
        <v>2000</v>
      </c>
      <c r="AK17" s="157">
        <f t="shared" si="0"/>
        <v>2000</v>
      </c>
      <c r="AL17" s="157">
        <f t="shared" si="0"/>
        <v>2000</v>
      </c>
      <c r="AM17" s="157">
        <f t="shared" si="0"/>
        <v>2000</v>
      </c>
      <c r="AN17" s="157">
        <f t="shared" si="0"/>
        <v>2000</v>
      </c>
      <c r="AO17" s="157">
        <f t="shared" si="0"/>
        <v>2000</v>
      </c>
      <c r="AP17" s="157">
        <f t="shared" si="0"/>
        <v>2000</v>
      </c>
      <c r="AQ17" s="157">
        <f t="shared" si="0"/>
        <v>2000</v>
      </c>
      <c r="AR17" s="157">
        <f t="shared" si="0"/>
        <v>2000</v>
      </c>
      <c r="AS17" s="157">
        <f t="shared" si="0"/>
        <v>2000</v>
      </c>
      <c r="AT17" s="157">
        <f t="shared" si="0"/>
        <v>2000</v>
      </c>
      <c r="AU17" s="157">
        <f t="shared" si="0"/>
        <v>2000</v>
      </c>
      <c r="AV17" s="157">
        <f t="shared" si="0"/>
        <v>2000</v>
      </c>
      <c r="AW17" s="157">
        <f t="shared" si="0"/>
        <v>2000</v>
      </c>
      <c r="AX17" s="157">
        <f t="shared" si="0"/>
        <v>2000</v>
      </c>
      <c r="AY17" s="157">
        <f t="shared" si="0"/>
        <v>2000</v>
      </c>
      <c r="AZ17" s="157">
        <f t="shared" si="0"/>
        <v>2000</v>
      </c>
      <c r="BA17" s="157">
        <f t="shared" si="0"/>
        <v>2000</v>
      </c>
      <c r="BB17" s="157">
        <f t="shared" si="0"/>
        <v>2000</v>
      </c>
      <c r="BC17" s="157">
        <f t="shared" si="0"/>
        <v>2000</v>
      </c>
      <c r="BD17" s="157">
        <f t="shared" si="0"/>
        <v>2000</v>
      </c>
      <c r="BE17" s="157">
        <f t="shared" si="0"/>
        <v>2000</v>
      </c>
      <c r="BF17" s="157">
        <f t="shared" si="0"/>
        <v>2000</v>
      </c>
      <c r="BG17" s="157">
        <f t="shared" si="0"/>
        <v>2000</v>
      </c>
    </row>
    <row r="18" spans="3:59" ht="13.35" customHeight="1">
      <c r="O18" s="153"/>
      <c r="P18" s="153"/>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row>
    <row r="19" spans="3:59" ht="13.35" customHeight="1">
      <c r="C19" s="7" t="s">
        <v>4</v>
      </c>
      <c r="E19" s="245">
        <v>1.23E-3</v>
      </c>
      <c r="F19" s="245">
        <v>1.8100000000000002E-3</v>
      </c>
      <c r="G19" s="245">
        <v>2.3900000000000002E-3</v>
      </c>
      <c r="H19" s="245">
        <v>2.8500000000000001E-3</v>
      </c>
      <c r="I19" s="245">
        <v>3.2400000000000007E-3</v>
      </c>
      <c r="J19" s="245">
        <v>3.6099999999999999E-3</v>
      </c>
      <c r="K19" s="245">
        <v>3.98E-3</v>
      </c>
      <c r="L19" s="245">
        <v>4.3400000000000001E-3</v>
      </c>
      <c r="M19" s="245">
        <v>4.7699999999999991E-3</v>
      </c>
      <c r="N19" s="245">
        <v>5.3499999999999997E-3</v>
      </c>
      <c r="O19" s="246">
        <v>6.150000000000001E-3</v>
      </c>
      <c r="P19" s="246">
        <v>7.0599999999999994E-3</v>
      </c>
      <c r="Q19" s="246">
        <v>8.1600000000000006E-3</v>
      </c>
      <c r="R19" s="246">
        <v>9.300000000000001E-3</v>
      </c>
      <c r="S19" s="246">
        <v>1.0490000000000001E-2</v>
      </c>
      <c r="T19" s="246">
        <v>1.2529999999999999E-2</v>
      </c>
      <c r="U19" s="246">
        <v>1.3869999999999999E-2</v>
      </c>
      <c r="V19" s="246">
        <v>1.532E-2</v>
      </c>
      <c r="W19" s="246">
        <v>1.6889999999999999E-2</v>
      </c>
      <c r="X19" s="246">
        <v>1.8609999999999998E-2</v>
      </c>
      <c r="Y19" s="246">
        <v>2.0489999999999998E-2</v>
      </c>
      <c r="Z19" s="246">
        <v>2.256E-2</v>
      </c>
      <c r="AA19" s="246">
        <v>2.4850000000000004E-2</v>
      </c>
      <c r="AB19" s="246">
        <v>2.7369999999999998E-2</v>
      </c>
      <c r="AC19" s="246">
        <v>3.0130000000000001E-2</v>
      </c>
      <c r="AD19" s="246">
        <v>3.3130000000000007E-2</v>
      </c>
      <c r="AE19" s="246">
        <v>3.6340000000000004E-2</v>
      </c>
      <c r="AF19" s="246">
        <v>3.9799999999999995E-2</v>
      </c>
      <c r="AG19" s="246">
        <v>4.3569999999999998E-2</v>
      </c>
      <c r="AH19" s="246">
        <v>4.7719999999999999E-2</v>
      </c>
      <c r="AI19" s="246">
        <v>5.2310000000000002E-2</v>
      </c>
      <c r="AJ19" s="246">
        <v>5.7369999999999997E-2</v>
      </c>
      <c r="AK19" s="246">
        <v>6.2939999999999996E-2</v>
      </c>
      <c r="AL19" s="246">
        <v>6.9019999999999998E-2</v>
      </c>
      <c r="AM19" s="246">
        <v>7.5599999999999987E-2</v>
      </c>
      <c r="AN19" s="246">
        <v>8.269E-2</v>
      </c>
      <c r="AO19" s="246">
        <v>9.0240000000000001E-2</v>
      </c>
      <c r="AP19" s="246">
        <v>9.8239999999999994E-2</v>
      </c>
      <c r="AQ19" s="246">
        <v>0.10688</v>
      </c>
      <c r="AR19" s="246">
        <v>0.11635999999999999</v>
      </c>
      <c r="AS19" s="246">
        <v>0.12668000000000001</v>
      </c>
      <c r="AT19" s="246">
        <v>0.13784000000000002</v>
      </c>
      <c r="AU19" s="246">
        <v>0.14984</v>
      </c>
      <c r="AV19" s="246">
        <v>0.16259000000000001</v>
      </c>
      <c r="AW19" s="246">
        <v>0.17587000000000003</v>
      </c>
      <c r="AX19" s="246">
        <v>0.18956999999999999</v>
      </c>
      <c r="AY19" s="246">
        <v>0.20369000000000001</v>
      </c>
      <c r="AZ19" s="246">
        <v>0.21822999999999998</v>
      </c>
      <c r="BA19" s="246">
        <v>0.23319000000000001</v>
      </c>
      <c r="BB19" s="246">
        <v>0.24857000000000001</v>
      </c>
      <c r="BC19" s="246">
        <v>0.26436999999999999</v>
      </c>
      <c r="BD19" s="246">
        <v>0.28059000000000001</v>
      </c>
      <c r="BE19" s="246">
        <v>0.29722999999999999</v>
      </c>
      <c r="BF19" s="246">
        <v>0.31429000000000001</v>
      </c>
      <c r="BG19" s="246">
        <v>0.33177000000000001</v>
      </c>
    </row>
    <row r="20" spans="3:59" ht="13.35" customHeight="1">
      <c r="C20" s="7" t="s">
        <v>5</v>
      </c>
      <c r="E20" s="241">
        <v>0.12</v>
      </c>
      <c r="F20" s="241">
        <v>0.1</v>
      </c>
      <c r="G20" s="242">
        <v>0.08</v>
      </c>
      <c r="H20" s="242">
        <v>0.08</v>
      </c>
      <c r="I20" s="242">
        <v>0.08</v>
      </c>
      <c r="J20" s="242">
        <v>0.08</v>
      </c>
      <c r="K20" s="242">
        <v>0.08</v>
      </c>
      <c r="L20" s="242">
        <v>0.08</v>
      </c>
      <c r="M20" s="242">
        <v>0.08</v>
      </c>
      <c r="N20" s="242">
        <v>0.08</v>
      </c>
      <c r="O20" s="243">
        <v>0.08</v>
      </c>
      <c r="P20" s="243">
        <v>0.08</v>
      </c>
      <c r="Q20" s="243">
        <v>0.08</v>
      </c>
      <c r="R20" s="243">
        <v>0.08</v>
      </c>
      <c r="S20" s="243">
        <v>0.08</v>
      </c>
      <c r="T20" s="243">
        <v>0.08</v>
      </c>
      <c r="U20" s="243">
        <v>0.08</v>
      </c>
      <c r="V20" s="243">
        <v>0.08</v>
      </c>
      <c r="W20" s="243">
        <v>0.08</v>
      </c>
      <c r="X20" s="243">
        <v>0.08</v>
      </c>
      <c r="Y20" s="243">
        <v>0.08</v>
      </c>
      <c r="Z20" s="243">
        <v>0.08</v>
      </c>
      <c r="AA20" s="243">
        <v>0.08</v>
      </c>
      <c r="AB20" s="243">
        <v>0.08</v>
      </c>
      <c r="AC20" s="243">
        <v>0.08</v>
      </c>
      <c r="AD20" s="243">
        <v>0.08</v>
      </c>
      <c r="AE20" s="243">
        <v>0.08</v>
      </c>
      <c r="AF20" s="243">
        <v>0.08</v>
      </c>
      <c r="AG20" s="243">
        <v>0.08</v>
      </c>
      <c r="AH20" s="243">
        <v>0.08</v>
      </c>
      <c r="AI20" s="243">
        <v>0.08</v>
      </c>
      <c r="AJ20" s="243">
        <v>0.08</v>
      </c>
      <c r="AK20" s="243">
        <v>0.08</v>
      </c>
      <c r="AL20" s="243">
        <v>0.08</v>
      </c>
      <c r="AM20" s="243">
        <v>0.08</v>
      </c>
      <c r="AN20" s="243">
        <v>0.08</v>
      </c>
      <c r="AO20" s="243">
        <v>0.08</v>
      </c>
      <c r="AP20" s="243">
        <v>0.08</v>
      </c>
      <c r="AQ20" s="243">
        <v>0.08</v>
      </c>
      <c r="AR20" s="243">
        <v>0.08</v>
      </c>
      <c r="AS20" s="243">
        <v>0.08</v>
      </c>
      <c r="AT20" s="243">
        <v>0.08</v>
      </c>
      <c r="AU20" s="243">
        <v>0.08</v>
      </c>
      <c r="AV20" s="243">
        <v>0.08</v>
      </c>
      <c r="AW20" s="243">
        <v>0.08</v>
      </c>
      <c r="AX20" s="243">
        <v>0.08</v>
      </c>
      <c r="AY20" s="243">
        <v>0.08</v>
      </c>
      <c r="AZ20" s="243">
        <v>0.08</v>
      </c>
      <c r="BA20" s="243">
        <v>0.08</v>
      </c>
      <c r="BB20" s="243">
        <v>0.08</v>
      </c>
      <c r="BC20" s="243">
        <v>0.08</v>
      </c>
      <c r="BD20" s="243">
        <v>0.08</v>
      </c>
      <c r="BE20" s="243">
        <v>0.08</v>
      </c>
      <c r="BF20" s="243">
        <v>0.08</v>
      </c>
      <c r="BG20" s="243">
        <v>0.08</v>
      </c>
    </row>
    <row r="21" spans="3:59" ht="13.35" customHeight="1">
      <c r="C21" s="7" t="s">
        <v>43</v>
      </c>
      <c r="D21" s="139">
        <v>0</v>
      </c>
      <c r="E21" s="139">
        <v>0</v>
      </c>
      <c r="F21" s="139">
        <v>0</v>
      </c>
      <c r="G21" s="139">
        <v>0</v>
      </c>
      <c r="H21" s="139">
        <v>0</v>
      </c>
      <c r="I21" s="139">
        <v>0</v>
      </c>
      <c r="J21" s="139">
        <v>0</v>
      </c>
      <c r="K21" s="139">
        <v>0</v>
      </c>
      <c r="L21" s="139">
        <v>0</v>
      </c>
      <c r="M21" s="139">
        <v>0</v>
      </c>
      <c r="N21" s="139">
        <v>0</v>
      </c>
      <c r="O21" s="244">
        <v>0</v>
      </c>
      <c r="P21" s="244">
        <v>0</v>
      </c>
      <c r="Q21" s="244">
        <v>0</v>
      </c>
      <c r="R21" s="244">
        <v>0</v>
      </c>
      <c r="S21" s="244">
        <v>0</v>
      </c>
      <c r="T21" s="244">
        <v>0</v>
      </c>
      <c r="U21" s="244">
        <v>0</v>
      </c>
      <c r="V21" s="244">
        <v>0</v>
      </c>
      <c r="W21" s="244">
        <v>0</v>
      </c>
      <c r="X21" s="244">
        <v>0</v>
      </c>
      <c r="Y21" s="244">
        <v>0</v>
      </c>
      <c r="Z21" s="244">
        <v>0</v>
      </c>
      <c r="AA21" s="244">
        <v>0</v>
      </c>
      <c r="AB21" s="244">
        <v>0</v>
      </c>
      <c r="AC21" s="244">
        <v>0</v>
      </c>
      <c r="AD21" s="244">
        <v>0</v>
      </c>
      <c r="AE21" s="244">
        <v>0</v>
      </c>
      <c r="AF21" s="244">
        <v>0</v>
      </c>
      <c r="AG21" s="244">
        <v>0</v>
      </c>
      <c r="AH21" s="244">
        <v>0</v>
      </c>
      <c r="AI21" s="244">
        <v>0</v>
      </c>
      <c r="AJ21" s="244">
        <v>0</v>
      </c>
      <c r="AK21" s="244">
        <v>0</v>
      </c>
      <c r="AL21" s="244">
        <v>0</v>
      </c>
      <c r="AM21" s="244">
        <v>0</v>
      </c>
      <c r="AN21" s="244">
        <v>0</v>
      </c>
      <c r="AO21" s="244">
        <v>0</v>
      </c>
      <c r="AP21" s="244">
        <v>0</v>
      </c>
      <c r="AQ21" s="244">
        <v>0</v>
      </c>
      <c r="AR21" s="244">
        <v>0</v>
      </c>
      <c r="AS21" s="244">
        <v>0</v>
      </c>
      <c r="AT21" s="244">
        <v>0</v>
      </c>
      <c r="AU21" s="244">
        <v>0</v>
      </c>
      <c r="AV21" s="244">
        <v>0</v>
      </c>
      <c r="AW21" s="244">
        <v>0</v>
      </c>
      <c r="AX21" s="244">
        <v>0</v>
      </c>
      <c r="AY21" s="244">
        <v>0</v>
      </c>
      <c r="AZ21" s="244">
        <v>0</v>
      </c>
      <c r="BA21" s="244">
        <v>0</v>
      </c>
      <c r="BB21" s="244">
        <v>0</v>
      </c>
      <c r="BC21" s="244">
        <v>0</v>
      </c>
      <c r="BD21" s="244">
        <v>0</v>
      </c>
      <c r="BE21" s="244">
        <v>0</v>
      </c>
      <c r="BF21" s="244">
        <v>0</v>
      </c>
      <c r="BG21" s="244">
        <v>0</v>
      </c>
    </row>
    <row r="22" spans="3:59" ht="13.35" customHeight="1">
      <c r="C22" s="7" t="s">
        <v>3</v>
      </c>
      <c r="D22" s="138">
        <v>0.75</v>
      </c>
      <c r="E22" s="138">
        <v>0.2</v>
      </c>
      <c r="F22" s="138">
        <v>0</v>
      </c>
      <c r="G22" s="55"/>
      <c r="H22" s="55"/>
      <c r="I22" s="55"/>
      <c r="J22" s="55"/>
      <c r="K22" s="55"/>
      <c r="L22" s="55"/>
      <c r="M22" s="55"/>
      <c r="N22" s="55"/>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53"/>
      <c r="AP22" s="153"/>
      <c r="AQ22" s="153"/>
      <c r="AR22" s="153"/>
      <c r="AS22" s="153"/>
      <c r="AT22" s="153"/>
      <c r="AU22" s="153"/>
      <c r="AV22" s="153"/>
      <c r="AW22" s="153"/>
      <c r="AX22" s="153"/>
      <c r="AY22" s="153"/>
      <c r="AZ22" s="153"/>
      <c r="BA22" s="153"/>
      <c r="BB22" s="153"/>
      <c r="BC22" s="153"/>
      <c r="BD22" s="153"/>
      <c r="BE22" s="153"/>
      <c r="BF22" s="153"/>
      <c r="BG22" s="153"/>
    </row>
    <row r="23" spans="3:59" ht="13.35" customHeight="1">
      <c r="C23" s="7" t="s">
        <v>46</v>
      </c>
      <c r="D23" s="138">
        <v>0.05</v>
      </c>
      <c r="E23" s="138">
        <f>D23</f>
        <v>0.05</v>
      </c>
      <c r="F23" s="138">
        <f t="shared" ref="F23:BG23" si="1">E23</f>
        <v>0.05</v>
      </c>
      <c r="G23" s="138">
        <f t="shared" si="1"/>
        <v>0.05</v>
      </c>
      <c r="H23" s="138">
        <f t="shared" si="1"/>
        <v>0.05</v>
      </c>
      <c r="I23" s="138">
        <f t="shared" si="1"/>
        <v>0.05</v>
      </c>
      <c r="J23" s="138">
        <f t="shared" si="1"/>
        <v>0.05</v>
      </c>
      <c r="K23" s="138">
        <f t="shared" si="1"/>
        <v>0.05</v>
      </c>
      <c r="L23" s="138">
        <f t="shared" si="1"/>
        <v>0.05</v>
      </c>
      <c r="M23" s="138">
        <f t="shared" si="1"/>
        <v>0.05</v>
      </c>
      <c r="N23" s="138">
        <f t="shared" si="1"/>
        <v>0.05</v>
      </c>
      <c r="O23" s="158">
        <f t="shared" si="1"/>
        <v>0.05</v>
      </c>
      <c r="P23" s="158">
        <f t="shared" si="1"/>
        <v>0.05</v>
      </c>
      <c r="Q23" s="158">
        <f t="shared" si="1"/>
        <v>0.05</v>
      </c>
      <c r="R23" s="158">
        <f t="shared" si="1"/>
        <v>0.05</v>
      </c>
      <c r="S23" s="158">
        <f t="shared" si="1"/>
        <v>0.05</v>
      </c>
      <c r="T23" s="158">
        <f t="shared" si="1"/>
        <v>0.05</v>
      </c>
      <c r="U23" s="158">
        <f t="shared" si="1"/>
        <v>0.05</v>
      </c>
      <c r="V23" s="158">
        <f t="shared" si="1"/>
        <v>0.05</v>
      </c>
      <c r="W23" s="158">
        <f t="shared" si="1"/>
        <v>0.05</v>
      </c>
      <c r="X23" s="158">
        <f t="shared" si="1"/>
        <v>0.05</v>
      </c>
      <c r="Y23" s="158">
        <f t="shared" si="1"/>
        <v>0.05</v>
      </c>
      <c r="Z23" s="158">
        <f t="shared" si="1"/>
        <v>0.05</v>
      </c>
      <c r="AA23" s="158">
        <f t="shared" si="1"/>
        <v>0.05</v>
      </c>
      <c r="AB23" s="158">
        <f t="shared" si="1"/>
        <v>0.05</v>
      </c>
      <c r="AC23" s="158">
        <f t="shared" si="1"/>
        <v>0.05</v>
      </c>
      <c r="AD23" s="158">
        <f t="shared" si="1"/>
        <v>0.05</v>
      </c>
      <c r="AE23" s="158">
        <f t="shared" si="1"/>
        <v>0.05</v>
      </c>
      <c r="AF23" s="158">
        <f t="shared" si="1"/>
        <v>0.05</v>
      </c>
      <c r="AG23" s="158">
        <f t="shared" si="1"/>
        <v>0.05</v>
      </c>
      <c r="AH23" s="158">
        <f t="shared" si="1"/>
        <v>0.05</v>
      </c>
      <c r="AI23" s="158">
        <f t="shared" si="1"/>
        <v>0.05</v>
      </c>
      <c r="AJ23" s="158">
        <f t="shared" si="1"/>
        <v>0.05</v>
      </c>
      <c r="AK23" s="158">
        <f t="shared" si="1"/>
        <v>0.05</v>
      </c>
      <c r="AL23" s="158">
        <f t="shared" si="1"/>
        <v>0.05</v>
      </c>
      <c r="AM23" s="158">
        <f t="shared" si="1"/>
        <v>0.05</v>
      </c>
      <c r="AN23" s="158">
        <f t="shared" si="1"/>
        <v>0.05</v>
      </c>
      <c r="AO23" s="158">
        <f t="shared" si="1"/>
        <v>0.05</v>
      </c>
      <c r="AP23" s="158">
        <f t="shared" si="1"/>
        <v>0.05</v>
      </c>
      <c r="AQ23" s="158">
        <f t="shared" si="1"/>
        <v>0.05</v>
      </c>
      <c r="AR23" s="158">
        <f t="shared" si="1"/>
        <v>0.05</v>
      </c>
      <c r="AS23" s="158">
        <f t="shared" si="1"/>
        <v>0.05</v>
      </c>
      <c r="AT23" s="158">
        <f t="shared" si="1"/>
        <v>0.05</v>
      </c>
      <c r="AU23" s="158">
        <f t="shared" si="1"/>
        <v>0.05</v>
      </c>
      <c r="AV23" s="158">
        <f t="shared" si="1"/>
        <v>0.05</v>
      </c>
      <c r="AW23" s="158">
        <f t="shared" si="1"/>
        <v>0.05</v>
      </c>
      <c r="AX23" s="158">
        <f t="shared" si="1"/>
        <v>0.05</v>
      </c>
      <c r="AY23" s="158">
        <f t="shared" si="1"/>
        <v>0.05</v>
      </c>
      <c r="AZ23" s="158">
        <f t="shared" si="1"/>
        <v>0.05</v>
      </c>
      <c r="BA23" s="158">
        <f t="shared" si="1"/>
        <v>0.05</v>
      </c>
      <c r="BB23" s="158">
        <f t="shared" si="1"/>
        <v>0.05</v>
      </c>
      <c r="BC23" s="158">
        <f t="shared" si="1"/>
        <v>0.05</v>
      </c>
      <c r="BD23" s="158">
        <f t="shared" si="1"/>
        <v>0.05</v>
      </c>
      <c r="BE23" s="158">
        <f t="shared" si="1"/>
        <v>0.05</v>
      </c>
      <c r="BF23" s="158">
        <f t="shared" si="1"/>
        <v>0.05</v>
      </c>
      <c r="BG23" s="158">
        <f t="shared" si="1"/>
        <v>0.05</v>
      </c>
    </row>
    <row r="24" spans="3:59" ht="13.35" customHeight="1">
      <c r="C24" s="7" t="s">
        <v>47</v>
      </c>
      <c r="D24" s="140">
        <v>0</v>
      </c>
      <c r="E24" s="140">
        <v>0</v>
      </c>
      <c r="F24" s="140">
        <v>0</v>
      </c>
      <c r="G24" s="140">
        <v>0</v>
      </c>
      <c r="H24" s="140">
        <v>0</v>
      </c>
      <c r="I24" s="140">
        <v>0</v>
      </c>
      <c r="J24" s="140">
        <v>0</v>
      </c>
      <c r="K24" s="140">
        <v>0</v>
      </c>
      <c r="L24" s="140">
        <v>0</v>
      </c>
      <c r="M24" s="140">
        <v>0</v>
      </c>
      <c r="N24" s="140">
        <v>0</v>
      </c>
      <c r="O24" s="153"/>
      <c r="P24" s="153"/>
      <c r="Q24" s="153"/>
      <c r="R24" s="153"/>
      <c r="S24" s="153"/>
      <c r="T24" s="153"/>
      <c r="U24" s="153"/>
      <c r="V24" s="153"/>
      <c r="W24" s="153"/>
      <c r="X24" s="153"/>
      <c r="Y24" s="153"/>
      <c r="Z24" s="153"/>
      <c r="AA24" s="153"/>
      <c r="AB24" s="153"/>
      <c r="AC24" s="153"/>
      <c r="AD24" s="153"/>
      <c r="AE24" s="153"/>
      <c r="AF24" s="153"/>
      <c r="AG24" s="153"/>
      <c r="AH24" s="153"/>
      <c r="AI24" s="153"/>
      <c r="AJ24" s="153"/>
      <c r="AK24" s="153"/>
      <c r="AL24" s="153"/>
      <c r="AM24" s="153"/>
      <c r="AN24" s="153"/>
      <c r="AO24" s="153"/>
      <c r="AP24" s="153"/>
      <c r="AQ24" s="153"/>
      <c r="AR24" s="153"/>
      <c r="AS24" s="153"/>
      <c r="AT24" s="153"/>
      <c r="AU24" s="153"/>
      <c r="AV24" s="153"/>
      <c r="AW24" s="153"/>
      <c r="AX24" s="153"/>
      <c r="AY24" s="153"/>
      <c r="AZ24" s="153"/>
      <c r="BA24" s="153"/>
      <c r="BB24" s="153"/>
      <c r="BC24" s="153"/>
      <c r="BD24" s="153"/>
      <c r="BE24" s="153"/>
      <c r="BF24" s="153"/>
      <c r="BG24" s="153"/>
    </row>
    <row r="25" spans="3:59" ht="13.35" customHeight="1">
      <c r="C25" s="7" t="s">
        <v>48</v>
      </c>
      <c r="D25" s="138">
        <v>0</v>
      </c>
      <c r="E25" s="138">
        <v>0</v>
      </c>
      <c r="F25" s="138">
        <v>0</v>
      </c>
      <c r="G25" s="138">
        <v>0</v>
      </c>
      <c r="H25" s="138">
        <v>0</v>
      </c>
      <c r="I25" s="138">
        <v>0</v>
      </c>
      <c r="J25" s="138">
        <v>0</v>
      </c>
      <c r="K25" s="138">
        <v>0</v>
      </c>
      <c r="L25" s="138">
        <v>0</v>
      </c>
      <c r="M25" s="138">
        <v>0</v>
      </c>
      <c r="N25" s="138">
        <v>0</v>
      </c>
      <c r="O25" s="247">
        <v>0</v>
      </c>
      <c r="P25" s="247">
        <v>0</v>
      </c>
      <c r="Q25" s="247">
        <v>0</v>
      </c>
      <c r="R25" s="247">
        <v>0</v>
      </c>
      <c r="S25" s="247">
        <v>0</v>
      </c>
      <c r="T25" s="247">
        <v>0</v>
      </c>
      <c r="U25" s="247">
        <v>0</v>
      </c>
      <c r="V25" s="247">
        <v>0</v>
      </c>
      <c r="W25" s="247">
        <v>0</v>
      </c>
      <c r="X25" s="247">
        <v>0</v>
      </c>
      <c r="Y25" s="247">
        <v>0</v>
      </c>
      <c r="Z25" s="247">
        <v>0</v>
      </c>
      <c r="AA25" s="247">
        <v>0</v>
      </c>
      <c r="AB25" s="247">
        <v>0</v>
      </c>
      <c r="AC25" s="247">
        <v>0</v>
      </c>
      <c r="AD25" s="247">
        <v>0</v>
      </c>
      <c r="AE25" s="247">
        <v>0</v>
      </c>
      <c r="AF25" s="247">
        <v>0</v>
      </c>
      <c r="AG25" s="247">
        <v>0</v>
      </c>
      <c r="AH25" s="247">
        <v>0</v>
      </c>
      <c r="AI25" s="247">
        <v>0</v>
      </c>
      <c r="AJ25" s="247">
        <v>0</v>
      </c>
      <c r="AK25" s="247">
        <v>0</v>
      </c>
      <c r="AL25" s="247">
        <v>0</v>
      </c>
      <c r="AM25" s="247">
        <v>0</v>
      </c>
      <c r="AN25" s="247">
        <v>0</v>
      </c>
      <c r="AO25" s="247">
        <v>0</v>
      </c>
      <c r="AP25" s="247">
        <v>0</v>
      </c>
      <c r="AQ25" s="247">
        <v>0</v>
      </c>
      <c r="AR25" s="247">
        <v>0</v>
      </c>
      <c r="AS25" s="247">
        <v>0</v>
      </c>
      <c r="AT25" s="247">
        <v>0</v>
      </c>
      <c r="AU25" s="247">
        <v>0</v>
      </c>
      <c r="AV25" s="247">
        <v>0</v>
      </c>
      <c r="AW25" s="247">
        <v>0</v>
      </c>
      <c r="AX25" s="247">
        <v>0</v>
      </c>
      <c r="AY25" s="247">
        <v>0</v>
      </c>
      <c r="AZ25" s="247">
        <v>0</v>
      </c>
      <c r="BA25" s="247">
        <v>0</v>
      </c>
      <c r="BB25" s="247">
        <v>0</v>
      </c>
      <c r="BC25" s="247">
        <v>0</v>
      </c>
      <c r="BD25" s="247">
        <v>0</v>
      </c>
      <c r="BE25" s="247">
        <v>0</v>
      </c>
      <c r="BF25" s="247">
        <v>0</v>
      </c>
      <c r="BG25" s="247">
        <v>0</v>
      </c>
    </row>
    <row r="26" spans="3:59" ht="13.35" customHeight="1">
      <c r="O26" s="153"/>
      <c r="P26" s="153"/>
      <c r="Q26" s="153"/>
      <c r="R26" s="153"/>
      <c r="S26" s="153"/>
      <c r="T26" s="153"/>
      <c r="U26" s="153"/>
      <c r="V26" s="153"/>
      <c r="W26" s="153"/>
      <c r="X26" s="153"/>
      <c r="Y26" s="153"/>
      <c r="Z26" s="153"/>
      <c r="AA26" s="153"/>
      <c r="AB26" s="153"/>
      <c r="AC26" s="153"/>
      <c r="AD26" s="153"/>
      <c r="AE26" s="153"/>
      <c r="AF26" s="153"/>
      <c r="AG26" s="153"/>
      <c r="AH26" s="153"/>
      <c r="AI26" s="153"/>
      <c r="AJ26" s="153"/>
      <c r="AK26" s="153"/>
      <c r="AL26" s="153"/>
      <c r="AM26" s="153"/>
      <c r="AN26" s="153"/>
      <c r="AO26" s="153"/>
      <c r="AP26" s="153"/>
      <c r="AQ26" s="153"/>
      <c r="AR26" s="153"/>
      <c r="AS26" s="153"/>
      <c r="AT26" s="153"/>
      <c r="AU26" s="153"/>
      <c r="AV26" s="153"/>
      <c r="AW26" s="153"/>
      <c r="AX26" s="153"/>
      <c r="AY26" s="153"/>
      <c r="AZ26" s="153"/>
      <c r="BA26" s="153"/>
      <c r="BB26" s="153"/>
      <c r="BC26" s="153"/>
      <c r="BD26" s="153"/>
      <c r="BE26" s="153"/>
      <c r="BF26" s="153"/>
      <c r="BG26" s="153"/>
    </row>
    <row r="27" spans="3:59" ht="13.35" customHeight="1">
      <c r="C27" s="7" t="s">
        <v>45</v>
      </c>
      <c r="D27" s="141">
        <v>3.5000000000000003E-2</v>
      </c>
      <c r="E27" s="165">
        <f>D27</f>
        <v>3.5000000000000003E-2</v>
      </c>
      <c r="F27" s="165">
        <f t="shared" ref="F27:BG27" si="2">E27</f>
        <v>3.5000000000000003E-2</v>
      </c>
      <c r="G27" s="165">
        <f t="shared" si="2"/>
        <v>3.5000000000000003E-2</v>
      </c>
      <c r="H27" s="165">
        <f t="shared" si="2"/>
        <v>3.5000000000000003E-2</v>
      </c>
      <c r="I27" s="165">
        <f t="shared" si="2"/>
        <v>3.5000000000000003E-2</v>
      </c>
      <c r="J27" s="165">
        <f t="shared" si="2"/>
        <v>3.5000000000000003E-2</v>
      </c>
      <c r="K27" s="165">
        <f t="shared" si="2"/>
        <v>3.5000000000000003E-2</v>
      </c>
      <c r="L27" s="165">
        <f t="shared" si="2"/>
        <v>3.5000000000000003E-2</v>
      </c>
      <c r="M27" s="165">
        <f t="shared" si="2"/>
        <v>3.5000000000000003E-2</v>
      </c>
      <c r="N27" s="165">
        <f t="shared" si="2"/>
        <v>3.5000000000000003E-2</v>
      </c>
      <c r="O27" s="166">
        <f t="shared" si="2"/>
        <v>3.5000000000000003E-2</v>
      </c>
      <c r="P27" s="166">
        <f t="shared" si="2"/>
        <v>3.5000000000000003E-2</v>
      </c>
      <c r="Q27" s="166">
        <f t="shared" si="2"/>
        <v>3.5000000000000003E-2</v>
      </c>
      <c r="R27" s="166">
        <f t="shared" si="2"/>
        <v>3.5000000000000003E-2</v>
      </c>
      <c r="S27" s="166">
        <f t="shared" si="2"/>
        <v>3.5000000000000003E-2</v>
      </c>
      <c r="T27" s="166">
        <f t="shared" si="2"/>
        <v>3.5000000000000003E-2</v>
      </c>
      <c r="U27" s="166">
        <f t="shared" si="2"/>
        <v>3.5000000000000003E-2</v>
      </c>
      <c r="V27" s="166">
        <f t="shared" si="2"/>
        <v>3.5000000000000003E-2</v>
      </c>
      <c r="W27" s="166">
        <f t="shared" si="2"/>
        <v>3.5000000000000003E-2</v>
      </c>
      <c r="X27" s="166">
        <f t="shared" si="2"/>
        <v>3.5000000000000003E-2</v>
      </c>
      <c r="Y27" s="166">
        <f t="shared" si="2"/>
        <v>3.5000000000000003E-2</v>
      </c>
      <c r="Z27" s="166">
        <f t="shared" si="2"/>
        <v>3.5000000000000003E-2</v>
      </c>
      <c r="AA27" s="166">
        <f t="shared" si="2"/>
        <v>3.5000000000000003E-2</v>
      </c>
      <c r="AB27" s="166">
        <f t="shared" si="2"/>
        <v>3.5000000000000003E-2</v>
      </c>
      <c r="AC27" s="166">
        <f t="shared" si="2"/>
        <v>3.5000000000000003E-2</v>
      </c>
      <c r="AD27" s="166">
        <f t="shared" si="2"/>
        <v>3.5000000000000003E-2</v>
      </c>
      <c r="AE27" s="166">
        <f t="shared" si="2"/>
        <v>3.5000000000000003E-2</v>
      </c>
      <c r="AF27" s="166">
        <f t="shared" si="2"/>
        <v>3.5000000000000003E-2</v>
      </c>
      <c r="AG27" s="166">
        <f t="shared" si="2"/>
        <v>3.5000000000000003E-2</v>
      </c>
      <c r="AH27" s="166">
        <f t="shared" si="2"/>
        <v>3.5000000000000003E-2</v>
      </c>
      <c r="AI27" s="166">
        <f t="shared" si="2"/>
        <v>3.5000000000000003E-2</v>
      </c>
      <c r="AJ27" s="166">
        <f t="shared" si="2"/>
        <v>3.5000000000000003E-2</v>
      </c>
      <c r="AK27" s="166">
        <f t="shared" si="2"/>
        <v>3.5000000000000003E-2</v>
      </c>
      <c r="AL27" s="166">
        <f t="shared" si="2"/>
        <v>3.5000000000000003E-2</v>
      </c>
      <c r="AM27" s="166">
        <f t="shared" si="2"/>
        <v>3.5000000000000003E-2</v>
      </c>
      <c r="AN27" s="166">
        <f t="shared" si="2"/>
        <v>3.5000000000000003E-2</v>
      </c>
      <c r="AO27" s="166">
        <f t="shared" si="2"/>
        <v>3.5000000000000003E-2</v>
      </c>
      <c r="AP27" s="166">
        <f t="shared" si="2"/>
        <v>3.5000000000000003E-2</v>
      </c>
      <c r="AQ27" s="166">
        <f t="shared" si="2"/>
        <v>3.5000000000000003E-2</v>
      </c>
      <c r="AR27" s="166">
        <f t="shared" si="2"/>
        <v>3.5000000000000003E-2</v>
      </c>
      <c r="AS27" s="166">
        <f t="shared" si="2"/>
        <v>3.5000000000000003E-2</v>
      </c>
      <c r="AT27" s="166">
        <f t="shared" si="2"/>
        <v>3.5000000000000003E-2</v>
      </c>
      <c r="AU27" s="166">
        <f t="shared" si="2"/>
        <v>3.5000000000000003E-2</v>
      </c>
      <c r="AV27" s="166">
        <f t="shared" si="2"/>
        <v>3.5000000000000003E-2</v>
      </c>
      <c r="AW27" s="166">
        <f t="shared" si="2"/>
        <v>3.5000000000000003E-2</v>
      </c>
      <c r="AX27" s="166">
        <f t="shared" si="2"/>
        <v>3.5000000000000003E-2</v>
      </c>
      <c r="AY27" s="166">
        <f t="shared" si="2"/>
        <v>3.5000000000000003E-2</v>
      </c>
      <c r="AZ27" s="166">
        <f t="shared" si="2"/>
        <v>3.5000000000000003E-2</v>
      </c>
      <c r="BA27" s="166">
        <f t="shared" si="2"/>
        <v>3.5000000000000003E-2</v>
      </c>
      <c r="BB27" s="166">
        <f t="shared" si="2"/>
        <v>3.5000000000000003E-2</v>
      </c>
      <c r="BC27" s="166">
        <f t="shared" si="2"/>
        <v>3.5000000000000003E-2</v>
      </c>
      <c r="BD27" s="166">
        <f t="shared" si="2"/>
        <v>3.5000000000000003E-2</v>
      </c>
      <c r="BE27" s="166">
        <f t="shared" si="2"/>
        <v>3.5000000000000003E-2</v>
      </c>
      <c r="BF27" s="166">
        <f t="shared" si="2"/>
        <v>3.5000000000000003E-2</v>
      </c>
      <c r="BG27" s="166">
        <f t="shared" si="2"/>
        <v>3.5000000000000003E-2</v>
      </c>
    </row>
    <row r="28" spans="3:59" ht="13.35" customHeight="1">
      <c r="D28" s="239"/>
      <c r="E28" s="239"/>
      <c r="F28" s="239"/>
      <c r="G28" s="239"/>
      <c r="H28" s="239"/>
      <c r="I28" s="239"/>
      <c r="J28" s="239"/>
      <c r="K28" s="239"/>
      <c r="L28" s="239"/>
      <c r="M28" s="239"/>
      <c r="N28" s="239"/>
      <c r="O28" s="240"/>
      <c r="P28" s="240"/>
      <c r="Q28" s="240"/>
      <c r="R28" s="240"/>
      <c r="S28" s="240"/>
      <c r="T28" s="240"/>
      <c r="U28" s="240"/>
      <c r="V28" s="240"/>
      <c r="W28" s="240"/>
      <c r="X28" s="240"/>
      <c r="Y28" s="240"/>
      <c r="Z28" s="240"/>
      <c r="AA28" s="240"/>
      <c r="AB28" s="240"/>
      <c r="AC28" s="240"/>
      <c r="AD28" s="240"/>
      <c r="AE28" s="240"/>
      <c r="AF28" s="240"/>
      <c r="AG28" s="240"/>
      <c r="AH28" s="240"/>
      <c r="AI28" s="240"/>
      <c r="AJ28" s="240"/>
      <c r="AK28" s="240"/>
      <c r="AL28" s="240"/>
      <c r="AM28" s="240"/>
      <c r="AN28" s="240"/>
      <c r="AO28" s="240"/>
      <c r="AP28" s="240"/>
      <c r="AQ28" s="240"/>
      <c r="AR28" s="240"/>
      <c r="AS28" s="240"/>
      <c r="AT28" s="240"/>
      <c r="AU28" s="240"/>
      <c r="AV28" s="240"/>
      <c r="AW28" s="240"/>
      <c r="AX28" s="240"/>
      <c r="AY28" s="240"/>
      <c r="AZ28" s="240"/>
      <c r="BA28" s="240"/>
      <c r="BB28" s="240"/>
      <c r="BC28" s="240"/>
      <c r="BD28" s="240"/>
      <c r="BE28" s="240"/>
      <c r="BF28" s="240"/>
      <c r="BG28" s="240"/>
    </row>
    <row r="29" spans="3:59" ht="13.35" customHeight="1">
      <c r="C29" s="7" t="s">
        <v>7</v>
      </c>
      <c r="D29" s="141">
        <f>5%+E1</f>
        <v>0.04</v>
      </c>
      <c r="E29" s="165">
        <f>D29</f>
        <v>0.04</v>
      </c>
      <c r="F29" s="165">
        <f t="shared" ref="F29:BG31" si="3">E29</f>
        <v>0.04</v>
      </c>
      <c r="G29" s="165">
        <f t="shared" si="3"/>
        <v>0.04</v>
      </c>
      <c r="H29" s="165">
        <f t="shared" si="3"/>
        <v>0.04</v>
      </c>
      <c r="I29" s="165">
        <f t="shared" si="3"/>
        <v>0.04</v>
      </c>
      <c r="J29" s="165">
        <f t="shared" si="3"/>
        <v>0.04</v>
      </c>
      <c r="K29" s="165">
        <f t="shared" si="3"/>
        <v>0.04</v>
      </c>
      <c r="L29" s="165">
        <f t="shared" si="3"/>
        <v>0.04</v>
      </c>
      <c r="M29" s="165">
        <f t="shared" si="3"/>
        <v>0.04</v>
      </c>
      <c r="N29" s="165">
        <f t="shared" si="3"/>
        <v>0.04</v>
      </c>
      <c r="O29" s="166">
        <f t="shared" si="3"/>
        <v>0.04</v>
      </c>
      <c r="P29" s="166">
        <f t="shared" si="3"/>
        <v>0.04</v>
      </c>
      <c r="Q29" s="166">
        <f t="shared" si="3"/>
        <v>0.04</v>
      </c>
      <c r="R29" s="166">
        <f t="shared" si="3"/>
        <v>0.04</v>
      </c>
      <c r="S29" s="166">
        <f t="shared" si="3"/>
        <v>0.04</v>
      </c>
      <c r="T29" s="166">
        <f t="shared" si="3"/>
        <v>0.04</v>
      </c>
      <c r="U29" s="166">
        <f t="shared" si="3"/>
        <v>0.04</v>
      </c>
      <c r="V29" s="166">
        <f t="shared" si="3"/>
        <v>0.04</v>
      </c>
      <c r="W29" s="166">
        <f t="shared" si="3"/>
        <v>0.04</v>
      </c>
      <c r="X29" s="166">
        <f t="shared" si="3"/>
        <v>0.04</v>
      </c>
      <c r="Y29" s="166">
        <f t="shared" si="3"/>
        <v>0.04</v>
      </c>
      <c r="Z29" s="166">
        <f t="shared" si="3"/>
        <v>0.04</v>
      </c>
      <c r="AA29" s="166">
        <f t="shared" si="3"/>
        <v>0.04</v>
      </c>
      <c r="AB29" s="166">
        <f t="shared" si="3"/>
        <v>0.04</v>
      </c>
      <c r="AC29" s="166">
        <f t="shared" si="3"/>
        <v>0.04</v>
      </c>
      <c r="AD29" s="166">
        <f t="shared" si="3"/>
        <v>0.04</v>
      </c>
      <c r="AE29" s="166">
        <f t="shared" si="3"/>
        <v>0.04</v>
      </c>
      <c r="AF29" s="166">
        <f t="shared" si="3"/>
        <v>0.04</v>
      </c>
      <c r="AG29" s="166">
        <f t="shared" si="3"/>
        <v>0.04</v>
      </c>
      <c r="AH29" s="166">
        <f t="shared" si="3"/>
        <v>0.04</v>
      </c>
      <c r="AI29" s="166">
        <f t="shared" si="3"/>
        <v>0.04</v>
      </c>
      <c r="AJ29" s="166">
        <f t="shared" si="3"/>
        <v>0.04</v>
      </c>
      <c r="AK29" s="166">
        <f t="shared" si="3"/>
        <v>0.04</v>
      </c>
      <c r="AL29" s="166">
        <f t="shared" si="3"/>
        <v>0.04</v>
      </c>
      <c r="AM29" s="166">
        <f t="shared" si="3"/>
        <v>0.04</v>
      </c>
      <c r="AN29" s="166">
        <f t="shared" si="3"/>
        <v>0.04</v>
      </c>
      <c r="AO29" s="166">
        <f t="shared" si="3"/>
        <v>0.04</v>
      </c>
      <c r="AP29" s="166">
        <f t="shared" si="3"/>
        <v>0.04</v>
      </c>
      <c r="AQ29" s="166">
        <f t="shared" si="3"/>
        <v>0.04</v>
      </c>
      <c r="AR29" s="166">
        <f t="shared" si="3"/>
        <v>0.04</v>
      </c>
      <c r="AS29" s="166">
        <f t="shared" si="3"/>
        <v>0.04</v>
      </c>
      <c r="AT29" s="166">
        <f t="shared" si="3"/>
        <v>0.04</v>
      </c>
      <c r="AU29" s="166">
        <f t="shared" si="3"/>
        <v>0.04</v>
      </c>
      <c r="AV29" s="166">
        <f t="shared" si="3"/>
        <v>0.04</v>
      </c>
      <c r="AW29" s="166">
        <f t="shared" si="3"/>
        <v>0.04</v>
      </c>
      <c r="AX29" s="166">
        <f t="shared" si="3"/>
        <v>0.04</v>
      </c>
      <c r="AY29" s="166">
        <f t="shared" si="3"/>
        <v>0.04</v>
      </c>
      <c r="AZ29" s="166">
        <f t="shared" si="3"/>
        <v>0.04</v>
      </c>
      <c r="BA29" s="166">
        <f t="shared" si="3"/>
        <v>0.04</v>
      </c>
      <c r="BB29" s="166">
        <f t="shared" si="3"/>
        <v>0.04</v>
      </c>
      <c r="BC29" s="166">
        <f t="shared" si="3"/>
        <v>0.04</v>
      </c>
      <c r="BD29" s="166">
        <f t="shared" si="3"/>
        <v>0.04</v>
      </c>
      <c r="BE29" s="166">
        <f t="shared" si="3"/>
        <v>0.04</v>
      </c>
      <c r="BF29" s="166">
        <f t="shared" si="3"/>
        <v>0.04</v>
      </c>
      <c r="BG29" s="166">
        <f t="shared" si="3"/>
        <v>0.04</v>
      </c>
    </row>
    <row r="30" spans="3:59" ht="13.35" customHeight="1">
      <c r="C30" s="7" t="s">
        <v>92</v>
      </c>
      <c r="D30" s="141">
        <f>6%+E2</f>
        <v>0.06</v>
      </c>
      <c r="E30" s="165">
        <f>D30</f>
        <v>0.06</v>
      </c>
      <c r="F30" s="165">
        <f t="shared" si="3"/>
        <v>0.06</v>
      </c>
      <c r="G30" s="165">
        <f t="shared" si="3"/>
        <v>0.06</v>
      </c>
      <c r="H30" s="165">
        <f t="shared" si="3"/>
        <v>0.06</v>
      </c>
      <c r="I30" s="165">
        <f t="shared" si="3"/>
        <v>0.06</v>
      </c>
      <c r="J30" s="165">
        <f t="shared" si="3"/>
        <v>0.06</v>
      </c>
      <c r="K30" s="165">
        <f t="shared" si="3"/>
        <v>0.06</v>
      </c>
      <c r="L30" s="165">
        <f t="shared" si="3"/>
        <v>0.06</v>
      </c>
      <c r="M30" s="165">
        <f t="shared" si="3"/>
        <v>0.06</v>
      </c>
      <c r="N30" s="165">
        <f t="shared" si="3"/>
        <v>0.06</v>
      </c>
      <c r="O30" s="166">
        <f t="shared" si="3"/>
        <v>0.06</v>
      </c>
      <c r="P30" s="166">
        <f t="shared" si="3"/>
        <v>0.06</v>
      </c>
      <c r="Q30" s="166">
        <f t="shared" si="3"/>
        <v>0.06</v>
      </c>
      <c r="R30" s="166">
        <f t="shared" si="3"/>
        <v>0.06</v>
      </c>
      <c r="S30" s="166">
        <f t="shared" si="3"/>
        <v>0.06</v>
      </c>
      <c r="T30" s="166">
        <f t="shared" si="3"/>
        <v>0.06</v>
      </c>
      <c r="U30" s="166">
        <f t="shared" si="3"/>
        <v>0.06</v>
      </c>
      <c r="V30" s="166">
        <f t="shared" si="3"/>
        <v>0.06</v>
      </c>
      <c r="W30" s="166">
        <f t="shared" si="3"/>
        <v>0.06</v>
      </c>
      <c r="X30" s="166">
        <f t="shared" si="3"/>
        <v>0.06</v>
      </c>
      <c r="Y30" s="166">
        <f t="shared" si="3"/>
        <v>0.06</v>
      </c>
      <c r="Z30" s="166">
        <f t="shared" si="3"/>
        <v>0.06</v>
      </c>
      <c r="AA30" s="166">
        <f t="shared" si="3"/>
        <v>0.06</v>
      </c>
      <c r="AB30" s="166">
        <f t="shared" si="3"/>
        <v>0.06</v>
      </c>
      <c r="AC30" s="166">
        <f t="shared" si="3"/>
        <v>0.06</v>
      </c>
      <c r="AD30" s="166">
        <f t="shared" si="3"/>
        <v>0.06</v>
      </c>
      <c r="AE30" s="166">
        <f t="shared" si="3"/>
        <v>0.06</v>
      </c>
      <c r="AF30" s="166">
        <f t="shared" si="3"/>
        <v>0.06</v>
      </c>
      <c r="AG30" s="166">
        <f t="shared" si="3"/>
        <v>0.06</v>
      </c>
      <c r="AH30" s="166">
        <f t="shared" si="3"/>
        <v>0.06</v>
      </c>
      <c r="AI30" s="166">
        <f t="shared" si="3"/>
        <v>0.06</v>
      </c>
      <c r="AJ30" s="166">
        <f t="shared" si="3"/>
        <v>0.06</v>
      </c>
      <c r="AK30" s="166">
        <f t="shared" si="3"/>
        <v>0.06</v>
      </c>
      <c r="AL30" s="166">
        <f t="shared" si="3"/>
        <v>0.06</v>
      </c>
      <c r="AM30" s="166">
        <f t="shared" si="3"/>
        <v>0.06</v>
      </c>
      <c r="AN30" s="166">
        <f t="shared" si="3"/>
        <v>0.06</v>
      </c>
      <c r="AO30" s="166">
        <f t="shared" si="3"/>
        <v>0.06</v>
      </c>
      <c r="AP30" s="166">
        <f t="shared" si="3"/>
        <v>0.06</v>
      </c>
      <c r="AQ30" s="166">
        <f t="shared" si="3"/>
        <v>0.06</v>
      </c>
      <c r="AR30" s="166">
        <f t="shared" si="3"/>
        <v>0.06</v>
      </c>
      <c r="AS30" s="166">
        <f t="shared" si="3"/>
        <v>0.06</v>
      </c>
      <c r="AT30" s="166">
        <f t="shared" si="3"/>
        <v>0.06</v>
      </c>
      <c r="AU30" s="166">
        <f t="shared" si="3"/>
        <v>0.06</v>
      </c>
      <c r="AV30" s="166">
        <f t="shared" si="3"/>
        <v>0.06</v>
      </c>
      <c r="AW30" s="166">
        <f t="shared" si="3"/>
        <v>0.06</v>
      </c>
      <c r="AX30" s="166">
        <f t="shared" si="3"/>
        <v>0.06</v>
      </c>
      <c r="AY30" s="166">
        <f t="shared" si="3"/>
        <v>0.06</v>
      </c>
      <c r="AZ30" s="166">
        <f t="shared" si="3"/>
        <v>0.06</v>
      </c>
      <c r="BA30" s="166">
        <f t="shared" si="3"/>
        <v>0.06</v>
      </c>
      <c r="BB30" s="166">
        <f t="shared" si="3"/>
        <v>0.06</v>
      </c>
      <c r="BC30" s="166">
        <f t="shared" si="3"/>
        <v>0.06</v>
      </c>
      <c r="BD30" s="166">
        <f t="shared" si="3"/>
        <v>0.06</v>
      </c>
      <c r="BE30" s="166">
        <f t="shared" si="3"/>
        <v>0.06</v>
      </c>
      <c r="BF30" s="166">
        <f t="shared" si="3"/>
        <v>0.06</v>
      </c>
      <c r="BG30" s="166">
        <f t="shared" si="3"/>
        <v>0.06</v>
      </c>
    </row>
    <row r="31" spans="3:59" ht="13.35" customHeight="1">
      <c r="C31" s="7" t="s">
        <v>6</v>
      </c>
      <c r="D31" s="141">
        <f>5%+E1</f>
        <v>0.04</v>
      </c>
      <c r="E31" s="165">
        <f>D31</f>
        <v>0.04</v>
      </c>
      <c r="F31" s="165">
        <f t="shared" si="3"/>
        <v>0.04</v>
      </c>
      <c r="G31" s="165">
        <f t="shared" si="3"/>
        <v>0.04</v>
      </c>
      <c r="H31" s="165">
        <f t="shared" si="3"/>
        <v>0.04</v>
      </c>
      <c r="I31" s="165">
        <f t="shared" si="3"/>
        <v>0.04</v>
      </c>
      <c r="J31" s="165">
        <f t="shared" si="3"/>
        <v>0.04</v>
      </c>
      <c r="K31" s="165">
        <f t="shared" si="3"/>
        <v>0.04</v>
      </c>
      <c r="L31" s="165">
        <f t="shared" si="3"/>
        <v>0.04</v>
      </c>
      <c r="M31" s="165">
        <f t="shared" si="3"/>
        <v>0.04</v>
      </c>
      <c r="N31" s="165">
        <f t="shared" si="3"/>
        <v>0.04</v>
      </c>
      <c r="O31" s="166">
        <f t="shared" si="3"/>
        <v>0.04</v>
      </c>
      <c r="P31" s="166">
        <f t="shared" si="3"/>
        <v>0.04</v>
      </c>
      <c r="Q31" s="166">
        <f t="shared" si="3"/>
        <v>0.04</v>
      </c>
      <c r="R31" s="166">
        <f t="shared" si="3"/>
        <v>0.04</v>
      </c>
      <c r="S31" s="166">
        <f t="shared" si="3"/>
        <v>0.04</v>
      </c>
      <c r="T31" s="166">
        <f t="shared" si="3"/>
        <v>0.04</v>
      </c>
      <c r="U31" s="166">
        <f t="shared" si="3"/>
        <v>0.04</v>
      </c>
      <c r="V31" s="166">
        <f t="shared" si="3"/>
        <v>0.04</v>
      </c>
      <c r="W31" s="166">
        <f t="shared" si="3"/>
        <v>0.04</v>
      </c>
      <c r="X31" s="166">
        <f t="shared" si="3"/>
        <v>0.04</v>
      </c>
      <c r="Y31" s="166">
        <f t="shared" si="3"/>
        <v>0.04</v>
      </c>
      <c r="Z31" s="166">
        <f t="shared" si="3"/>
        <v>0.04</v>
      </c>
      <c r="AA31" s="166">
        <f t="shared" si="3"/>
        <v>0.04</v>
      </c>
      <c r="AB31" s="166">
        <f t="shared" si="3"/>
        <v>0.04</v>
      </c>
      <c r="AC31" s="166">
        <f t="shared" si="3"/>
        <v>0.04</v>
      </c>
      <c r="AD31" s="166">
        <f t="shared" si="3"/>
        <v>0.04</v>
      </c>
      <c r="AE31" s="166">
        <f t="shared" si="3"/>
        <v>0.04</v>
      </c>
      <c r="AF31" s="166">
        <f t="shared" si="3"/>
        <v>0.04</v>
      </c>
      <c r="AG31" s="166">
        <f t="shared" si="3"/>
        <v>0.04</v>
      </c>
      <c r="AH31" s="166">
        <f t="shared" si="3"/>
        <v>0.04</v>
      </c>
      <c r="AI31" s="166">
        <f t="shared" si="3"/>
        <v>0.04</v>
      </c>
      <c r="AJ31" s="166">
        <f t="shared" si="3"/>
        <v>0.04</v>
      </c>
      <c r="AK31" s="166">
        <f t="shared" si="3"/>
        <v>0.04</v>
      </c>
      <c r="AL31" s="166">
        <f t="shared" si="3"/>
        <v>0.04</v>
      </c>
      <c r="AM31" s="166">
        <f t="shared" si="3"/>
        <v>0.04</v>
      </c>
      <c r="AN31" s="166">
        <f t="shared" si="3"/>
        <v>0.04</v>
      </c>
      <c r="AO31" s="166">
        <f t="shared" si="3"/>
        <v>0.04</v>
      </c>
      <c r="AP31" s="166">
        <f t="shared" si="3"/>
        <v>0.04</v>
      </c>
      <c r="AQ31" s="166">
        <f t="shared" si="3"/>
        <v>0.04</v>
      </c>
      <c r="AR31" s="166">
        <f t="shared" si="3"/>
        <v>0.04</v>
      </c>
      <c r="AS31" s="166">
        <f t="shared" si="3"/>
        <v>0.04</v>
      </c>
      <c r="AT31" s="166">
        <f t="shared" si="3"/>
        <v>0.04</v>
      </c>
      <c r="AU31" s="166">
        <f t="shared" si="3"/>
        <v>0.04</v>
      </c>
      <c r="AV31" s="166">
        <f t="shared" si="3"/>
        <v>0.04</v>
      </c>
      <c r="AW31" s="166">
        <f t="shared" si="3"/>
        <v>0.04</v>
      </c>
      <c r="AX31" s="166">
        <f t="shared" si="3"/>
        <v>0.04</v>
      </c>
      <c r="AY31" s="166">
        <f t="shared" si="3"/>
        <v>0.04</v>
      </c>
      <c r="AZ31" s="166">
        <f t="shared" si="3"/>
        <v>0.04</v>
      </c>
      <c r="BA31" s="166">
        <f t="shared" si="3"/>
        <v>0.04</v>
      </c>
      <c r="BB31" s="166">
        <f t="shared" si="3"/>
        <v>0.04</v>
      </c>
      <c r="BC31" s="166">
        <f t="shared" si="3"/>
        <v>0.04</v>
      </c>
      <c r="BD31" s="166">
        <f t="shared" si="3"/>
        <v>0.04</v>
      </c>
      <c r="BE31" s="166">
        <f t="shared" si="3"/>
        <v>0.04</v>
      </c>
      <c r="BF31" s="166">
        <f t="shared" si="3"/>
        <v>0.04</v>
      </c>
      <c r="BG31" s="166">
        <f t="shared" si="3"/>
        <v>0.04</v>
      </c>
    </row>
    <row r="32" spans="3:59" ht="13.35" customHeight="1">
      <c r="O32" s="153"/>
      <c r="P32" s="153"/>
      <c r="Q32" s="153"/>
      <c r="R32" s="153"/>
      <c r="S32" s="153"/>
      <c r="T32" s="153"/>
      <c r="U32" s="153"/>
      <c r="V32" s="153"/>
      <c r="W32" s="153"/>
      <c r="X32" s="153"/>
      <c r="Y32" s="153"/>
      <c r="Z32" s="153"/>
      <c r="AA32" s="153"/>
      <c r="AB32" s="153"/>
      <c r="AC32" s="153"/>
      <c r="AD32" s="153"/>
      <c r="AE32" s="153"/>
      <c r="AF32" s="153"/>
      <c r="AG32" s="153"/>
      <c r="AH32" s="153"/>
      <c r="AI32" s="153"/>
      <c r="AJ32" s="153"/>
      <c r="AK32" s="153"/>
      <c r="AL32" s="153"/>
      <c r="AM32" s="153"/>
      <c r="AN32" s="153"/>
      <c r="AO32" s="153"/>
      <c r="AP32" s="153"/>
      <c r="AQ32" s="153"/>
      <c r="AR32" s="153"/>
      <c r="AS32" s="153"/>
      <c r="AT32" s="153"/>
      <c r="AU32" s="153"/>
      <c r="AV32" s="153"/>
      <c r="AW32" s="153"/>
      <c r="AX32" s="153"/>
      <c r="AY32" s="153"/>
      <c r="AZ32" s="153"/>
      <c r="BA32" s="153"/>
      <c r="BB32" s="153"/>
      <c r="BC32" s="153"/>
      <c r="BD32" s="153"/>
      <c r="BE32" s="153"/>
      <c r="BF32" s="153"/>
      <c r="BG32" s="153"/>
    </row>
    <row r="33" spans="1:59" ht="13.35" customHeight="1">
      <c r="O33" s="153"/>
      <c r="P33" s="153"/>
      <c r="Q33" s="153"/>
      <c r="R33" s="153"/>
      <c r="S33" s="153"/>
      <c r="T33" s="153"/>
      <c r="U33" s="153"/>
      <c r="V33" s="153"/>
      <c r="W33" s="153"/>
      <c r="X33" s="153"/>
      <c r="Y33" s="153"/>
      <c r="Z33" s="153"/>
      <c r="AA33" s="153"/>
      <c r="AB33" s="153"/>
      <c r="AC33" s="153"/>
      <c r="AD33" s="153"/>
      <c r="AE33" s="153"/>
      <c r="AF33" s="153"/>
      <c r="AG33" s="153"/>
      <c r="AH33" s="153"/>
      <c r="AI33" s="153"/>
      <c r="AJ33" s="153"/>
      <c r="AK33" s="153"/>
      <c r="AL33" s="153"/>
      <c r="AM33" s="153"/>
      <c r="AN33" s="153"/>
      <c r="AO33" s="153"/>
      <c r="AP33" s="153"/>
      <c r="AQ33" s="153"/>
      <c r="AR33" s="153"/>
      <c r="AS33" s="153"/>
      <c r="AT33" s="153"/>
      <c r="AU33" s="153"/>
      <c r="AV33" s="153"/>
      <c r="AW33" s="153"/>
      <c r="AX33" s="153"/>
      <c r="AY33" s="153"/>
      <c r="AZ33" s="153"/>
      <c r="BA33" s="153"/>
      <c r="BB33" s="153"/>
      <c r="BC33" s="153"/>
      <c r="BD33" s="153"/>
      <c r="BE33" s="153"/>
      <c r="BF33" s="153"/>
      <c r="BG33" s="153"/>
    </row>
    <row r="34" spans="1:59" ht="13.35" customHeight="1">
      <c r="C34" s="7" t="s">
        <v>50</v>
      </c>
      <c r="D34" s="160">
        <f>D13</f>
        <v>100000</v>
      </c>
      <c r="E34" s="160">
        <f>D34</f>
        <v>100000</v>
      </c>
      <c r="F34" s="160">
        <f t="shared" ref="F34:N34" si="4">E34</f>
        <v>100000</v>
      </c>
      <c r="G34" s="160">
        <f t="shared" si="4"/>
        <v>100000</v>
      </c>
      <c r="H34" s="160">
        <f t="shared" si="4"/>
        <v>100000</v>
      </c>
      <c r="I34" s="160">
        <f t="shared" si="4"/>
        <v>100000</v>
      </c>
      <c r="J34" s="160">
        <f t="shared" si="4"/>
        <v>100000</v>
      </c>
      <c r="K34" s="160">
        <f t="shared" si="4"/>
        <v>100000</v>
      </c>
      <c r="L34" s="160">
        <f t="shared" si="4"/>
        <v>100000</v>
      </c>
      <c r="M34" s="160">
        <f t="shared" si="4"/>
        <v>100000</v>
      </c>
      <c r="N34" s="160">
        <f t="shared" si="4"/>
        <v>100000</v>
      </c>
      <c r="O34" s="161">
        <f>N34</f>
        <v>100000</v>
      </c>
      <c r="P34" s="161">
        <f t="shared" ref="P34:BG34" si="5">O34</f>
        <v>100000</v>
      </c>
      <c r="Q34" s="161">
        <f t="shared" si="5"/>
        <v>100000</v>
      </c>
      <c r="R34" s="161">
        <f t="shared" si="5"/>
        <v>100000</v>
      </c>
      <c r="S34" s="161">
        <f t="shared" si="5"/>
        <v>100000</v>
      </c>
      <c r="T34" s="161">
        <f t="shared" si="5"/>
        <v>100000</v>
      </c>
      <c r="U34" s="161">
        <f t="shared" si="5"/>
        <v>100000</v>
      </c>
      <c r="V34" s="161">
        <f t="shared" si="5"/>
        <v>100000</v>
      </c>
      <c r="W34" s="161">
        <f t="shared" si="5"/>
        <v>100000</v>
      </c>
      <c r="X34" s="161">
        <f t="shared" si="5"/>
        <v>100000</v>
      </c>
      <c r="Y34" s="161">
        <f t="shared" si="5"/>
        <v>100000</v>
      </c>
      <c r="Z34" s="161">
        <f t="shared" si="5"/>
        <v>100000</v>
      </c>
      <c r="AA34" s="161">
        <f t="shared" si="5"/>
        <v>100000</v>
      </c>
      <c r="AB34" s="161">
        <f t="shared" si="5"/>
        <v>100000</v>
      </c>
      <c r="AC34" s="161">
        <f t="shared" si="5"/>
        <v>100000</v>
      </c>
      <c r="AD34" s="161">
        <f t="shared" si="5"/>
        <v>100000</v>
      </c>
      <c r="AE34" s="161">
        <f t="shared" si="5"/>
        <v>100000</v>
      </c>
      <c r="AF34" s="161">
        <f t="shared" si="5"/>
        <v>100000</v>
      </c>
      <c r="AG34" s="161">
        <f t="shared" si="5"/>
        <v>100000</v>
      </c>
      <c r="AH34" s="161">
        <f t="shared" si="5"/>
        <v>100000</v>
      </c>
      <c r="AI34" s="161">
        <f t="shared" si="5"/>
        <v>100000</v>
      </c>
      <c r="AJ34" s="161">
        <f t="shared" si="5"/>
        <v>100000</v>
      </c>
      <c r="AK34" s="161">
        <f t="shared" si="5"/>
        <v>100000</v>
      </c>
      <c r="AL34" s="161">
        <f t="shared" si="5"/>
        <v>100000</v>
      </c>
      <c r="AM34" s="161">
        <f t="shared" si="5"/>
        <v>100000</v>
      </c>
      <c r="AN34" s="161">
        <f t="shared" si="5"/>
        <v>100000</v>
      </c>
      <c r="AO34" s="161">
        <f t="shared" si="5"/>
        <v>100000</v>
      </c>
      <c r="AP34" s="161">
        <f t="shared" si="5"/>
        <v>100000</v>
      </c>
      <c r="AQ34" s="161">
        <f t="shared" si="5"/>
        <v>100000</v>
      </c>
      <c r="AR34" s="161">
        <f t="shared" si="5"/>
        <v>100000</v>
      </c>
      <c r="AS34" s="161">
        <f t="shared" si="5"/>
        <v>100000</v>
      </c>
      <c r="AT34" s="161">
        <f t="shared" si="5"/>
        <v>100000</v>
      </c>
      <c r="AU34" s="161">
        <f t="shared" si="5"/>
        <v>100000</v>
      </c>
      <c r="AV34" s="161">
        <f t="shared" si="5"/>
        <v>100000</v>
      </c>
      <c r="AW34" s="161">
        <f t="shared" si="5"/>
        <v>100000</v>
      </c>
      <c r="AX34" s="161">
        <f t="shared" si="5"/>
        <v>100000</v>
      </c>
      <c r="AY34" s="161">
        <f t="shared" si="5"/>
        <v>100000</v>
      </c>
      <c r="AZ34" s="161">
        <f t="shared" si="5"/>
        <v>100000</v>
      </c>
      <c r="BA34" s="161">
        <f t="shared" si="5"/>
        <v>100000</v>
      </c>
      <c r="BB34" s="161">
        <f t="shared" si="5"/>
        <v>100000</v>
      </c>
      <c r="BC34" s="161">
        <f t="shared" si="5"/>
        <v>100000</v>
      </c>
      <c r="BD34" s="161">
        <f t="shared" si="5"/>
        <v>100000</v>
      </c>
      <c r="BE34" s="161">
        <f t="shared" si="5"/>
        <v>100000</v>
      </c>
      <c r="BF34" s="161">
        <f t="shared" si="5"/>
        <v>100000</v>
      </c>
      <c r="BG34" s="161">
        <f t="shared" si="5"/>
        <v>100000</v>
      </c>
    </row>
    <row r="35" spans="1:59" ht="13.35" customHeight="1">
      <c r="C35" s="7" t="s">
        <v>49</v>
      </c>
      <c r="D35" s="139">
        <v>0</v>
      </c>
      <c r="E35" s="139">
        <v>0</v>
      </c>
      <c r="F35" s="162">
        <v>29.063604132097399</v>
      </c>
      <c r="G35" s="162">
        <v>1692.2642082650934</v>
      </c>
      <c r="H35" s="162">
        <v>3385.7272054552054</v>
      </c>
      <c r="I35" s="162">
        <v>5135.2958866312965</v>
      </c>
      <c r="J35" s="162">
        <v>6910.8732188644071</v>
      </c>
      <c r="K35" s="162">
        <v>8704.2012188968802</v>
      </c>
      <c r="L35" s="162">
        <v>10544.678166393433</v>
      </c>
      <c r="M35" s="162">
        <v>12429.901103318967</v>
      </c>
      <c r="N35" s="162">
        <v>14357.07854741164</v>
      </c>
      <c r="O35" s="162">
        <v>16235.84882998465</v>
      </c>
      <c r="P35" s="162">
        <v>18145.055753515939</v>
      </c>
      <c r="Q35" s="162">
        <v>20087.114684985383</v>
      </c>
      <c r="R35" s="162">
        <v>22062.49010237553</v>
      </c>
      <c r="S35" s="162">
        <v>24071.413819808175</v>
      </c>
      <c r="T35" s="162">
        <v>26110.863252332809</v>
      </c>
      <c r="U35" s="162">
        <v>28177.027212193741</v>
      </c>
      <c r="V35" s="162">
        <v>30263.948017101138</v>
      </c>
      <c r="W35" s="162">
        <v>32364.407128084604</v>
      </c>
      <c r="X35" s="162">
        <v>34472.838547623185</v>
      </c>
      <c r="Y35" s="162">
        <v>36585.335634800438</v>
      </c>
      <c r="Z35" s="162">
        <v>38702.291562599741</v>
      </c>
      <c r="AA35" s="162">
        <v>40824.512270927611</v>
      </c>
      <c r="AB35" s="162">
        <v>42953.968995276613</v>
      </c>
      <c r="AC35" s="162">
        <v>45089.763655008595</v>
      </c>
      <c r="AD35" s="162">
        <v>47225.030133865963</v>
      </c>
      <c r="AE35" s="162">
        <v>49349.640473315987</v>
      </c>
      <c r="AF35" s="162">
        <v>51449.420198360021</v>
      </c>
      <c r="AG35" s="162">
        <v>53507.906683903602</v>
      </c>
      <c r="AH35" s="162">
        <v>55514.274756757935</v>
      </c>
      <c r="AI35" s="162">
        <v>57464.34378317243</v>
      </c>
      <c r="AJ35" s="162">
        <v>59360.236388159799</v>
      </c>
      <c r="AK35" s="162">
        <v>61209.371874224009</v>
      </c>
      <c r="AL35" s="162">
        <v>63023.343742382829</v>
      </c>
      <c r="AM35" s="162">
        <v>64808.433920708361</v>
      </c>
      <c r="AN35" s="162">
        <v>66562.712568165691</v>
      </c>
      <c r="AO35" s="162">
        <v>68278.831035025694</v>
      </c>
      <c r="AP35" s="162">
        <v>69941.569271403219</v>
      </c>
      <c r="AQ35" s="162">
        <v>71533.363432360609</v>
      </c>
      <c r="AR35" s="162">
        <v>73045.82360615267</v>
      </c>
      <c r="AS35" s="162">
        <v>74479.35564478382</v>
      </c>
      <c r="AT35" s="162">
        <v>75843.153283961263</v>
      </c>
      <c r="AU35" s="162">
        <v>77151.532813471698</v>
      </c>
      <c r="AV35" s="162">
        <v>78423.701249288686</v>
      </c>
      <c r="AW35" s="162">
        <v>79683.319714668571</v>
      </c>
      <c r="AX35" s="162">
        <v>80958.660184404827</v>
      </c>
      <c r="AY35" s="162">
        <v>82284.6711802192</v>
      </c>
      <c r="AZ35" s="162">
        <v>83704.133894252664</v>
      </c>
      <c r="BA35" s="162">
        <v>85270.420443977026</v>
      </c>
      <c r="BB35" s="162">
        <v>87024.70647279144</v>
      </c>
      <c r="BC35" s="162">
        <v>88988.177637192392</v>
      </c>
      <c r="BD35" s="162">
        <v>91141.307978813042</v>
      </c>
      <c r="BE35" s="162">
        <v>93404.240608799548</v>
      </c>
      <c r="BF35" s="162">
        <v>95634.078469005792</v>
      </c>
      <c r="BG35" s="162">
        <v>100000</v>
      </c>
    </row>
    <row r="36" spans="1:59" ht="13.35" customHeight="1">
      <c r="C36" s="7" t="s">
        <v>51</v>
      </c>
      <c r="D36" s="17">
        <f>D34-D35</f>
        <v>100000</v>
      </c>
      <c r="E36" s="17">
        <f t="shared" ref="E36:N36" si="6">E34-E35</f>
        <v>100000</v>
      </c>
      <c r="F36" s="17">
        <f t="shared" si="6"/>
        <v>99970.936395867902</v>
      </c>
      <c r="G36" s="17">
        <f t="shared" si="6"/>
        <v>98307.7357917349</v>
      </c>
      <c r="H36" s="17">
        <f t="shared" si="6"/>
        <v>96614.272794544799</v>
      </c>
      <c r="I36" s="17">
        <f t="shared" si="6"/>
        <v>94864.704113368702</v>
      </c>
      <c r="J36" s="17">
        <f t="shared" si="6"/>
        <v>93089.126781135594</v>
      </c>
      <c r="K36" s="17">
        <f t="shared" si="6"/>
        <v>91295.79878110312</v>
      </c>
      <c r="L36" s="17">
        <f t="shared" si="6"/>
        <v>89455.321833606562</v>
      </c>
      <c r="M36" s="17">
        <f t="shared" si="6"/>
        <v>87570.09889668104</v>
      </c>
      <c r="N36" s="17">
        <f t="shared" si="6"/>
        <v>85642.921452588358</v>
      </c>
      <c r="O36" s="161">
        <f>O34-O35</f>
        <v>83764.15117001535</v>
      </c>
      <c r="P36" s="161">
        <f t="shared" ref="P36:BG36" si="7">P34-P35</f>
        <v>81854.944246484054</v>
      </c>
      <c r="Q36" s="161">
        <f t="shared" si="7"/>
        <v>79912.885315014617</v>
      </c>
      <c r="R36" s="161">
        <f t="shared" si="7"/>
        <v>77937.509897624463</v>
      </c>
      <c r="S36" s="161">
        <f t="shared" si="7"/>
        <v>75928.586180191822</v>
      </c>
      <c r="T36" s="161">
        <f t="shared" si="7"/>
        <v>73889.136747667188</v>
      </c>
      <c r="U36" s="161">
        <f t="shared" si="7"/>
        <v>71822.972787806255</v>
      </c>
      <c r="V36" s="161">
        <f t="shared" si="7"/>
        <v>69736.051982898862</v>
      </c>
      <c r="W36" s="161">
        <f t="shared" si="7"/>
        <v>67635.592871915404</v>
      </c>
      <c r="X36" s="161">
        <f t="shared" si="7"/>
        <v>65527.161452376815</v>
      </c>
      <c r="Y36" s="161">
        <f t="shared" si="7"/>
        <v>63414.664365199562</v>
      </c>
      <c r="Z36" s="161">
        <f t="shared" si="7"/>
        <v>61297.708437400259</v>
      </c>
      <c r="AA36" s="161">
        <f t="shared" si="7"/>
        <v>59175.487729072389</v>
      </c>
      <c r="AB36" s="161">
        <f t="shared" si="7"/>
        <v>57046.031004723387</v>
      </c>
      <c r="AC36" s="161">
        <f t="shared" si="7"/>
        <v>54910.236344991405</v>
      </c>
      <c r="AD36" s="161">
        <f t="shared" si="7"/>
        <v>52774.969866134037</v>
      </c>
      <c r="AE36" s="161">
        <f t="shared" si="7"/>
        <v>50650.359526684013</v>
      </c>
      <c r="AF36" s="161">
        <f t="shared" si="7"/>
        <v>48550.579801639979</v>
      </c>
      <c r="AG36" s="161">
        <f t="shared" si="7"/>
        <v>46492.093316096398</v>
      </c>
      <c r="AH36" s="161">
        <f t="shared" si="7"/>
        <v>44485.725243242065</v>
      </c>
      <c r="AI36" s="161">
        <f t="shared" si="7"/>
        <v>42535.65621682757</v>
      </c>
      <c r="AJ36" s="161">
        <f t="shared" si="7"/>
        <v>40639.763611840201</v>
      </c>
      <c r="AK36" s="161">
        <f t="shared" si="7"/>
        <v>38790.628125775991</v>
      </c>
      <c r="AL36" s="161">
        <f t="shared" si="7"/>
        <v>36976.656257617171</v>
      </c>
      <c r="AM36" s="161">
        <f t="shared" si="7"/>
        <v>35191.566079291639</v>
      </c>
      <c r="AN36" s="161">
        <f t="shared" si="7"/>
        <v>33437.287431834309</v>
      </c>
      <c r="AO36" s="161">
        <f t="shared" si="7"/>
        <v>31721.168964974306</v>
      </c>
      <c r="AP36" s="161">
        <f t="shared" si="7"/>
        <v>30058.430728596781</v>
      </c>
      <c r="AQ36" s="161">
        <f t="shared" si="7"/>
        <v>28466.636567639391</v>
      </c>
      <c r="AR36" s="161">
        <f t="shared" si="7"/>
        <v>26954.17639384733</v>
      </c>
      <c r="AS36" s="161">
        <f t="shared" si="7"/>
        <v>25520.64435521618</v>
      </c>
      <c r="AT36" s="161">
        <f t="shared" si="7"/>
        <v>24156.846716038737</v>
      </c>
      <c r="AU36" s="161">
        <f t="shared" si="7"/>
        <v>22848.467186528302</v>
      </c>
      <c r="AV36" s="161">
        <f t="shared" si="7"/>
        <v>21576.298750711314</v>
      </c>
      <c r="AW36" s="161">
        <f t="shared" si="7"/>
        <v>20316.680285331429</v>
      </c>
      <c r="AX36" s="161">
        <f t="shared" si="7"/>
        <v>19041.339815595173</v>
      </c>
      <c r="AY36" s="161">
        <f t="shared" si="7"/>
        <v>17715.3288197808</v>
      </c>
      <c r="AZ36" s="161">
        <f t="shared" si="7"/>
        <v>16295.866105747336</v>
      </c>
      <c r="BA36" s="161">
        <f t="shared" si="7"/>
        <v>14729.579556022974</v>
      </c>
      <c r="BB36" s="161">
        <f t="shared" si="7"/>
        <v>12975.29352720856</v>
      </c>
      <c r="BC36" s="161">
        <f t="shared" si="7"/>
        <v>11011.822362807608</v>
      </c>
      <c r="BD36" s="161">
        <f t="shared" si="7"/>
        <v>8858.6920211869583</v>
      </c>
      <c r="BE36" s="161">
        <f t="shared" si="7"/>
        <v>6595.7593912004522</v>
      </c>
      <c r="BF36" s="161">
        <f t="shared" si="7"/>
        <v>4365.9215309942083</v>
      </c>
      <c r="BG36" s="161">
        <f t="shared" si="7"/>
        <v>0</v>
      </c>
    </row>
    <row r="37" spans="1:59" ht="13.35" customHeight="1">
      <c r="O37" s="153"/>
      <c r="P37" s="153"/>
      <c r="Q37" s="153"/>
      <c r="R37" s="153"/>
      <c r="S37" s="153"/>
      <c r="T37" s="153"/>
      <c r="U37" s="153"/>
      <c r="V37" s="153"/>
      <c r="W37" s="153"/>
      <c r="X37" s="153"/>
      <c r="Y37" s="153"/>
      <c r="Z37" s="153"/>
      <c r="AA37" s="153"/>
      <c r="AB37" s="153"/>
      <c r="AC37" s="153"/>
      <c r="AD37" s="153"/>
      <c r="AE37" s="153"/>
      <c r="AF37" s="153"/>
      <c r="AG37" s="153"/>
      <c r="AH37" s="153"/>
      <c r="AI37" s="153"/>
      <c r="AJ37" s="153"/>
      <c r="AK37" s="153"/>
      <c r="AL37" s="153"/>
      <c r="AM37" s="153"/>
      <c r="AN37" s="153"/>
      <c r="AO37" s="153"/>
      <c r="AP37" s="153"/>
      <c r="AQ37" s="153"/>
      <c r="AR37" s="153"/>
      <c r="AS37" s="153"/>
      <c r="AT37" s="153"/>
      <c r="AU37" s="153"/>
      <c r="AV37" s="153"/>
      <c r="AW37" s="153"/>
      <c r="AX37" s="153"/>
      <c r="AY37" s="153"/>
      <c r="AZ37" s="153"/>
      <c r="BA37" s="153"/>
      <c r="BB37" s="153"/>
      <c r="BC37" s="153"/>
      <c r="BD37" s="153"/>
      <c r="BE37" s="153"/>
      <c r="BF37" s="153"/>
      <c r="BG37" s="153"/>
    </row>
    <row r="38" spans="1:59" ht="13.35" customHeight="1">
      <c r="C38" s="7" t="s">
        <v>133</v>
      </c>
      <c r="D38" s="141">
        <v>5.0000000000000001E-4</v>
      </c>
      <c r="E38" s="165">
        <f>D38</f>
        <v>5.0000000000000001E-4</v>
      </c>
      <c r="F38" s="165">
        <f t="shared" ref="F38:N38" si="8">E38</f>
        <v>5.0000000000000001E-4</v>
      </c>
      <c r="G38" s="165">
        <f t="shared" si="8"/>
        <v>5.0000000000000001E-4</v>
      </c>
      <c r="H38" s="165">
        <f t="shared" si="8"/>
        <v>5.0000000000000001E-4</v>
      </c>
      <c r="I38" s="165">
        <f t="shared" si="8"/>
        <v>5.0000000000000001E-4</v>
      </c>
      <c r="J38" s="165">
        <f t="shared" si="8"/>
        <v>5.0000000000000001E-4</v>
      </c>
      <c r="K38" s="165">
        <f t="shared" si="8"/>
        <v>5.0000000000000001E-4</v>
      </c>
      <c r="L38" s="165">
        <f t="shared" si="8"/>
        <v>5.0000000000000001E-4</v>
      </c>
      <c r="M38" s="165">
        <f t="shared" si="8"/>
        <v>5.0000000000000001E-4</v>
      </c>
      <c r="N38" s="165">
        <f t="shared" si="8"/>
        <v>5.0000000000000001E-4</v>
      </c>
      <c r="O38" s="166">
        <f t="shared" ref="O38:BG38" si="9">N38</f>
        <v>5.0000000000000001E-4</v>
      </c>
      <c r="P38" s="166">
        <f t="shared" si="9"/>
        <v>5.0000000000000001E-4</v>
      </c>
      <c r="Q38" s="166">
        <f t="shared" si="9"/>
        <v>5.0000000000000001E-4</v>
      </c>
      <c r="R38" s="166">
        <f t="shared" si="9"/>
        <v>5.0000000000000001E-4</v>
      </c>
      <c r="S38" s="166">
        <f t="shared" si="9"/>
        <v>5.0000000000000001E-4</v>
      </c>
      <c r="T38" s="166">
        <f t="shared" si="9"/>
        <v>5.0000000000000001E-4</v>
      </c>
      <c r="U38" s="166">
        <f t="shared" si="9"/>
        <v>5.0000000000000001E-4</v>
      </c>
      <c r="V38" s="166">
        <f t="shared" si="9"/>
        <v>5.0000000000000001E-4</v>
      </c>
      <c r="W38" s="166">
        <f t="shared" si="9"/>
        <v>5.0000000000000001E-4</v>
      </c>
      <c r="X38" s="166">
        <f t="shared" si="9"/>
        <v>5.0000000000000001E-4</v>
      </c>
      <c r="Y38" s="166">
        <f t="shared" si="9"/>
        <v>5.0000000000000001E-4</v>
      </c>
      <c r="Z38" s="166">
        <f t="shared" si="9"/>
        <v>5.0000000000000001E-4</v>
      </c>
      <c r="AA38" s="166">
        <f t="shared" si="9"/>
        <v>5.0000000000000001E-4</v>
      </c>
      <c r="AB38" s="166">
        <f t="shared" si="9"/>
        <v>5.0000000000000001E-4</v>
      </c>
      <c r="AC38" s="166">
        <f t="shared" si="9"/>
        <v>5.0000000000000001E-4</v>
      </c>
      <c r="AD38" s="166">
        <f t="shared" si="9"/>
        <v>5.0000000000000001E-4</v>
      </c>
      <c r="AE38" s="166">
        <f t="shared" si="9"/>
        <v>5.0000000000000001E-4</v>
      </c>
      <c r="AF38" s="166">
        <f t="shared" si="9"/>
        <v>5.0000000000000001E-4</v>
      </c>
      <c r="AG38" s="166">
        <f t="shared" si="9"/>
        <v>5.0000000000000001E-4</v>
      </c>
      <c r="AH38" s="166">
        <f t="shared" si="9"/>
        <v>5.0000000000000001E-4</v>
      </c>
      <c r="AI38" s="166">
        <f t="shared" si="9"/>
        <v>5.0000000000000001E-4</v>
      </c>
      <c r="AJ38" s="166">
        <f t="shared" si="9"/>
        <v>5.0000000000000001E-4</v>
      </c>
      <c r="AK38" s="166">
        <f t="shared" si="9"/>
        <v>5.0000000000000001E-4</v>
      </c>
      <c r="AL38" s="166">
        <f t="shared" si="9"/>
        <v>5.0000000000000001E-4</v>
      </c>
      <c r="AM38" s="166">
        <f t="shared" si="9"/>
        <v>5.0000000000000001E-4</v>
      </c>
      <c r="AN38" s="166">
        <f t="shared" si="9"/>
        <v>5.0000000000000001E-4</v>
      </c>
      <c r="AO38" s="166">
        <f t="shared" si="9"/>
        <v>5.0000000000000001E-4</v>
      </c>
      <c r="AP38" s="166">
        <f t="shared" si="9"/>
        <v>5.0000000000000001E-4</v>
      </c>
      <c r="AQ38" s="166">
        <f t="shared" si="9"/>
        <v>5.0000000000000001E-4</v>
      </c>
      <c r="AR38" s="166">
        <f t="shared" si="9"/>
        <v>5.0000000000000001E-4</v>
      </c>
      <c r="AS38" s="166">
        <f t="shared" si="9"/>
        <v>5.0000000000000001E-4</v>
      </c>
      <c r="AT38" s="166">
        <f t="shared" si="9"/>
        <v>5.0000000000000001E-4</v>
      </c>
      <c r="AU38" s="166">
        <f t="shared" si="9"/>
        <v>5.0000000000000001E-4</v>
      </c>
      <c r="AV38" s="166">
        <f t="shared" si="9"/>
        <v>5.0000000000000001E-4</v>
      </c>
      <c r="AW38" s="166">
        <f t="shared" si="9"/>
        <v>5.0000000000000001E-4</v>
      </c>
      <c r="AX38" s="166">
        <f t="shared" si="9"/>
        <v>5.0000000000000001E-4</v>
      </c>
      <c r="AY38" s="166">
        <f t="shared" si="9"/>
        <v>5.0000000000000001E-4</v>
      </c>
      <c r="AZ38" s="166">
        <f t="shared" si="9"/>
        <v>5.0000000000000001E-4</v>
      </c>
      <c r="BA38" s="166">
        <f t="shared" si="9"/>
        <v>5.0000000000000001E-4</v>
      </c>
      <c r="BB38" s="166">
        <f t="shared" si="9"/>
        <v>5.0000000000000001E-4</v>
      </c>
      <c r="BC38" s="166">
        <f t="shared" si="9"/>
        <v>5.0000000000000001E-4</v>
      </c>
      <c r="BD38" s="166">
        <f t="shared" si="9"/>
        <v>5.0000000000000001E-4</v>
      </c>
      <c r="BE38" s="166">
        <f t="shared" si="9"/>
        <v>5.0000000000000001E-4</v>
      </c>
      <c r="BF38" s="166">
        <f t="shared" si="9"/>
        <v>5.0000000000000001E-4</v>
      </c>
      <c r="BG38" s="166">
        <f t="shared" si="9"/>
        <v>5.0000000000000001E-4</v>
      </c>
    </row>
    <row r="39" spans="1:59" ht="13.35" customHeight="1">
      <c r="C39" s="7" t="s">
        <v>54</v>
      </c>
      <c r="D39" s="55"/>
      <c r="O39" s="153"/>
      <c r="P39" s="153"/>
      <c r="Q39" s="153"/>
      <c r="R39" s="153"/>
      <c r="S39" s="153"/>
      <c r="T39" s="153"/>
      <c r="U39" s="153"/>
      <c r="V39" s="153"/>
      <c r="W39" s="153"/>
      <c r="X39" s="153"/>
      <c r="Y39" s="153"/>
      <c r="Z39" s="153"/>
      <c r="AA39" s="153"/>
      <c r="AB39" s="153"/>
      <c r="AC39" s="153"/>
      <c r="AD39" s="153"/>
      <c r="AE39" s="153"/>
      <c r="AF39" s="153"/>
      <c r="AG39" s="153"/>
      <c r="AH39" s="153"/>
      <c r="AI39" s="153"/>
      <c r="AJ39" s="153"/>
      <c r="AK39" s="153"/>
      <c r="AL39" s="153"/>
      <c r="AM39" s="153"/>
      <c r="AN39" s="153"/>
      <c r="AO39" s="153"/>
      <c r="AP39" s="153"/>
      <c r="AQ39" s="153"/>
      <c r="AR39" s="153"/>
      <c r="AS39" s="153"/>
      <c r="AT39" s="153"/>
      <c r="AU39" s="153"/>
      <c r="AV39" s="153"/>
      <c r="AW39" s="153"/>
      <c r="AX39" s="153"/>
      <c r="AY39" s="153"/>
      <c r="AZ39" s="153"/>
      <c r="BA39" s="153"/>
      <c r="BB39" s="153"/>
      <c r="BC39" s="153"/>
      <c r="BD39" s="153"/>
      <c r="BE39" s="153"/>
      <c r="BF39" s="153"/>
      <c r="BG39" s="153"/>
    </row>
    <row r="40" spans="1:59" ht="13.35" customHeight="1">
      <c r="O40" s="153"/>
      <c r="P40" s="153"/>
      <c r="Q40" s="153"/>
      <c r="R40" s="153"/>
      <c r="S40" s="153"/>
      <c r="T40" s="153"/>
      <c r="U40" s="153"/>
      <c r="V40" s="153"/>
      <c r="W40" s="153"/>
      <c r="X40" s="153"/>
      <c r="Y40" s="153"/>
      <c r="Z40" s="153"/>
      <c r="AA40" s="153"/>
      <c r="AB40" s="153"/>
      <c r="AC40" s="153"/>
      <c r="AD40" s="153"/>
      <c r="AE40" s="153"/>
      <c r="AF40" s="153"/>
      <c r="AG40" s="153"/>
      <c r="AH40" s="153"/>
      <c r="AI40" s="153"/>
      <c r="AJ40" s="153"/>
      <c r="AK40" s="153"/>
      <c r="AL40" s="153"/>
      <c r="AM40" s="153"/>
      <c r="AN40" s="153"/>
      <c r="AO40" s="153"/>
      <c r="AP40" s="153"/>
      <c r="AQ40" s="153"/>
      <c r="AR40" s="153"/>
      <c r="AS40" s="153"/>
      <c r="AT40" s="153"/>
      <c r="AU40" s="153"/>
      <c r="AV40" s="153"/>
      <c r="AW40" s="153"/>
      <c r="AX40" s="153"/>
      <c r="AY40" s="153"/>
      <c r="AZ40" s="153"/>
      <c r="BA40" s="153"/>
      <c r="BB40" s="153"/>
      <c r="BC40" s="153"/>
      <c r="BD40" s="153"/>
      <c r="BE40" s="153"/>
      <c r="BF40" s="153"/>
      <c r="BG40" s="153"/>
    </row>
    <row r="41" spans="1:59" ht="13.35" customHeight="1">
      <c r="B41" s="26" t="s">
        <v>55</v>
      </c>
      <c r="O41" s="153"/>
      <c r="P41" s="153"/>
      <c r="Q41" s="153"/>
      <c r="R41" s="153"/>
      <c r="S41" s="153"/>
      <c r="T41" s="153"/>
      <c r="U41" s="153"/>
      <c r="V41" s="153"/>
      <c r="W41" s="153"/>
      <c r="X41" s="153"/>
      <c r="Y41" s="153"/>
      <c r="Z41" s="153"/>
      <c r="AA41" s="153"/>
      <c r="AB41" s="153"/>
      <c r="AC41" s="153"/>
      <c r="AD41" s="153"/>
      <c r="AE41" s="153"/>
      <c r="AF41" s="153"/>
      <c r="AG41" s="153"/>
      <c r="AH41" s="153"/>
      <c r="AI41" s="153"/>
      <c r="AJ41" s="153"/>
      <c r="AK41" s="153"/>
      <c r="AL41" s="153"/>
      <c r="AM41" s="153"/>
      <c r="AN41" s="153"/>
      <c r="AO41" s="153"/>
      <c r="AP41" s="153"/>
      <c r="AQ41" s="153"/>
      <c r="AR41" s="153"/>
      <c r="AS41" s="153"/>
      <c r="AT41" s="153"/>
      <c r="AU41" s="153"/>
      <c r="AV41" s="153"/>
      <c r="AW41" s="153"/>
      <c r="AX41" s="153"/>
      <c r="AY41" s="153"/>
      <c r="AZ41" s="153"/>
      <c r="BA41" s="153"/>
      <c r="BB41" s="153"/>
      <c r="BC41" s="153"/>
      <c r="BD41" s="153"/>
      <c r="BE41" s="153"/>
      <c r="BF41" s="153"/>
      <c r="BG41" s="153"/>
    </row>
    <row r="42" spans="1:59" ht="13.35" customHeight="1">
      <c r="O42" s="153"/>
      <c r="P42" s="153"/>
      <c r="Q42" s="153"/>
      <c r="R42" s="153"/>
      <c r="S42" s="153"/>
      <c r="T42" s="153"/>
      <c r="U42" s="153"/>
      <c r="V42" s="153"/>
      <c r="W42" s="153"/>
      <c r="X42" s="153"/>
      <c r="Y42" s="153"/>
      <c r="Z42" s="153"/>
      <c r="AA42" s="153"/>
      <c r="AB42" s="153"/>
      <c r="AC42" s="153"/>
      <c r="AD42" s="153"/>
      <c r="AE42" s="153"/>
      <c r="AF42" s="153"/>
      <c r="AG42" s="153"/>
      <c r="AH42" s="153"/>
      <c r="AI42" s="153"/>
      <c r="AJ42" s="153"/>
      <c r="AK42" s="153"/>
      <c r="AL42" s="153"/>
      <c r="AM42" s="153"/>
      <c r="AN42" s="153"/>
      <c r="AO42" s="153"/>
      <c r="AP42" s="153"/>
      <c r="AQ42" s="153"/>
      <c r="AR42" s="153"/>
      <c r="AS42" s="153"/>
      <c r="AT42" s="153"/>
      <c r="AU42" s="153"/>
      <c r="AV42" s="153"/>
      <c r="AW42" s="153"/>
      <c r="AX42" s="153"/>
      <c r="AY42" s="153"/>
      <c r="AZ42" s="153"/>
      <c r="BA42" s="153"/>
      <c r="BB42" s="153"/>
      <c r="BC42" s="153"/>
      <c r="BD42" s="153"/>
      <c r="BE42" s="153"/>
      <c r="BF42" s="153"/>
      <c r="BG42" s="153"/>
    </row>
    <row r="43" spans="1:59" ht="13.35" customHeight="1">
      <c r="C43" s="7" t="s">
        <v>4</v>
      </c>
      <c r="D43" s="54"/>
      <c r="E43" s="168">
        <f>E19</f>
        <v>1.23E-3</v>
      </c>
      <c r="F43" s="168">
        <f>F19</f>
        <v>1.8100000000000002E-3</v>
      </c>
      <c r="G43" s="168">
        <f>G19</f>
        <v>2.3900000000000002E-3</v>
      </c>
      <c r="H43" s="168">
        <f>H19</f>
        <v>2.8500000000000001E-3</v>
      </c>
      <c r="I43" s="137">
        <v>0.01</v>
      </c>
      <c r="J43" s="168">
        <f t="shared" ref="J43:O43" si="10">J19</f>
        <v>3.6099999999999999E-3</v>
      </c>
      <c r="K43" s="168">
        <f t="shared" si="10"/>
        <v>3.98E-3</v>
      </c>
      <c r="L43" s="168">
        <f t="shared" si="10"/>
        <v>4.3400000000000001E-3</v>
      </c>
      <c r="M43" s="168">
        <f t="shared" si="10"/>
        <v>4.7699999999999991E-3</v>
      </c>
      <c r="N43" s="168">
        <f t="shared" si="10"/>
        <v>5.3499999999999997E-3</v>
      </c>
      <c r="O43" s="169">
        <f t="shared" si="10"/>
        <v>6.150000000000001E-3</v>
      </c>
      <c r="P43" s="169">
        <f t="shared" ref="P43:BG43" si="11">P19</f>
        <v>7.0599999999999994E-3</v>
      </c>
      <c r="Q43" s="169">
        <f t="shared" si="11"/>
        <v>8.1600000000000006E-3</v>
      </c>
      <c r="R43" s="169">
        <f t="shared" si="11"/>
        <v>9.300000000000001E-3</v>
      </c>
      <c r="S43" s="169">
        <f t="shared" si="11"/>
        <v>1.0490000000000001E-2</v>
      </c>
      <c r="T43" s="169">
        <f t="shared" si="11"/>
        <v>1.2529999999999999E-2</v>
      </c>
      <c r="U43" s="169">
        <f t="shared" si="11"/>
        <v>1.3869999999999999E-2</v>
      </c>
      <c r="V43" s="169">
        <f t="shared" si="11"/>
        <v>1.532E-2</v>
      </c>
      <c r="W43" s="169">
        <f t="shared" si="11"/>
        <v>1.6889999999999999E-2</v>
      </c>
      <c r="X43" s="169">
        <f t="shared" si="11"/>
        <v>1.8609999999999998E-2</v>
      </c>
      <c r="Y43" s="169">
        <f t="shared" si="11"/>
        <v>2.0489999999999998E-2</v>
      </c>
      <c r="Z43" s="169">
        <f t="shared" si="11"/>
        <v>2.256E-2</v>
      </c>
      <c r="AA43" s="169">
        <f t="shared" si="11"/>
        <v>2.4850000000000004E-2</v>
      </c>
      <c r="AB43" s="169">
        <f t="shared" si="11"/>
        <v>2.7369999999999998E-2</v>
      </c>
      <c r="AC43" s="169">
        <f t="shared" si="11"/>
        <v>3.0130000000000001E-2</v>
      </c>
      <c r="AD43" s="169">
        <f t="shared" si="11"/>
        <v>3.3130000000000007E-2</v>
      </c>
      <c r="AE43" s="169">
        <f t="shared" si="11"/>
        <v>3.6340000000000004E-2</v>
      </c>
      <c r="AF43" s="169">
        <f t="shared" si="11"/>
        <v>3.9799999999999995E-2</v>
      </c>
      <c r="AG43" s="169">
        <f t="shared" si="11"/>
        <v>4.3569999999999998E-2</v>
      </c>
      <c r="AH43" s="169">
        <f t="shared" si="11"/>
        <v>4.7719999999999999E-2</v>
      </c>
      <c r="AI43" s="169">
        <f t="shared" si="11"/>
        <v>5.2310000000000002E-2</v>
      </c>
      <c r="AJ43" s="169">
        <f t="shared" si="11"/>
        <v>5.7369999999999997E-2</v>
      </c>
      <c r="AK43" s="169">
        <f t="shared" si="11"/>
        <v>6.2939999999999996E-2</v>
      </c>
      <c r="AL43" s="169">
        <f t="shared" si="11"/>
        <v>6.9019999999999998E-2</v>
      </c>
      <c r="AM43" s="169">
        <f t="shared" si="11"/>
        <v>7.5599999999999987E-2</v>
      </c>
      <c r="AN43" s="169">
        <f t="shared" si="11"/>
        <v>8.269E-2</v>
      </c>
      <c r="AO43" s="169">
        <f t="shared" si="11"/>
        <v>9.0240000000000001E-2</v>
      </c>
      <c r="AP43" s="169">
        <f t="shared" si="11"/>
        <v>9.8239999999999994E-2</v>
      </c>
      <c r="AQ43" s="169">
        <f t="shared" si="11"/>
        <v>0.10688</v>
      </c>
      <c r="AR43" s="169">
        <f t="shared" si="11"/>
        <v>0.11635999999999999</v>
      </c>
      <c r="AS43" s="169">
        <f t="shared" si="11"/>
        <v>0.12668000000000001</v>
      </c>
      <c r="AT43" s="169">
        <f t="shared" si="11"/>
        <v>0.13784000000000002</v>
      </c>
      <c r="AU43" s="169">
        <f t="shared" si="11"/>
        <v>0.14984</v>
      </c>
      <c r="AV43" s="169">
        <f t="shared" si="11"/>
        <v>0.16259000000000001</v>
      </c>
      <c r="AW43" s="169">
        <f t="shared" si="11"/>
        <v>0.17587000000000003</v>
      </c>
      <c r="AX43" s="169">
        <f t="shared" si="11"/>
        <v>0.18956999999999999</v>
      </c>
      <c r="AY43" s="169">
        <f t="shared" si="11"/>
        <v>0.20369000000000001</v>
      </c>
      <c r="AZ43" s="169">
        <f t="shared" si="11"/>
        <v>0.21822999999999998</v>
      </c>
      <c r="BA43" s="169">
        <f t="shared" si="11"/>
        <v>0.23319000000000001</v>
      </c>
      <c r="BB43" s="169">
        <f t="shared" si="11"/>
        <v>0.24857000000000001</v>
      </c>
      <c r="BC43" s="169">
        <f t="shared" si="11"/>
        <v>0.26436999999999999</v>
      </c>
      <c r="BD43" s="169">
        <f t="shared" si="11"/>
        <v>0.28059000000000001</v>
      </c>
      <c r="BE43" s="169">
        <f t="shared" si="11"/>
        <v>0.29722999999999999</v>
      </c>
      <c r="BF43" s="169">
        <f t="shared" si="11"/>
        <v>0.31429000000000001</v>
      </c>
      <c r="BG43" s="169">
        <f t="shared" si="11"/>
        <v>0.33177000000000001</v>
      </c>
    </row>
    <row r="44" spans="1:59" ht="13.35" customHeight="1">
      <c r="C44" s="142" t="s">
        <v>134</v>
      </c>
      <c r="D44" s="17"/>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3"/>
      <c r="AM44" s="153"/>
      <c r="AN44" s="153"/>
      <c r="AO44" s="153"/>
      <c r="AP44" s="153"/>
      <c r="AQ44" s="153"/>
      <c r="AR44" s="153"/>
      <c r="AS44" s="153"/>
      <c r="AT44" s="153"/>
      <c r="AU44" s="153"/>
      <c r="AV44" s="153"/>
      <c r="AW44" s="153"/>
      <c r="AX44" s="153"/>
      <c r="AY44" s="153"/>
      <c r="AZ44" s="153"/>
      <c r="BA44" s="153"/>
      <c r="BB44" s="153"/>
      <c r="BC44" s="153"/>
      <c r="BD44" s="153"/>
      <c r="BE44" s="153"/>
      <c r="BF44" s="153"/>
      <c r="BG44" s="153"/>
    </row>
    <row r="45" spans="1:59" ht="13.35" customHeight="1">
      <c r="O45" s="153"/>
      <c r="P45" s="153"/>
      <c r="Q45" s="153"/>
      <c r="R45" s="153"/>
      <c r="S45" s="153"/>
      <c r="T45" s="153"/>
      <c r="U45" s="153"/>
      <c r="V45" s="153"/>
      <c r="W45" s="153"/>
      <c r="X45" s="153"/>
      <c r="Y45" s="153"/>
      <c r="Z45" s="153"/>
      <c r="AA45" s="153"/>
      <c r="AB45" s="153"/>
      <c r="AC45" s="153"/>
      <c r="AD45" s="153"/>
      <c r="AE45" s="153"/>
      <c r="AF45" s="153"/>
      <c r="AG45" s="153"/>
      <c r="AH45" s="153"/>
      <c r="AI45" s="153"/>
      <c r="AJ45" s="153"/>
      <c r="AK45" s="153"/>
      <c r="AL45" s="153"/>
      <c r="AM45" s="153"/>
      <c r="AN45" s="153"/>
      <c r="AO45" s="153"/>
      <c r="AP45" s="153"/>
      <c r="AQ45" s="153"/>
      <c r="AR45" s="153"/>
      <c r="AS45" s="153"/>
      <c r="AT45" s="153"/>
      <c r="AU45" s="153"/>
      <c r="AV45" s="153"/>
      <c r="AW45" s="153"/>
      <c r="AX45" s="153"/>
      <c r="AY45" s="153"/>
      <c r="AZ45" s="153"/>
      <c r="BA45" s="153"/>
      <c r="BB45" s="153"/>
      <c r="BC45" s="153"/>
      <c r="BD45" s="153"/>
      <c r="BE45" s="153"/>
      <c r="BF45" s="153"/>
      <c r="BG45" s="153"/>
    </row>
    <row r="46" spans="1:59" ht="13.35" customHeight="1">
      <c r="O46" s="153"/>
      <c r="P46" s="153"/>
      <c r="Q46" s="153"/>
      <c r="R46" s="153"/>
      <c r="S46" s="153"/>
      <c r="T46" s="153"/>
      <c r="U46" s="153"/>
      <c r="V46" s="153"/>
      <c r="W46" s="153"/>
      <c r="X46" s="153"/>
      <c r="Y46" s="153"/>
      <c r="Z46" s="153"/>
      <c r="AA46" s="153"/>
      <c r="AB46" s="153"/>
      <c r="AC46" s="153"/>
      <c r="AD46" s="153"/>
      <c r="AE46" s="153"/>
      <c r="AF46" s="153"/>
      <c r="AG46" s="153"/>
      <c r="AH46" s="153"/>
      <c r="AI46" s="153"/>
      <c r="AJ46" s="153"/>
      <c r="AK46" s="153"/>
      <c r="AL46" s="153"/>
      <c r="AM46" s="153"/>
      <c r="AN46" s="153"/>
      <c r="AO46" s="153"/>
      <c r="AP46" s="153"/>
      <c r="AQ46" s="153"/>
      <c r="AR46" s="153"/>
      <c r="AS46" s="153"/>
      <c r="AT46" s="153"/>
      <c r="AU46" s="153"/>
      <c r="AV46" s="153"/>
      <c r="AW46" s="153"/>
      <c r="AX46" s="153"/>
      <c r="AY46" s="153"/>
      <c r="AZ46" s="153"/>
      <c r="BA46" s="153"/>
      <c r="BB46" s="153"/>
      <c r="BC46" s="153"/>
      <c r="BD46" s="153"/>
      <c r="BE46" s="153"/>
      <c r="BF46" s="153"/>
      <c r="BG46" s="153"/>
    </row>
    <row r="47" spans="1:59" ht="13.35" customHeight="1">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153"/>
      <c r="AO47" s="153"/>
      <c r="AP47" s="153"/>
      <c r="AQ47" s="153"/>
      <c r="AR47" s="153"/>
      <c r="AS47" s="153"/>
      <c r="AT47" s="153"/>
      <c r="AU47" s="153"/>
      <c r="AV47" s="153"/>
      <c r="AW47" s="153"/>
      <c r="AX47" s="153"/>
      <c r="AY47" s="153"/>
      <c r="AZ47" s="153"/>
      <c r="BA47" s="153"/>
      <c r="BB47" s="153"/>
      <c r="BC47" s="153"/>
      <c r="BD47" s="153"/>
      <c r="BE47" s="153"/>
      <c r="BF47" s="153"/>
      <c r="BG47" s="153"/>
    </row>
    <row r="48" spans="1:59" ht="13.35" customHeight="1">
      <c r="A48" s="153"/>
      <c r="B48" s="153"/>
      <c r="C48" s="192" t="s">
        <v>146</v>
      </c>
      <c r="D48" s="19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c r="BD48" s="153"/>
      <c r="BE48" s="153"/>
      <c r="BF48" s="153"/>
      <c r="BG48" s="153"/>
    </row>
    <row r="49" spans="1:59" ht="13.35" customHeight="1">
      <c r="A49" s="153"/>
      <c r="B49" s="153"/>
      <c r="C49" s="153" t="s">
        <v>145</v>
      </c>
      <c r="D49" s="153">
        <v>100</v>
      </c>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3"/>
      <c r="AT49" s="153"/>
      <c r="AU49" s="153"/>
      <c r="AV49" s="153"/>
      <c r="AW49" s="153"/>
      <c r="AX49" s="153"/>
      <c r="AY49" s="153"/>
      <c r="AZ49" s="153"/>
      <c r="BA49" s="153"/>
      <c r="BB49" s="153"/>
      <c r="BC49" s="153"/>
      <c r="BD49" s="153"/>
      <c r="BE49" s="153"/>
      <c r="BF49" s="153"/>
      <c r="BG49" s="153"/>
    </row>
    <row r="50" spans="1:59" ht="13.35" customHeight="1">
      <c r="A50" s="153"/>
      <c r="B50" s="153"/>
      <c r="C50" s="153" t="s">
        <v>144</v>
      </c>
      <c r="D50" s="153">
        <v>35</v>
      </c>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row>
    <row r="51" spans="1:59" ht="13.35" customHeight="1">
      <c r="O51" s="153"/>
      <c r="P51" s="153"/>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c r="BD51" s="153"/>
      <c r="BE51" s="153"/>
      <c r="BF51" s="153"/>
      <c r="BG51" s="153"/>
    </row>
    <row r="52" spans="1:59" ht="13.35" customHeight="1">
      <c r="C52" s="153" t="s">
        <v>149</v>
      </c>
      <c r="D52" s="141">
        <v>0.06</v>
      </c>
      <c r="E52" s="165">
        <f t="shared" ref="E52:AJ52" si="12">D52</f>
        <v>0.06</v>
      </c>
      <c r="F52" s="165">
        <f t="shared" si="12"/>
        <v>0.06</v>
      </c>
      <c r="G52" s="165">
        <f t="shared" si="12"/>
        <v>0.06</v>
      </c>
      <c r="H52" s="165">
        <f t="shared" si="12"/>
        <v>0.06</v>
      </c>
      <c r="I52" s="165">
        <f t="shared" si="12"/>
        <v>0.06</v>
      </c>
      <c r="J52" s="165">
        <f t="shared" si="12"/>
        <v>0.06</v>
      </c>
      <c r="K52" s="165">
        <f t="shared" si="12"/>
        <v>0.06</v>
      </c>
      <c r="L52" s="165">
        <f t="shared" si="12"/>
        <v>0.06</v>
      </c>
      <c r="M52" s="165">
        <f t="shared" si="12"/>
        <v>0.06</v>
      </c>
      <c r="N52" s="165">
        <f t="shared" si="12"/>
        <v>0.06</v>
      </c>
      <c r="O52" s="166">
        <f t="shared" si="12"/>
        <v>0.06</v>
      </c>
      <c r="P52" s="159">
        <f t="shared" si="12"/>
        <v>0.06</v>
      </c>
      <c r="Q52" s="159">
        <f t="shared" si="12"/>
        <v>0.06</v>
      </c>
      <c r="R52" s="159">
        <f t="shared" si="12"/>
        <v>0.06</v>
      </c>
      <c r="S52" s="159">
        <f t="shared" si="12"/>
        <v>0.06</v>
      </c>
      <c r="T52" s="159">
        <f t="shared" si="12"/>
        <v>0.06</v>
      </c>
      <c r="U52" s="159">
        <f t="shared" si="12"/>
        <v>0.06</v>
      </c>
      <c r="V52" s="159">
        <f t="shared" si="12"/>
        <v>0.06</v>
      </c>
      <c r="W52" s="159">
        <f t="shared" si="12"/>
        <v>0.06</v>
      </c>
      <c r="X52" s="159">
        <f t="shared" si="12"/>
        <v>0.06</v>
      </c>
      <c r="Y52" s="159">
        <f t="shared" si="12"/>
        <v>0.06</v>
      </c>
      <c r="Z52" s="159">
        <f t="shared" si="12"/>
        <v>0.06</v>
      </c>
      <c r="AA52" s="159">
        <f t="shared" si="12"/>
        <v>0.06</v>
      </c>
      <c r="AB52" s="159">
        <f t="shared" si="12"/>
        <v>0.06</v>
      </c>
      <c r="AC52" s="159">
        <f t="shared" si="12"/>
        <v>0.06</v>
      </c>
      <c r="AD52" s="159">
        <f t="shared" si="12"/>
        <v>0.06</v>
      </c>
      <c r="AE52" s="159">
        <f t="shared" si="12"/>
        <v>0.06</v>
      </c>
      <c r="AF52" s="159">
        <f t="shared" si="12"/>
        <v>0.06</v>
      </c>
      <c r="AG52" s="159">
        <f t="shared" si="12"/>
        <v>0.06</v>
      </c>
      <c r="AH52" s="159">
        <f t="shared" si="12"/>
        <v>0.06</v>
      </c>
      <c r="AI52" s="159">
        <f t="shared" si="12"/>
        <v>0.06</v>
      </c>
      <c r="AJ52" s="159">
        <f t="shared" si="12"/>
        <v>0.06</v>
      </c>
      <c r="AK52" s="159">
        <f t="shared" ref="AK52:BG52" si="13">AJ52</f>
        <v>0.06</v>
      </c>
      <c r="AL52" s="159">
        <f t="shared" si="13"/>
        <v>0.06</v>
      </c>
      <c r="AM52" s="159">
        <f t="shared" si="13"/>
        <v>0.06</v>
      </c>
      <c r="AN52" s="159">
        <f t="shared" si="13"/>
        <v>0.06</v>
      </c>
      <c r="AO52" s="159">
        <f t="shared" si="13"/>
        <v>0.06</v>
      </c>
      <c r="AP52" s="159">
        <f t="shared" si="13"/>
        <v>0.06</v>
      </c>
      <c r="AQ52" s="159">
        <f t="shared" si="13"/>
        <v>0.06</v>
      </c>
      <c r="AR52" s="159">
        <f t="shared" si="13"/>
        <v>0.06</v>
      </c>
      <c r="AS52" s="159">
        <f t="shared" si="13"/>
        <v>0.06</v>
      </c>
      <c r="AT52" s="159">
        <f t="shared" si="13"/>
        <v>0.06</v>
      </c>
      <c r="AU52" s="159">
        <f t="shared" si="13"/>
        <v>0.06</v>
      </c>
      <c r="AV52" s="159">
        <f t="shared" si="13"/>
        <v>0.06</v>
      </c>
      <c r="AW52" s="159">
        <f t="shared" si="13"/>
        <v>0.06</v>
      </c>
      <c r="AX52" s="159">
        <f t="shared" si="13"/>
        <v>0.06</v>
      </c>
      <c r="AY52" s="159">
        <f t="shared" si="13"/>
        <v>0.06</v>
      </c>
      <c r="AZ52" s="159">
        <f t="shared" si="13"/>
        <v>0.06</v>
      </c>
      <c r="BA52" s="159">
        <f t="shared" si="13"/>
        <v>0.06</v>
      </c>
      <c r="BB52" s="159">
        <f t="shared" si="13"/>
        <v>0.06</v>
      </c>
      <c r="BC52" s="159">
        <f t="shared" si="13"/>
        <v>0.06</v>
      </c>
      <c r="BD52" s="159">
        <f t="shared" si="13"/>
        <v>0.06</v>
      </c>
      <c r="BE52" s="159">
        <f t="shared" si="13"/>
        <v>0.06</v>
      </c>
      <c r="BF52" s="159">
        <f t="shared" si="13"/>
        <v>0.06</v>
      </c>
      <c r="BG52" s="166">
        <f t="shared" si="13"/>
        <v>0.06</v>
      </c>
    </row>
    <row r="53" spans="1:59" ht="13.35" customHeight="1">
      <c r="C53" s="153" t="s">
        <v>150</v>
      </c>
      <c r="D53" s="141">
        <v>0.02</v>
      </c>
      <c r="E53" s="165">
        <f t="shared" ref="E53:AJ53" si="14">D53</f>
        <v>0.02</v>
      </c>
      <c r="F53" s="165">
        <f t="shared" si="14"/>
        <v>0.02</v>
      </c>
      <c r="G53" s="165">
        <f t="shared" si="14"/>
        <v>0.02</v>
      </c>
      <c r="H53" s="165">
        <f t="shared" si="14"/>
        <v>0.02</v>
      </c>
      <c r="I53" s="165">
        <f t="shared" si="14"/>
        <v>0.02</v>
      </c>
      <c r="J53" s="165">
        <f t="shared" si="14"/>
        <v>0.02</v>
      </c>
      <c r="K53" s="165">
        <f t="shared" si="14"/>
        <v>0.02</v>
      </c>
      <c r="L53" s="165">
        <f t="shared" si="14"/>
        <v>0.02</v>
      </c>
      <c r="M53" s="165">
        <f t="shared" si="14"/>
        <v>0.02</v>
      </c>
      <c r="N53" s="165">
        <f t="shared" si="14"/>
        <v>0.02</v>
      </c>
      <c r="O53" s="166">
        <f t="shared" si="14"/>
        <v>0.02</v>
      </c>
      <c r="P53" s="159">
        <f t="shared" si="14"/>
        <v>0.02</v>
      </c>
      <c r="Q53" s="159">
        <f t="shared" si="14"/>
        <v>0.02</v>
      </c>
      <c r="R53" s="159">
        <f t="shared" si="14"/>
        <v>0.02</v>
      </c>
      <c r="S53" s="159">
        <f t="shared" si="14"/>
        <v>0.02</v>
      </c>
      <c r="T53" s="159">
        <f t="shared" si="14"/>
        <v>0.02</v>
      </c>
      <c r="U53" s="159">
        <f t="shared" si="14"/>
        <v>0.02</v>
      </c>
      <c r="V53" s="159">
        <f t="shared" si="14"/>
        <v>0.02</v>
      </c>
      <c r="W53" s="159">
        <f t="shared" si="14"/>
        <v>0.02</v>
      </c>
      <c r="X53" s="159">
        <f t="shared" si="14"/>
        <v>0.02</v>
      </c>
      <c r="Y53" s="159">
        <f t="shared" si="14"/>
        <v>0.02</v>
      </c>
      <c r="Z53" s="159">
        <f t="shared" si="14"/>
        <v>0.02</v>
      </c>
      <c r="AA53" s="159">
        <f t="shared" si="14"/>
        <v>0.02</v>
      </c>
      <c r="AB53" s="159">
        <f t="shared" si="14"/>
        <v>0.02</v>
      </c>
      <c r="AC53" s="159">
        <f t="shared" si="14"/>
        <v>0.02</v>
      </c>
      <c r="AD53" s="159">
        <f t="shared" si="14"/>
        <v>0.02</v>
      </c>
      <c r="AE53" s="159">
        <f t="shared" si="14"/>
        <v>0.02</v>
      </c>
      <c r="AF53" s="159">
        <f t="shared" si="14"/>
        <v>0.02</v>
      </c>
      <c r="AG53" s="159">
        <f t="shared" si="14"/>
        <v>0.02</v>
      </c>
      <c r="AH53" s="159">
        <f t="shared" si="14"/>
        <v>0.02</v>
      </c>
      <c r="AI53" s="159">
        <f t="shared" si="14"/>
        <v>0.02</v>
      </c>
      <c r="AJ53" s="159">
        <f t="shared" si="14"/>
        <v>0.02</v>
      </c>
      <c r="AK53" s="159">
        <f t="shared" ref="AK53:BG53" si="15">AJ53</f>
        <v>0.02</v>
      </c>
      <c r="AL53" s="159">
        <f t="shared" si="15"/>
        <v>0.02</v>
      </c>
      <c r="AM53" s="159">
        <f t="shared" si="15"/>
        <v>0.02</v>
      </c>
      <c r="AN53" s="159">
        <f t="shared" si="15"/>
        <v>0.02</v>
      </c>
      <c r="AO53" s="159">
        <f t="shared" si="15"/>
        <v>0.02</v>
      </c>
      <c r="AP53" s="159">
        <f t="shared" si="15"/>
        <v>0.02</v>
      </c>
      <c r="AQ53" s="159">
        <f t="shared" si="15"/>
        <v>0.02</v>
      </c>
      <c r="AR53" s="159">
        <f t="shared" si="15"/>
        <v>0.02</v>
      </c>
      <c r="AS53" s="159">
        <f t="shared" si="15"/>
        <v>0.02</v>
      </c>
      <c r="AT53" s="159">
        <f t="shared" si="15"/>
        <v>0.02</v>
      </c>
      <c r="AU53" s="159">
        <f t="shared" si="15"/>
        <v>0.02</v>
      </c>
      <c r="AV53" s="159">
        <f t="shared" si="15"/>
        <v>0.02</v>
      </c>
      <c r="AW53" s="159">
        <f t="shared" si="15"/>
        <v>0.02</v>
      </c>
      <c r="AX53" s="159">
        <f t="shared" si="15"/>
        <v>0.02</v>
      </c>
      <c r="AY53" s="159">
        <f t="shared" si="15"/>
        <v>0.02</v>
      </c>
      <c r="AZ53" s="159">
        <f t="shared" si="15"/>
        <v>0.02</v>
      </c>
      <c r="BA53" s="159">
        <f t="shared" si="15"/>
        <v>0.02</v>
      </c>
      <c r="BB53" s="159">
        <f t="shared" si="15"/>
        <v>0.02</v>
      </c>
      <c r="BC53" s="159">
        <f t="shared" si="15"/>
        <v>0.02</v>
      </c>
      <c r="BD53" s="159">
        <f t="shared" si="15"/>
        <v>0.02</v>
      </c>
      <c r="BE53" s="159">
        <f t="shared" si="15"/>
        <v>0.02</v>
      </c>
      <c r="BF53" s="159">
        <f t="shared" si="15"/>
        <v>0.02</v>
      </c>
      <c r="BG53" s="166">
        <f t="shared" si="15"/>
        <v>0.02</v>
      </c>
    </row>
    <row r="54" spans="1:59" ht="13.35" customHeight="1">
      <c r="C54" s="153" t="s">
        <v>152</v>
      </c>
      <c r="D54" s="141">
        <v>0.06</v>
      </c>
    </row>
    <row r="57" spans="1:59" ht="13.35" customHeight="1">
      <c r="C57" s="153" t="s">
        <v>182</v>
      </c>
      <c r="D57" s="7" t="s">
        <v>189</v>
      </c>
    </row>
    <row r="58" spans="1:59" ht="13.35" customHeight="1">
      <c r="C58" s="7" t="s">
        <v>180</v>
      </c>
      <c r="D58" s="55">
        <v>0.25</v>
      </c>
    </row>
    <row r="59" spans="1:59" ht="28.8">
      <c r="C59" s="14" t="s">
        <v>186</v>
      </c>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row>
    <row r="60" spans="1:59" ht="13.35" customHeight="1">
      <c r="C60" s="14" t="s">
        <v>193</v>
      </c>
      <c r="D60" s="49"/>
      <c r="E60" s="49"/>
    </row>
  </sheetData>
  <mergeCells count="1">
    <mergeCell ref="D9:N9"/>
  </mergeCells>
  <phoneticPr fontId="5"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BH218"/>
  <sheetViews>
    <sheetView workbookViewId="0">
      <selection activeCell="M1" sqref="M1"/>
    </sheetView>
  </sheetViews>
  <sheetFormatPr defaultColWidth="9" defaultRowHeight="13.35" customHeight="1"/>
  <cols>
    <col min="1" max="2" width="1.88671875" style="7" customWidth="1"/>
    <col min="3" max="3" width="27.44140625" style="7" bestFit="1" customWidth="1"/>
    <col min="4" max="14" width="12.109375" style="7" bestFit="1" customWidth="1"/>
    <col min="15" max="15" width="9" style="7"/>
    <col min="16" max="16" width="12.88671875" style="7" bestFit="1" customWidth="1"/>
    <col min="17" max="59" width="8.5546875" style="7" customWidth="1"/>
    <col min="60" max="16384" width="9" style="7"/>
  </cols>
  <sheetData>
    <row r="1" spans="1:59" ht="13.35" customHeight="1">
      <c r="A1" s="134" t="s">
        <v>126</v>
      </c>
      <c r="B1" s="134"/>
      <c r="M1" s="272" t="s">
        <v>240</v>
      </c>
    </row>
    <row r="2" spans="1:59" ht="13.35" customHeight="1">
      <c r="A2" s="271" t="s">
        <v>236</v>
      </c>
      <c r="B2" s="134"/>
    </row>
    <row r="3" spans="1:59" ht="2.1" customHeight="1">
      <c r="A3" s="134"/>
      <c r="B3" s="134"/>
    </row>
    <row r="4" spans="1:59" ht="13.35" customHeight="1">
      <c r="A4" s="133" t="s">
        <v>130</v>
      </c>
      <c r="B4" s="133"/>
    </row>
    <row r="5" spans="1:59" ht="13.35" customHeight="1">
      <c r="A5" s="7" t="str">
        <f>ProductType</f>
        <v>Non par Whole Life</v>
      </c>
    </row>
    <row r="6" spans="1:59" ht="2.1" customHeight="1"/>
    <row r="7" spans="1:59" ht="13.35" customHeight="1">
      <c r="A7" s="26" t="s">
        <v>137</v>
      </c>
      <c r="B7" s="26"/>
      <c r="P7" s="7" t="s">
        <v>118</v>
      </c>
      <c r="Q7" s="7">
        <v>1000</v>
      </c>
    </row>
    <row r="8" spans="1:59" ht="2.1" customHeight="1">
      <c r="C8" s="26"/>
    </row>
    <row r="9" spans="1:59" ht="13.35" customHeight="1">
      <c r="C9" s="26"/>
      <c r="D9" s="275" t="s">
        <v>131</v>
      </c>
      <c r="E9" s="275"/>
      <c r="F9" s="275"/>
      <c r="G9" s="275"/>
      <c r="H9" s="275"/>
      <c r="I9" s="275"/>
      <c r="J9" s="275"/>
      <c r="K9" s="275"/>
      <c r="L9" s="275"/>
      <c r="M9" s="275"/>
      <c r="N9" s="275"/>
    </row>
    <row r="10" spans="1:59" ht="13.35" customHeight="1">
      <c r="D10" s="7">
        <v>0</v>
      </c>
      <c r="E10" s="7">
        <v>1</v>
      </c>
      <c r="F10" s="7">
        <v>2</v>
      </c>
      <c r="G10" s="7">
        <v>3</v>
      </c>
      <c r="H10" s="7">
        <v>4</v>
      </c>
      <c r="I10" s="7">
        <v>5</v>
      </c>
      <c r="J10" s="7">
        <v>6</v>
      </c>
      <c r="K10" s="7">
        <v>7</v>
      </c>
      <c r="L10" s="7">
        <v>8</v>
      </c>
      <c r="M10" s="7">
        <v>9</v>
      </c>
      <c r="N10" s="7">
        <v>10</v>
      </c>
      <c r="O10" s="153">
        <f>N10+1</f>
        <v>11</v>
      </c>
      <c r="P10" s="153">
        <f t="shared" ref="P10:BG10" si="0">O10+1</f>
        <v>12</v>
      </c>
      <c r="Q10" s="153">
        <f t="shared" si="0"/>
        <v>13</v>
      </c>
      <c r="R10" s="153">
        <f t="shared" si="0"/>
        <v>14</v>
      </c>
      <c r="S10" s="153">
        <f t="shared" si="0"/>
        <v>15</v>
      </c>
      <c r="T10" s="153">
        <f t="shared" si="0"/>
        <v>16</v>
      </c>
      <c r="U10" s="153">
        <f t="shared" si="0"/>
        <v>17</v>
      </c>
      <c r="V10" s="153">
        <f t="shared" si="0"/>
        <v>18</v>
      </c>
      <c r="W10" s="153">
        <f t="shared" si="0"/>
        <v>19</v>
      </c>
      <c r="X10" s="153">
        <f t="shared" si="0"/>
        <v>20</v>
      </c>
      <c r="Y10" s="153">
        <f t="shared" si="0"/>
        <v>21</v>
      </c>
      <c r="Z10" s="153">
        <f t="shared" si="0"/>
        <v>22</v>
      </c>
      <c r="AA10" s="153">
        <f t="shared" si="0"/>
        <v>23</v>
      </c>
      <c r="AB10" s="153">
        <f t="shared" si="0"/>
        <v>24</v>
      </c>
      <c r="AC10" s="153">
        <f t="shared" si="0"/>
        <v>25</v>
      </c>
      <c r="AD10" s="153">
        <f t="shared" si="0"/>
        <v>26</v>
      </c>
      <c r="AE10" s="153">
        <f t="shared" si="0"/>
        <v>27</v>
      </c>
      <c r="AF10" s="153">
        <f t="shared" si="0"/>
        <v>28</v>
      </c>
      <c r="AG10" s="153">
        <f t="shared" si="0"/>
        <v>29</v>
      </c>
      <c r="AH10" s="153">
        <f t="shared" si="0"/>
        <v>30</v>
      </c>
      <c r="AI10" s="153">
        <f t="shared" si="0"/>
        <v>31</v>
      </c>
      <c r="AJ10" s="153">
        <f t="shared" si="0"/>
        <v>32</v>
      </c>
      <c r="AK10" s="153">
        <f t="shared" si="0"/>
        <v>33</v>
      </c>
      <c r="AL10" s="153">
        <f t="shared" si="0"/>
        <v>34</v>
      </c>
      <c r="AM10" s="153">
        <f t="shared" si="0"/>
        <v>35</v>
      </c>
      <c r="AN10" s="153">
        <f t="shared" si="0"/>
        <v>36</v>
      </c>
      <c r="AO10" s="153">
        <f t="shared" si="0"/>
        <v>37</v>
      </c>
      <c r="AP10" s="153">
        <f t="shared" si="0"/>
        <v>38</v>
      </c>
      <c r="AQ10" s="153">
        <f t="shared" si="0"/>
        <v>39</v>
      </c>
      <c r="AR10" s="153">
        <f t="shared" si="0"/>
        <v>40</v>
      </c>
      <c r="AS10" s="153">
        <f t="shared" si="0"/>
        <v>41</v>
      </c>
      <c r="AT10" s="153">
        <f t="shared" si="0"/>
        <v>42</v>
      </c>
      <c r="AU10" s="153">
        <f t="shared" si="0"/>
        <v>43</v>
      </c>
      <c r="AV10" s="153">
        <f t="shared" si="0"/>
        <v>44</v>
      </c>
      <c r="AW10" s="153">
        <f t="shared" si="0"/>
        <v>45</v>
      </c>
      <c r="AX10" s="153">
        <f t="shared" si="0"/>
        <v>46</v>
      </c>
      <c r="AY10" s="153">
        <f t="shared" si="0"/>
        <v>47</v>
      </c>
      <c r="AZ10" s="153">
        <f t="shared" si="0"/>
        <v>48</v>
      </c>
      <c r="BA10" s="153">
        <f t="shared" si="0"/>
        <v>49</v>
      </c>
      <c r="BB10" s="153">
        <f t="shared" si="0"/>
        <v>50</v>
      </c>
      <c r="BC10" s="153">
        <f t="shared" si="0"/>
        <v>51</v>
      </c>
      <c r="BD10" s="153">
        <f t="shared" si="0"/>
        <v>52</v>
      </c>
      <c r="BE10" s="153">
        <f t="shared" si="0"/>
        <v>53</v>
      </c>
      <c r="BF10" s="153">
        <f t="shared" si="0"/>
        <v>54</v>
      </c>
      <c r="BG10" s="153">
        <f t="shared" si="0"/>
        <v>55</v>
      </c>
    </row>
    <row r="12" spans="1:59" ht="13.35" customHeight="1">
      <c r="B12" s="26" t="s">
        <v>201</v>
      </c>
    </row>
    <row r="14" spans="1:59" ht="13.35" customHeight="1">
      <c r="C14" s="7" t="s">
        <v>38</v>
      </c>
      <c r="D14" s="126">
        <f>1*'Inputs-Assumptions-Policy Specs'!$D$12</f>
        <v>1000</v>
      </c>
      <c r="E14" s="127">
        <f>D14*(1-'Inputs-Assumptions-Policy Specs'!E19)*(1-'Inputs-Assumptions-Policy Specs'!E20)</f>
        <v>878.91760000000011</v>
      </c>
      <c r="F14" s="127">
        <f>E14*(1-'Inputs-Assumptions-Policy Specs'!F19)*(1-'Inputs-Assumptions-Policy Specs'!F20)</f>
        <v>789.59408322960007</v>
      </c>
      <c r="G14" s="127">
        <f>F14*(1-'Inputs-Assumptions-Policy Specs'!G19)*(1-'Inputs-Assumptions-Policy Specs'!G20)</f>
        <v>724.69039710102686</v>
      </c>
      <c r="H14" s="127">
        <f>G14*(1-'Inputs-Assumptions-Policy Specs'!H19)*(1-'Inputs-Assumptions-Policy Specs'!H20)</f>
        <v>664.81502711174585</v>
      </c>
      <c r="I14" s="127">
        <f>H14*(1-'Inputs-Assumptions-Policy Specs'!I19)*(1-'Inputs-Assumptions-Policy Specs'!I20)</f>
        <v>609.64814430999149</v>
      </c>
      <c r="J14" s="127">
        <f>I14*(1-'Inputs-Assumptions-Policy Specs'!J19)*(1-'Inputs-Assumptions-Policy Specs'!J20)</f>
        <v>558.85152934830978</v>
      </c>
      <c r="K14" s="127">
        <f>J14*(1-'Inputs-Assumptions-Policy Specs'!K19)*(1-'Inputs-Assumptions-Policy Specs'!K20)</f>
        <v>512.0971162405832</v>
      </c>
      <c r="L14" s="127">
        <f>K14*(1-'Inputs-Assumptions-Policy Specs'!L19)*(1-'Inputs-Assumptions-Policy Specs'!L20)</f>
        <v>469.08464557561115</v>
      </c>
      <c r="M14" s="127">
        <f>L14*(1-'Inputs-Assumptions-Policy Specs'!M19)*(1-'Inputs-Assumptions-Policy Specs'!M20)</f>
        <v>429.49934287091821</v>
      </c>
      <c r="N14" s="127">
        <f>M14*(1-'Inputs-Assumptions-Policy Specs'!N19)*(1-'Inputs-Assumptions-Policy Specs'!N20)</f>
        <v>393.02539967563411</v>
      </c>
      <c r="O14" s="152">
        <f>N14*(1-'Inputs-Assumptions-Policy Specs'!O19)*(1-'Inputs-Assumptions-Policy Specs'!O20)</f>
        <v>359.35962999021871</v>
      </c>
      <c r="P14" s="152">
        <f>O14*(1-'Inputs-Assumptions-Policy Specs'!P19)*(1-'Inputs-Assumptions-Policy Specs'!P20)</f>
        <v>328.27674692228879</v>
      </c>
      <c r="Q14" s="152">
        <f>P14*(1-'Inputs-Assumptions-Policy Specs'!Q19)*(1-'Inputs-Assumptions-Policy Specs'!Q20)</f>
        <v>299.55016797401072</v>
      </c>
      <c r="R14" s="152">
        <f>Q14*(1-'Inputs-Assumptions-Policy Specs'!R19)*(1-'Inputs-Assumptions-Policy Specs'!R20)</f>
        <v>273.02320329890426</v>
      </c>
      <c r="S14" s="152">
        <f>R14*(1-'Inputs-Assumptions-Policy Specs'!S19)*(1-'Inputs-Assumptions-Policy Specs'!S20)</f>
        <v>248.54645470459488</v>
      </c>
      <c r="T14" s="152">
        <f>S14*(1-'Inputs-Assumptions-Policy Specs'!T19)*(1-'Inputs-Assumptions-Policy Specs'!T20)</f>
        <v>225.7975942169746</v>
      </c>
      <c r="U14" s="152">
        <f>T14*(1-'Inputs-Assumptions-Policy Specs'!U19)*(1-'Inputs-Assumptions-Policy Specs'!U20)</f>
        <v>204.85251905837035</v>
      </c>
      <c r="V14" s="152">
        <f>U14*(1-'Inputs-Assumptions-Policy Specs'!V19)*(1-'Inputs-Assumptions-Policy Specs'!V20)</f>
        <v>185.57704418908443</v>
      </c>
      <c r="W14" s="152">
        <f>V14*(1-'Inputs-Assumptions-Policy Specs'!W19)*(1-'Inputs-Assumptions-Policy Specs'!W20)</f>
        <v>167.84723607971233</v>
      </c>
      <c r="X14" s="152">
        <f>W14*(1-'Inputs-Assumptions-Policy Specs'!X19)*(1-'Inputs-Assumptions-Policy Specs'!X20)</f>
        <v>151.54571109496737</v>
      </c>
      <c r="Y14" s="152">
        <f>X14*(1-'Inputs-Assumptions-Policy Specs'!Y19)*(1-'Inputs-Assumptions-Policy Specs'!Y20)</f>
        <v>136.56529631666098</v>
      </c>
      <c r="Z14" s="152">
        <f>Y14*(1-'Inputs-Assumptions-Policy Specs'!Z19)*(1-'Inputs-Assumptions-Policy Specs'!Z20)</f>
        <v>122.80563257321654</v>
      </c>
      <c r="AA14" s="152">
        <f>Z14*(1-'Inputs-Assumptions-Policy Specs'!AA19)*(1-'Inputs-Assumptions-Policy Specs'!AA20)</f>
        <v>110.17359959547035</v>
      </c>
      <c r="AB14" s="152">
        <f>AA14*(1-'Inputs-Assumptions-Policy Specs'!AB19)*(1-'Inputs-Assumptions-Policy Specs'!AB20)</f>
        <v>98.58549632057894</v>
      </c>
      <c r="AC14" s="152">
        <f>AB14*(1-'Inputs-Assumptions-Policy Specs'!AC19)*(1-'Inputs-Assumptions-Policy Specs'!AC20)</f>
        <v>87.965906091124708</v>
      </c>
      <c r="AD14" s="152">
        <f>AC14*(1-'Inputs-Assumptions-Policy Specs'!AD19)*(1-'Inputs-Assumptions-Policy Specs'!AD20)</f>
        <v>78.247467972539695</v>
      </c>
      <c r="AE14" s="152">
        <f>AD14*(1-'Inputs-Assumptions-Policy Specs'!AE19)*(1-'Inputs-Assumptions-Policy Specs'!AE20)</f>
        <v>69.371638587504194</v>
      </c>
      <c r="AF14" s="152">
        <f>AE14*(1-'Inputs-Assumptions-Policy Specs'!AF19)*(1-'Inputs-Assumptions-Policy Specs'!AF20)</f>
        <v>61.281795581983808</v>
      </c>
      <c r="AG14" s="152">
        <f>AF14*(1-'Inputs-Assumptions-Policy Specs'!AG19)*(1-'Inputs-Assumptions-Policy Specs'!AG20)</f>
        <v>53.922807928598637</v>
      </c>
      <c r="AH14" s="152">
        <f>AG14*(1-'Inputs-Assumptions-Policy Specs'!AH19)*(1-'Inputs-Assumptions-Policy Specs'!AH20)</f>
        <v>47.241642611506236</v>
      </c>
      <c r="AI14" s="152">
        <f>AH14*(1-'Inputs-Assumptions-Policy Specs'!AI19)*(1-'Inputs-Assumptions-Policy Specs'!AI20)</f>
        <v>41.18879770357848</v>
      </c>
      <c r="AJ14" s="152">
        <f>AI14*(1-'Inputs-Assumptions-Policy Specs'!AJ19)*(1-'Inputs-Assumptions-Policy Specs'!AJ20)</f>
        <v>35.719732668978246</v>
      </c>
      <c r="AK14" s="152">
        <f>AJ14*(1-'Inputs-Assumptions-Policy Specs'!AK19)*(1-'Inputs-Assumptions-Policy Specs'!AK20)</f>
        <v>30.793810079209337</v>
      </c>
      <c r="AL14" s="152">
        <f>AK14*(1-'Inputs-Assumptions-Policy Specs'!AL19)*(1-'Inputs-Assumptions-Policy Specs'!AL20)</f>
        <v>26.374947602938928</v>
      </c>
      <c r="AM14" s="152">
        <f>AL14*(1-'Inputs-Assumptions-Policy Specs'!AM19)*(1-'Inputs-Assumptions-Policy Specs'!AM20)</f>
        <v>22.430521439024204</v>
      </c>
      <c r="AN14" s="152">
        <f>AM14*(1-'Inputs-Assumptions-Policy Specs'!AN19)*(1-'Inputs-Assumptions-Policy Specs'!AN20)</f>
        <v>18.929682291532789</v>
      </c>
      <c r="AO14" s="152">
        <f>AN14*(1-'Inputs-Assumptions-Policy Specs'!AO19)*(1-'Inputs-Assumptions-Policy Specs'!AO20)</f>
        <v>15.843750340621281</v>
      </c>
      <c r="AP14" s="152">
        <f>AO14*(1-'Inputs-Assumptions-Policy Specs'!AP19)*(1-'Inputs-Assumptions-Policy Specs'!AP20)</f>
        <v>13.144279482585956</v>
      </c>
      <c r="AQ14" s="152">
        <f>AP14*(1-'Inputs-Assumptions-Policy Specs'!AQ19)*(1-'Inputs-Assumptions-Policy Specs'!AQ20)</f>
        <v>10.800265380168197</v>
      </c>
      <c r="AR14" s="152">
        <f>AQ14*(1-'Inputs-Assumptions-Policy Specs'!AR19)*(1-'Inputs-Assumptions-Policy Specs'!AR20)</f>
        <v>8.7800627804892795</v>
      </c>
      <c r="AS14" s="152">
        <f>AR14*(1-'Inputs-Assumptions-Policy Specs'!AS19)*(1-'Inputs-Assumptions-Policy Specs'!AS20)</f>
        <v>7.0543800732603463</v>
      </c>
      <c r="AT14" s="152">
        <f>AS14*(1-'Inputs-Assumptions-Policy Specs'!AT19)*(1-'Inputs-Assumptions-Policy Specs'!AT20)</f>
        <v>5.5954439780451688</v>
      </c>
      <c r="AU14" s="152">
        <f>AT14*(1-'Inputs-Assumptions-Policy Specs'!AU19)*(1-'Inputs-Assumptions-Policy Specs'!AU20)</f>
        <v>4.3764608401848903</v>
      </c>
      <c r="AV14" s="152">
        <f>AU14*(1-'Inputs-Assumptions-Policy Specs'!AV19)*(1-'Inputs-Assumptions-Policy Specs'!AV20)</f>
        <v>3.3717007064048907</v>
      </c>
      <c r="AW14" s="152">
        <f>AV14*(1-'Inputs-Assumptions-Policy Specs'!AW19)*(1-'Inputs-Assumptions-Policy Specs'!AW20)</f>
        <v>2.5564221269159058</v>
      </c>
      <c r="AX14" s="152">
        <f>AW14*(1-'Inputs-Assumptions-Policy Specs'!AX19)*(1-'Inputs-Assumptions-Policy Specs'!AX20)</f>
        <v>1.9060570895711408</v>
      </c>
      <c r="AY14" s="152">
        <f>AX14*(1-'Inputs-Assumptions-Policy Specs'!AY19)*(1-'Inputs-Assumptions-Policy Specs'!AY20)</f>
        <v>1.3963873353166836</v>
      </c>
      <c r="AZ14" s="152">
        <f>AY14*(1-'Inputs-Assumptions-Policy Specs'!AZ19)*(1-'Inputs-Assumptions-Policy Specs'!AZ20)</f>
        <v>1.0043214289600819</v>
      </c>
      <c r="BA14" s="152">
        <f>AZ14*(1-'Inputs-Assumptions-Policy Specs'!BA19)*(1-'Inputs-Assumptions-Policy Specs'!BA20)</f>
        <v>0.70851381774560995</v>
      </c>
      <c r="BB14" s="152">
        <f>BA14*(1-'Inputs-Assumptions-Policy Specs'!BB19)*(1-'Inputs-Assumptions-Policy Specs'!BB20)</f>
        <v>0.48980665502309706</v>
      </c>
      <c r="BC14" s="152">
        <f>BB14*(1-'Inputs-Assumptions-Policy Specs'!BC19)*(1-'Inputs-Assumptions-Policy Specs'!BC20)</f>
        <v>0.33149115206386959</v>
      </c>
      <c r="BD14" s="152">
        <f>BC14*(1-'Inputs-Assumptions-Policy Specs'!BD19)*(1-'Inputs-Assumptions-Policy Specs'!BD20)</f>
        <v>0.21939980572976697</v>
      </c>
      <c r="BE14" s="152">
        <f>BD14*(1-'Inputs-Assumptions-Policy Specs'!BE19)*(1-'Inputs-Assumptions-Policy Specs'!BE20)</f>
        <v>0.14185259335489167</v>
      </c>
      <c r="BF14" s="152">
        <f>BE14*(1-'Inputs-Assumptions-Policy Specs'!BF19)*(1-'Inputs-Assumptions-Policy Specs'!BF20)</f>
        <v>8.9488162446232158E-2</v>
      </c>
      <c r="BG14" s="152">
        <f>BF14*(1-'Inputs-Assumptions-Policy Specs'!BG19)*(1-'Inputs-Assumptions-Policy Specs'!BG20)</f>
        <v>5.5014780808130062E-2</v>
      </c>
    </row>
    <row r="15" spans="1:59" ht="13.35" customHeight="1">
      <c r="O15" s="153"/>
      <c r="P15" s="153"/>
      <c r="Q15" s="153"/>
      <c r="R15" s="153"/>
      <c r="S15" s="153"/>
      <c r="T15" s="153"/>
      <c r="U15" s="153"/>
      <c r="V15" s="153"/>
      <c r="W15" s="153"/>
      <c r="X15" s="153"/>
      <c r="Y15" s="153"/>
      <c r="Z15" s="153"/>
      <c r="AA15" s="153"/>
      <c r="AB15" s="153"/>
      <c r="AC15" s="153"/>
      <c r="AD15" s="153"/>
      <c r="AE15" s="153"/>
      <c r="AF15" s="153"/>
      <c r="AG15" s="153"/>
      <c r="AH15" s="153"/>
      <c r="AI15" s="153"/>
      <c r="AJ15" s="153"/>
      <c r="AK15" s="153"/>
      <c r="AL15" s="153"/>
      <c r="AM15" s="153"/>
      <c r="AN15" s="153"/>
      <c r="AO15" s="153"/>
      <c r="AP15" s="153"/>
      <c r="AQ15" s="153"/>
      <c r="AR15" s="153"/>
      <c r="AS15" s="153"/>
      <c r="AT15" s="153"/>
      <c r="AU15" s="153"/>
      <c r="AV15" s="153"/>
      <c r="AW15" s="153"/>
      <c r="AX15" s="153"/>
      <c r="AY15" s="153"/>
      <c r="AZ15" s="153"/>
      <c r="BA15" s="153"/>
      <c r="BB15" s="153"/>
      <c r="BC15" s="153"/>
      <c r="BD15" s="153"/>
      <c r="BE15" s="153"/>
      <c r="BF15" s="153"/>
      <c r="BG15" s="153"/>
    </row>
    <row r="16" spans="1:59" ht="13.35" customHeight="1">
      <c r="C16" s="7" t="s">
        <v>135</v>
      </c>
      <c r="O16" s="153"/>
      <c r="P16" s="153"/>
      <c r="Q16" s="153"/>
      <c r="R16" s="153"/>
      <c r="S16" s="153"/>
      <c r="T16" s="153"/>
      <c r="U16" s="153"/>
      <c r="V16" s="153"/>
      <c r="W16" s="153"/>
      <c r="X16" s="153"/>
      <c r="Y16" s="153"/>
      <c r="Z16" s="153"/>
      <c r="AA16" s="153"/>
      <c r="AB16" s="153"/>
      <c r="AC16" s="153"/>
      <c r="AD16" s="153"/>
      <c r="AE16" s="153"/>
      <c r="AF16" s="153"/>
      <c r="AG16" s="153"/>
      <c r="AH16" s="153"/>
      <c r="AI16" s="153"/>
      <c r="AJ16" s="153"/>
      <c r="AK16" s="153"/>
      <c r="AL16" s="153"/>
      <c r="AM16" s="153"/>
      <c r="AN16" s="153"/>
      <c r="AO16" s="153"/>
      <c r="AP16" s="153"/>
      <c r="AQ16" s="153"/>
      <c r="AR16" s="153"/>
      <c r="AS16" s="153"/>
      <c r="AT16" s="153"/>
      <c r="AU16" s="153"/>
      <c r="AV16" s="153"/>
      <c r="AW16" s="153"/>
      <c r="AX16" s="153"/>
      <c r="AY16" s="153"/>
      <c r="AZ16" s="153"/>
      <c r="BA16" s="153"/>
      <c r="BB16" s="153"/>
      <c r="BC16" s="153"/>
      <c r="BD16" s="153"/>
      <c r="BE16" s="153"/>
      <c r="BF16" s="153"/>
      <c r="BG16" s="153"/>
    </row>
    <row r="17" spans="3:59" ht="16.2">
      <c r="C17" s="143" t="s">
        <v>0</v>
      </c>
      <c r="E17" s="146">
        <f>'Inputs-Assumptions-Policy Specs'!D$17*'Cash Flows'!D$14/$Q$7</f>
        <v>2000</v>
      </c>
      <c r="F17" s="146">
        <f>'Inputs-Assumptions-Policy Specs'!E$17*'Cash Flows'!E$14/$Q$7</f>
        <v>1757.8352000000002</v>
      </c>
      <c r="G17" s="146">
        <f>'Inputs-Assumptions-Policy Specs'!F$17*'Cash Flows'!F$14/$Q$7</f>
        <v>1579.1881664592001</v>
      </c>
      <c r="H17" s="146">
        <f>'Inputs-Assumptions-Policy Specs'!G$17*'Cash Flows'!G$14/$Q$7</f>
        <v>1449.3807942020537</v>
      </c>
      <c r="I17" s="146">
        <f>'Inputs-Assumptions-Policy Specs'!H$17*'Cash Flows'!H$14/$Q$7</f>
        <v>1329.6300542234917</v>
      </c>
      <c r="J17" s="146">
        <f>'Inputs-Assumptions-Policy Specs'!I$17*'Cash Flows'!I$14/$Q$7</f>
        <v>1219.296288619983</v>
      </c>
      <c r="K17" s="146">
        <f>'Inputs-Assumptions-Policy Specs'!J$17*'Cash Flows'!J$14/$Q$7</f>
        <v>1117.7030586966196</v>
      </c>
      <c r="L17" s="146">
        <f>'Inputs-Assumptions-Policy Specs'!K$17*'Cash Flows'!K$14/$Q$7</f>
        <v>1024.1942324811664</v>
      </c>
      <c r="M17" s="146">
        <f>'Inputs-Assumptions-Policy Specs'!L$17*'Cash Flows'!L$14/$Q$7</f>
        <v>938.1692911512223</v>
      </c>
      <c r="N17" s="146">
        <f>'Inputs-Assumptions-Policy Specs'!M$17*'Cash Flows'!M$14/$Q$7</f>
        <v>858.99868574183643</v>
      </c>
      <c r="O17" s="154">
        <f>'Inputs-Assumptions-Policy Specs'!N$17*'Cash Flows'!N$14/$Q$7</f>
        <v>786.05079935126821</v>
      </c>
      <c r="P17" s="154">
        <f>'Inputs-Assumptions-Policy Specs'!O$17*'Cash Flows'!O$14/$Q$7</f>
        <v>718.71925998043741</v>
      </c>
      <c r="Q17" s="154">
        <f>'Inputs-Assumptions-Policy Specs'!P$17*'Cash Flows'!P$14/$Q$7</f>
        <v>656.55349384457759</v>
      </c>
      <c r="R17" s="154">
        <f>'Inputs-Assumptions-Policy Specs'!Q$17*'Cash Flows'!Q$14/$Q$7</f>
        <v>599.10033594802144</v>
      </c>
      <c r="S17" s="154">
        <f>'Inputs-Assumptions-Policy Specs'!R$17*'Cash Flows'!R$14/$Q$7</f>
        <v>546.04640659780841</v>
      </c>
      <c r="T17" s="154">
        <f>'Inputs-Assumptions-Policy Specs'!S$17*'Cash Flows'!S$14/$Q$7</f>
        <v>497.09290940918976</v>
      </c>
      <c r="U17" s="154">
        <f>'Inputs-Assumptions-Policy Specs'!T$17*'Cash Flows'!T$14/$Q$7</f>
        <v>451.5951884339492</v>
      </c>
      <c r="V17" s="154">
        <f>'Inputs-Assumptions-Policy Specs'!U$17*'Cash Flows'!U$14/$Q$7</f>
        <v>409.7050381167407</v>
      </c>
      <c r="W17" s="154">
        <f>'Inputs-Assumptions-Policy Specs'!V$17*'Cash Flows'!V$14/$Q$7</f>
        <v>371.15408837816886</v>
      </c>
      <c r="X17" s="154">
        <f>'Inputs-Assumptions-Policy Specs'!W$17*'Cash Flows'!W$14/$Q$7</f>
        <v>335.69447215942466</v>
      </c>
      <c r="Y17" s="154">
        <f>'Inputs-Assumptions-Policy Specs'!X$17*'Cash Flows'!X$14/$Q$7</f>
        <v>303.09142218993475</v>
      </c>
      <c r="Z17" s="154">
        <f>'Inputs-Assumptions-Policy Specs'!Y$17*'Cash Flows'!Y$14/$Q$7</f>
        <v>273.13059263332195</v>
      </c>
      <c r="AA17" s="154">
        <f>'Inputs-Assumptions-Policy Specs'!Z$17*'Cash Flows'!Z$14/$Q$7</f>
        <v>245.61126514643308</v>
      </c>
      <c r="AB17" s="154">
        <f>'Inputs-Assumptions-Policy Specs'!AA$17*'Cash Flows'!AA$14/$Q$7</f>
        <v>220.3471991909407</v>
      </c>
      <c r="AC17" s="154">
        <f>'Inputs-Assumptions-Policy Specs'!AB$17*'Cash Flows'!AB$14/$Q$7</f>
        <v>197.17099264115788</v>
      </c>
      <c r="AD17" s="154">
        <f>'Inputs-Assumptions-Policy Specs'!AC$17*'Cash Flows'!AC$14/$Q$7</f>
        <v>175.93181218224942</v>
      </c>
      <c r="AE17" s="154">
        <f>'Inputs-Assumptions-Policy Specs'!AD$17*'Cash Flows'!AD$14/$Q$7</f>
        <v>156.49493594507939</v>
      </c>
      <c r="AF17" s="154">
        <f>'Inputs-Assumptions-Policy Specs'!AE$17*'Cash Flows'!AE$14/$Q$7</f>
        <v>138.74327717500839</v>
      </c>
      <c r="AG17" s="154">
        <f>'Inputs-Assumptions-Policy Specs'!AF$17*'Cash Flows'!AF$14/$Q$7</f>
        <v>122.56359116396762</v>
      </c>
      <c r="AH17" s="154">
        <f>'Inputs-Assumptions-Policy Specs'!AG$17*'Cash Flows'!AG$14/$Q$7</f>
        <v>107.84561585719727</v>
      </c>
      <c r="AI17" s="154">
        <f>'Inputs-Assumptions-Policy Specs'!AH$17*'Cash Flows'!AH$14/$Q$7</f>
        <v>94.483285223012473</v>
      </c>
      <c r="AJ17" s="154">
        <f>'Inputs-Assumptions-Policy Specs'!AI$17*'Cash Flows'!AI$14/$Q$7</f>
        <v>82.37759540715696</v>
      </c>
      <c r="AK17" s="154">
        <f>'Inputs-Assumptions-Policy Specs'!AJ$17*'Cash Flows'!AJ$14/$Q$7</f>
        <v>71.439465337956477</v>
      </c>
      <c r="AL17" s="154">
        <f>'Inputs-Assumptions-Policy Specs'!AK$17*'Cash Flows'!AK$14/$Q$7</f>
        <v>61.587620158418673</v>
      </c>
      <c r="AM17" s="154">
        <f>'Inputs-Assumptions-Policy Specs'!AL$17*'Cash Flows'!AL$14/$Q$7</f>
        <v>52.749895205877856</v>
      </c>
      <c r="AN17" s="154">
        <f>'Inputs-Assumptions-Policy Specs'!AM$17*'Cash Flows'!AM$14/$Q$7</f>
        <v>44.861042878048409</v>
      </c>
      <c r="AO17" s="154">
        <f>'Inputs-Assumptions-Policy Specs'!AN$17*'Cash Flows'!AN$14/$Q$7</f>
        <v>37.859364583065577</v>
      </c>
      <c r="AP17" s="154">
        <f>'Inputs-Assumptions-Policy Specs'!AO$17*'Cash Flows'!AO$14/$Q$7</f>
        <v>31.687500681242561</v>
      </c>
      <c r="AQ17" s="154">
        <f>'Inputs-Assumptions-Policy Specs'!AP$17*'Cash Flows'!AP$14/$Q$7</f>
        <v>26.288558965171912</v>
      </c>
      <c r="AR17" s="154">
        <f>'Inputs-Assumptions-Policy Specs'!AQ$17*'Cash Flows'!AQ$14/$Q$7</f>
        <v>21.600530760336394</v>
      </c>
      <c r="AS17" s="154">
        <f>'Inputs-Assumptions-Policy Specs'!AR$17*'Cash Flows'!AR$14/$Q$7</f>
        <v>17.560125560978559</v>
      </c>
      <c r="AT17" s="154">
        <f>'Inputs-Assumptions-Policy Specs'!AS$17*'Cash Flows'!AS$14/$Q$7</f>
        <v>14.108760146520693</v>
      </c>
      <c r="AU17" s="154">
        <f>'Inputs-Assumptions-Policy Specs'!AT$17*'Cash Flows'!AT$14/$Q$7</f>
        <v>11.190887956090338</v>
      </c>
      <c r="AV17" s="154">
        <f>'Inputs-Assumptions-Policy Specs'!AU$17*'Cash Flows'!AU$14/$Q$7</f>
        <v>8.7529216803697807</v>
      </c>
      <c r="AW17" s="154">
        <f>'Inputs-Assumptions-Policy Specs'!AV$17*'Cash Flows'!AV$14/$Q$7</f>
        <v>6.7434014128097814</v>
      </c>
      <c r="AX17" s="154">
        <f>'Inputs-Assumptions-Policy Specs'!AW$17*'Cash Flows'!AW$14/$Q$7</f>
        <v>5.1128442538318115</v>
      </c>
      <c r="AY17" s="154">
        <f>'Inputs-Assumptions-Policy Specs'!AX$17*'Cash Flows'!AX$14/$Q$7</f>
        <v>3.8121141791422817</v>
      </c>
      <c r="AZ17" s="154">
        <f>'Inputs-Assumptions-Policy Specs'!AY$17*'Cash Flows'!AY$14/$Q$7</f>
        <v>2.7927746706333672</v>
      </c>
      <c r="BA17" s="154">
        <f>'Inputs-Assumptions-Policy Specs'!AZ$17*'Cash Flows'!AZ$14/$Q$7</f>
        <v>2.0086428579201638</v>
      </c>
      <c r="BB17" s="154">
        <f>'Inputs-Assumptions-Policy Specs'!BA$17*'Cash Flows'!BA$14/$Q$7</f>
        <v>1.4170276354912199</v>
      </c>
      <c r="BC17" s="154">
        <f>'Inputs-Assumptions-Policy Specs'!BB$17*'Cash Flows'!BB$14/$Q$7</f>
        <v>0.97961331004619412</v>
      </c>
      <c r="BD17" s="154">
        <f>'Inputs-Assumptions-Policy Specs'!BC$17*'Cash Flows'!BC$14/$Q$7</f>
        <v>0.66298230412773917</v>
      </c>
      <c r="BE17" s="154">
        <f>'Inputs-Assumptions-Policy Specs'!BD$17*'Cash Flows'!BD$14/$Q$7</f>
        <v>0.43879961145953394</v>
      </c>
      <c r="BF17" s="154">
        <f>'Inputs-Assumptions-Policy Specs'!BE$17*'Cash Flows'!BE$14/$Q$7</f>
        <v>0.28370518670978334</v>
      </c>
      <c r="BG17" s="154">
        <f>'Inputs-Assumptions-Policy Specs'!BF$17*'Cash Flows'!BF$14/$Q$7</f>
        <v>0.17897632489246432</v>
      </c>
    </row>
    <row r="18" spans="3:59" ht="13.35" customHeight="1">
      <c r="C18" s="147" t="s">
        <v>41</v>
      </c>
      <c r="E18" s="15">
        <f t="shared" ref="E18:N18" si="1">SUM(E17:E17)</f>
        <v>2000</v>
      </c>
      <c r="F18" s="15">
        <f t="shared" si="1"/>
        <v>1757.8352000000002</v>
      </c>
      <c r="G18" s="15">
        <f t="shared" si="1"/>
        <v>1579.1881664592001</v>
      </c>
      <c r="H18" s="15">
        <f t="shared" si="1"/>
        <v>1449.3807942020537</v>
      </c>
      <c r="I18" s="15">
        <f t="shared" si="1"/>
        <v>1329.6300542234917</v>
      </c>
      <c r="J18" s="15">
        <f t="shared" si="1"/>
        <v>1219.296288619983</v>
      </c>
      <c r="K18" s="15">
        <f t="shared" si="1"/>
        <v>1117.7030586966196</v>
      </c>
      <c r="L18" s="15">
        <f t="shared" si="1"/>
        <v>1024.1942324811664</v>
      </c>
      <c r="M18" s="15">
        <f t="shared" si="1"/>
        <v>938.1692911512223</v>
      </c>
      <c r="N18" s="15">
        <f t="shared" si="1"/>
        <v>858.99868574183643</v>
      </c>
      <c r="O18" s="151">
        <f t="shared" ref="O18:BG18" si="2">SUM(O17:O17)</f>
        <v>786.05079935126821</v>
      </c>
      <c r="P18" s="151">
        <f t="shared" si="2"/>
        <v>718.71925998043741</v>
      </c>
      <c r="Q18" s="151">
        <f t="shared" si="2"/>
        <v>656.55349384457759</v>
      </c>
      <c r="R18" s="151">
        <f t="shared" si="2"/>
        <v>599.10033594802144</v>
      </c>
      <c r="S18" s="151">
        <f t="shared" si="2"/>
        <v>546.04640659780841</v>
      </c>
      <c r="T18" s="151">
        <f t="shared" si="2"/>
        <v>497.09290940918976</v>
      </c>
      <c r="U18" s="151">
        <f t="shared" si="2"/>
        <v>451.5951884339492</v>
      </c>
      <c r="V18" s="151">
        <f t="shared" si="2"/>
        <v>409.7050381167407</v>
      </c>
      <c r="W18" s="151">
        <f t="shared" si="2"/>
        <v>371.15408837816886</v>
      </c>
      <c r="X18" s="151">
        <f t="shared" si="2"/>
        <v>335.69447215942466</v>
      </c>
      <c r="Y18" s="151">
        <f t="shared" si="2"/>
        <v>303.09142218993475</v>
      </c>
      <c r="Z18" s="151">
        <f t="shared" si="2"/>
        <v>273.13059263332195</v>
      </c>
      <c r="AA18" s="151">
        <f t="shared" si="2"/>
        <v>245.61126514643308</v>
      </c>
      <c r="AB18" s="151">
        <f t="shared" si="2"/>
        <v>220.3471991909407</v>
      </c>
      <c r="AC18" s="151">
        <f t="shared" si="2"/>
        <v>197.17099264115788</v>
      </c>
      <c r="AD18" s="151">
        <f t="shared" si="2"/>
        <v>175.93181218224942</v>
      </c>
      <c r="AE18" s="151">
        <f t="shared" si="2"/>
        <v>156.49493594507939</v>
      </c>
      <c r="AF18" s="151">
        <f t="shared" si="2"/>
        <v>138.74327717500839</v>
      </c>
      <c r="AG18" s="151">
        <f t="shared" si="2"/>
        <v>122.56359116396762</v>
      </c>
      <c r="AH18" s="151">
        <f t="shared" si="2"/>
        <v>107.84561585719727</v>
      </c>
      <c r="AI18" s="151">
        <f t="shared" si="2"/>
        <v>94.483285223012473</v>
      </c>
      <c r="AJ18" s="151">
        <f t="shared" si="2"/>
        <v>82.37759540715696</v>
      </c>
      <c r="AK18" s="151">
        <f t="shared" si="2"/>
        <v>71.439465337956477</v>
      </c>
      <c r="AL18" s="151">
        <f t="shared" si="2"/>
        <v>61.587620158418673</v>
      </c>
      <c r="AM18" s="151">
        <f t="shared" si="2"/>
        <v>52.749895205877856</v>
      </c>
      <c r="AN18" s="151">
        <f t="shared" si="2"/>
        <v>44.861042878048409</v>
      </c>
      <c r="AO18" s="151">
        <f t="shared" si="2"/>
        <v>37.859364583065577</v>
      </c>
      <c r="AP18" s="151">
        <f t="shared" si="2"/>
        <v>31.687500681242561</v>
      </c>
      <c r="AQ18" s="151">
        <f t="shared" si="2"/>
        <v>26.288558965171912</v>
      </c>
      <c r="AR18" s="151">
        <f t="shared" si="2"/>
        <v>21.600530760336394</v>
      </c>
      <c r="AS18" s="151">
        <f t="shared" si="2"/>
        <v>17.560125560978559</v>
      </c>
      <c r="AT18" s="151">
        <f t="shared" si="2"/>
        <v>14.108760146520693</v>
      </c>
      <c r="AU18" s="151">
        <f t="shared" si="2"/>
        <v>11.190887956090338</v>
      </c>
      <c r="AV18" s="151">
        <f t="shared" si="2"/>
        <v>8.7529216803697807</v>
      </c>
      <c r="AW18" s="151">
        <f t="shared" si="2"/>
        <v>6.7434014128097814</v>
      </c>
      <c r="AX18" s="151">
        <f t="shared" si="2"/>
        <v>5.1128442538318115</v>
      </c>
      <c r="AY18" s="151">
        <f t="shared" si="2"/>
        <v>3.8121141791422817</v>
      </c>
      <c r="AZ18" s="151">
        <f t="shared" si="2"/>
        <v>2.7927746706333672</v>
      </c>
      <c r="BA18" s="151">
        <f t="shared" si="2"/>
        <v>2.0086428579201638</v>
      </c>
      <c r="BB18" s="151">
        <f t="shared" si="2"/>
        <v>1.4170276354912199</v>
      </c>
      <c r="BC18" s="151">
        <f t="shared" si="2"/>
        <v>0.97961331004619412</v>
      </c>
      <c r="BD18" s="151">
        <f t="shared" si="2"/>
        <v>0.66298230412773917</v>
      </c>
      <c r="BE18" s="151">
        <f t="shared" si="2"/>
        <v>0.43879961145953394</v>
      </c>
      <c r="BF18" s="151">
        <f t="shared" si="2"/>
        <v>0.28370518670978334</v>
      </c>
      <c r="BG18" s="151">
        <f t="shared" si="2"/>
        <v>0.17897632489246432</v>
      </c>
    </row>
    <row r="19" spans="3:59" ht="13.35" customHeight="1">
      <c r="E19" s="15"/>
      <c r="F19" s="15"/>
      <c r="G19" s="15"/>
      <c r="H19" s="15"/>
      <c r="I19" s="15"/>
      <c r="J19" s="15"/>
      <c r="K19" s="15"/>
      <c r="L19" s="15"/>
      <c r="M19" s="15"/>
      <c r="N19" s="15"/>
      <c r="O19" s="151"/>
      <c r="P19" s="151"/>
      <c r="Q19" s="151"/>
      <c r="R19" s="151"/>
      <c r="S19" s="151"/>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row>
    <row r="20" spans="3:59" ht="13.35" customHeight="1">
      <c r="C20" s="7" t="s">
        <v>136</v>
      </c>
      <c r="E20" s="15"/>
      <c r="F20" s="15"/>
      <c r="G20" s="15"/>
      <c r="H20" s="15"/>
      <c r="I20" s="15"/>
      <c r="J20" s="15"/>
      <c r="K20" s="15"/>
      <c r="L20" s="15"/>
      <c r="M20" s="15"/>
      <c r="N20" s="15"/>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row>
    <row r="21" spans="3:59" ht="13.35" customHeight="1">
      <c r="C21" s="145" t="s">
        <v>8</v>
      </c>
      <c r="E21" s="15"/>
      <c r="F21" s="15"/>
      <c r="G21" s="15"/>
      <c r="H21" s="15"/>
      <c r="I21" s="15"/>
      <c r="J21" s="15"/>
      <c r="K21" s="15"/>
      <c r="L21" s="15"/>
      <c r="M21" s="15"/>
      <c r="N21" s="15"/>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row>
    <row r="22" spans="3:59" ht="13.35" customHeight="1">
      <c r="C22" s="144" t="s">
        <v>39</v>
      </c>
      <c r="E22" s="15">
        <f>'Inputs-Assumptions-Policy Specs'!$D$13*'Inputs-Assumptions-Policy Specs'!E$19*D$14/$Q$7</f>
        <v>123</v>
      </c>
      <c r="F22" s="15">
        <f>'Inputs-Assumptions-Policy Specs'!$D$13*'Inputs-Assumptions-Policy Specs'!F$19*E$14/$Q$7</f>
        <v>159.08408560000004</v>
      </c>
      <c r="G22" s="15">
        <f>'Inputs-Assumptions-Policy Specs'!$D$13*'Inputs-Assumptions-Policy Specs'!G$19*F$14/$Q$7</f>
        <v>188.71298589187444</v>
      </c>
      <c r="H22" s="15">
        <f>'Inputs-Assumptions-Policy Specs'!$D$13*'Inputs-Assumptions-Policy Specs'!H$19*G$14/$Q$7</f>
        <v>206.53676317379265</v>
      </c>
      <c r="I22" s="15">
        <f>'Inputs-Assumptions-Policy Specs'!$D$13*'Inputs-Assumptions-Policy Specs'!I$19*H$14/$Q$7</f>
        <v>215.40006878420567</v>
      </c>
      <c r="J22" s="15">
        <f>'Inputs-Assumptions-Policy Specs'!$D$13*'Inputs-Assumptions-Policy Specs'!J$19*I$14/$Q$7</f>
        <v>220.08298009590695</v>
      </c>
      <c r="K22" s="15">
        <f>'Inputs-Assumptions-Policy Specs'!$D$13*'Inputs-Assumptions-Policy Specs'!K$19*J$14/$Q$7</f>
        <v>222.4229086806273</v>
      </c>
      <c r="L22" s="15">
        <f>'Inputs-Assumptions-Policy Specs'!$D$13*'Inputs-Assumptions-Policy Specs'!L$19*K$14/$Q$7</f>
        <v>222.25014844841311</v>
      </c>
      <c r="M22" s="15">
        <f>'Inputs-Assumptions-Policy Specs'!$D$13*'Inputs-Assumptions-Policy Specs'!M$19*L$14/$Q$7</f>
        <v>223.75337593956647</v>
      </c>
      <c r="N22" s="15">
        <f>'Inputs-Assumptions-Policy Specs'!$D$13*'Inputs-Assumptions-Policy Specs'!N$19*M$14/$Q$7</f>
        <v>229.78214843594125</v>
      </c>
      <c r="O22" s="151">
        <f>'Inputs-Assumptions-Policy Specs'!$D$13*'Inputs-Assumptions-Policy Specs'!O$19*N$14/$Q$7</f>
        <v>241.71062080051502</v>
      </c>
      <c r="P22" s="151">
        <f>'Inputs-Assumptions-Policy Specs'!$D$13*'Inputs-Assumptions-Policy Specs'!P$19*O$14/$Q$7</f>
        <v>253.7078987730944</v>
      </c>
      <c r="Q22" s="151">
        <f>'Inputs-Assumptions-Policy Specs'!$D$13*'Inputs-Assumptions-Policy Specs'!Q$19*P$14/$Q$7</f>
        <v>267.87382548858767</v>
      </c>
      <c r="R22" s="151">
        <f>'Inputs-Assumptions-Policy Specs'!$D$13*'Inputs-Assumptions-Policy Specs'!R$19*Q$14/$Q$7</f>
        <v>278.58165621582998</v>
      </c>
      <c r="S22" s="151">
        <f>'Inputs-Assumptions-Policy Specs'!$D$13*'Inputs-Assumptions-Policy Specs'!S$19*R$14/$Q$7</f>
        <v>286.40134026055057</v>
      </c>
      <c r="T22" s="151">
        <f>'Inputs-Assumptions-Policy Specs'!$D$13*'Inputs-Assumptions-Policy Specs'!T$19*S$14/$Q$7</f>
        <v>311.42870774485738</v>
      </c>
      <c r="U22" s="151">
        <f>'Inputs-Assumptions-Policy Specs'!$D$13*'Inputs-Assumptions-Policy Specs'!U$19*T$14/$Q$7</f>
        <v>313.18126317894371</v>
      </c>
      <c r="V22" s="151">
        <f>'Inputs-Assumptions-Policy Specs'!$D$13*'Inputs-Assumptions-Policy Specs'!V$19*U$14/$Q$7</f>
        <v>313.83405919742341</v>
      </c>
      <c r="W22" s="151">
        <f>'Inputs-Assumptions-Policy Specs'!$D$13*'Inputs-Assumptions-Policy Specs'!W$19*V$14/$Q$7</f>
        <v>313.43962763536354</v>
      </c>
      <c r="X22" s="151">
        <f>'Inputs-Assumptions-Policy Specs'!$D$13*'Inputs-Assumptions-Policy Specs'!X$19*W$14/$Q$7</f>
        <v>312.36370634434462</v>
      </c>
      <c r="Y22" s="151">
        <f>'Inputs-Assumptions-Policy Specs'!$D$13*'Inputs-Assumptions-Policy Specs'!Y$19*X$14/$Q$7</f>
        <v>310.51716203358814</v>
      </c>
      <c r="Z22" s="151">
        <f>'Inputs-Assumptions-Policy Specs'!$D$13*'Inputs-Assumptions-Policy Specs'!Z$19*Y$14/$Q$7</f>
        <v>308.09130849038718</v>
      </c>
      <c r="AA22" s="151">
        <f>'Inputs-Assumptions-Policy Specs'!$D$13*'Inputs-Assumptions-Policy Specs'!AA$19*Z$14/$Q$7</f>
        <v>305.17199694444315</v>
      </c>
      <c r="AB22" s="151">
        <f>'Inputs-Assumptions-Policy Specs'!$D$13*'Inputs-Assumptions-Policy Specs'!AB$19*AA$14/$Q$7</f>
        <v>301.54514209280234</v>
      </c>
      <c r="AC22" s="151">
        <f>'Inputs-Assumptions-Policy Specs'!$D$13*'Inputs-Assumptions-Policy Specs'!AC$19*AB$14/$Q$7</f>
        <v>297.03810041390437</v>
      </c>
      <c r="AD22" s="151">
        <f>'Inputs-Assumptions-Policy Specs'!$D$13*'Inputs-Assumptions-Policy Specs'!AD$19*AC$14/$Q$7</f>
        <v>291.4310468798962</v>
      </c>
      <c r="AE22" s="151">
        <f>'Inputs-Assumptions-Policy Specs'!$D$13*'Inputs-Assumptions-Policy Specs'!AE$19*AD$14/$Q$7</f>
        <v>284.35129861220929</v>
      </c>
      <c r="AF22" s="151">
        <f>'Inputs-Assumptions-Policy Specs'!$D$13*'Inputs-Assumptions-Policy Specs'!AF$19*AE$14/$Q$7</f>
        <v>276.09912157826665</v>
      </c>
      <c r="AG22" s="151">
        <f>'Inputs-Assumptions-Policy Specs'!$D$13*'Inputs-Assumptions-Policy Specs'!AG$19*AF$14/$Q$7</f>
        <v>267.00478335070341</v>
      </c>
      <c r="AH22" s="151">
        <f>'Inputs-Assumptions-Policy Specs'!$D$13*'Inputs-Assumptions-Policy Specs'!AH$19*AG$14/$Q$7</f>
        <v>257.31963943527268</v>
      </c>
      <c r="AI22" s="151">
        <f>'Inputs-Assumptions-Policy Specs'!$D$13*'Inputs-Assumptions-Policy Specs'!AI$19*AH$14/$Q$7</f>
        <v>247.12103250078911</v>
      </c>
      <c r="AJ22" s="151">
        <f>'Inputs-Assumptions-Policy Specs'!$D$13*'Inputs-Assumptions-Policy Specs'!AJ$19*AI$14/$Q$7</f>
        <v>236.30013242542972</v>
      </c>
      <c r="AK22" s="151">
        <f>'Inputs-Assumptions-Policy Specs'!$D$13*'Inputs-Assumptions-Policy Specs'!AK$19*AJ$14/$Q$7</f>
        <v>224.81999741854909</v>
      </c>
      <c r="AL22" s="151">
        <f>'Inputs-Assumptions-Policy Specs'!$D$13*'Inputs-Assumptions-Policy Specs'!AL$19*AK$14/$Q$7</f>
        <v>212.53887716670286</v>
      </c>
      <c r="AM22" s="151">
        <f>'Inputs-Assumptions-Policy Specs'!$D$13*'Inputs-Assumptions-Policy Specs'!AM$19*AL$14/$Q$7</f>
        <v>199.39460387821828</v>
      </c>
      <c r="AN22" s="151">
        <f>'Inputs-Assumptions-Policy Specs'!$D$13*'Inputs-Assumptions-Policy Specs'!AN$19*AM$14/$Q$7</f>
        <v>185.47798177929116</v>
      </c>
      <c r="AO22" s="151">
        <f>'Inputs-Assumptions-Policy Specs'!$D$13*'Inputs-Assumptions-Policy Specs'!AO$19*AN$14/$Q$7</f>
        <v>170.82145299879187</v>
      </c>
      <c r="AP22" s="151">
        <f>'Inputs-Assumptions-Policy Specs'!$D$13*'Inputs-Assumptions-Policy Specs'!AP$19*AO$14/$Q$7</f>
        <v>155.64900334626347</v>
      </c>
      <c r="AQ22" s="151">
        <f>'Inputs-Assumptions-Policy Specs'!$D$13*'Inputs-Assumptions-Policy Specs'!AQ$19*AP$14/$Q$7</f>
        <v>140.48605910987871</v>
      </c>
      <c r="AR22" s="151">
        <f>'Inputs-Assumptions-Policy Specs'!$D$13*'Inputs-Assumptions-Policy Specs'!AR$19*AQ$14/$Q$7</f>
        <v>125.67188796363715</v>
      </c>
      <c r="AS22" s="151">
        <f>'Inputs-Assumptions-Policy Specs'!$D$13*'Inputs-Assumptions-Policy Specs'!AS$19*AR$14/$Q$7</f>
        <v>111.22583530323821</v>
      </c>
      <c r="AT22" s="151">
        <f>'Inputs-Assumptions-Policy Specs'!$D$13*'Inputs-Assumptions-Policy Specs'!AT$19*AS$14/$Q$7</f>
        <v>97.237574929820624</v>
      </c>
      <c r="AU22" s="151">
        <f>'Inputs-Assumptions-Policy Specs'!$D$13*'Inputs-Assumptions-Policy Specs'!AU$19*AT$14/$Q$7</f>
        <v>83.842132567028813</v>
      </c>
      <c r="AV22" s="151">
        <f>'Inputs-Assumptions-Policy Specs'!$D$13*'Inputs-Assumptions-Policy Specs'!AV$19*AU$14/$Q$7</f>
        <v>71.156876800566138</v>
      </c>
      <c r="AW22" s="151">
        <f>'Inputs-Assumptions-Policy Specs'!$D$13*'Inputs-Assumptions-Policy Specs'!AW$19*AV$14/$Q$7</f>
        <v>59.298100323542826</v>
      </c>
      <c r="AX22" s="151">
        <f>'Inputs-Assumptions-Policy Specs'!$D$13*'Inputs-Assumptions-Policy Specs'!AX$19*AW$14/$Q$7</f>
        <v>48.462094259944827</v>
      </c>
      <c r="AY22" s="151">
        <f>'Inputs-Assumptions-Policy Specs'!$D$13*'Inputs-Assumptions-Policy Specs'!AY$19*AX$14/$Q$7</f>
        <v>38.824476857474572</v>
      </c>
      <c r="AZ22" s="151">
        <f>'Inputs-Assumptions-Policy Specs'!$D$13*'Inputs-Assumptions-Policy Specs'!AZ$19*AY$14/$Q$7</f>
        <v>30.47336081861598</v>
      </c>
      <c r="BA22" s="151">
        <f>'Inputs-Assumptions-Policy Specs'!$D$13*'Inputs-Assumptions-Policy Specs'!BA$19*AZ$14/$Q$7</f>
        <v>23.419771401920148</v>
      </c>
      <c r="BB22" s="151">
        <f>'Inputs-Assumptions-Policy Specs'!$D$13*'Inputs-Assumptions-Policy Specs'!BB$19*BA$14/$Q$7</f>
        <v>17.611527967702628</v>
      </c>
      <c r="BC22" s="151">
        <f>'Inputs-Assumptions-Policy Specs'!$D$13*'Inputs-Assumptions-Policy Specs'!BC$19*BB$14/$Q$7</f>
        <v>12.949018538845618</v>
      </c>
      <c r="BD22" s="151">
        <f>'Inputs-Assumptions-Policy Specs'!$D$13*'Inputs-Assumptions-Policy Specs'!BD$19*BC$14/$Q$7</f>
        <v>9.3013102357601163</v>
      </c>
      <c r="BE22" s="151">
        <f>'Inputs-Assumptions-Policy Specs'!$D$13*'Inputs-Assumptions-Policy Specs'!BE$19*BD$14/$Q$7</f>
        <v>6.5212204257058639</v>
      </c>
      <c r="BF22" s="151">
        <f>'Inputs-Assumptions-Policy Specs'!$D$13*'Inputs-Assumptions-Policy Specs'!BF$19*BE$14/$Q$7</f>
        <v>4.4582851565508896</v>
      </c>
      <c r="BG22" s="151">
        <f>'Inputs-Assumptions-Policy Specs'!$D$13*'Inputs-Assumptions-Policy Specs'!BG$19*BF$14/$Q$7</f>
        <v>2.9689487654786446</v>
      </c>
    </row>
    <row r="23" spans="3:59" ht="13.35" customHeight="1">
      <c r="C23" s="144" t="s">
        <v>40</v>
      </c>
      <c r="E23" s="15">
        <f>'Inputs-Assumptions-Policy Specs'!E$35*'Cash Flows'!D$14*'Inputs-Assumptions-Policy Specs'!E$20/$Q$7</f>
        <v>0</v>
      </c>
      <c r="F23" s="15">
        <f>'Inputs-Assumptions-Policy Specs'!F$35*'Cash Flows'!E$14*'Inputs-Assumptions-Policy Specs'!F$20/$Q$7</f>
        <v>2.5544513191133138</v>
      </c>
      <c r="G23" s="15">
        <f>'Inputs-Assumptions-Policy Specs'!G$35*'Cash Flows'!F$14*'Inputs-Assumptions-Policy Specs'!G$20/$Q$7</f>
        <v>106.89614448858732</v>
      </c>
      <c r="H23" s="15">
        <f>'Inputs-Assumptions-Policy Specs'!H$35*'Cash Flows'!G$14*'Inputs-Assumptions-Policy Specs'!H$20/$Q$7</f>
        <v>196.28831943976664</v>
      </c>
      <c r="I23" s="15">
        <f>'Inputs-Assumptions-Policy Specs'!I$35*'Cash Flows'!H$14*'Inputs-Assumptions-Policy Specs'!I$20/$Q$7</f>
        <v>273.12174992780979</v>
      </c>
      <c r="J23" s="15">
        <f>'Inputs-Assumptions-Policy Specs'!J$35*'Cash Flows'!I$14*'Inputs-Assumptions-Policy Specs'!J$20/$Q$7</f>
        <v>337.05608267538429</v>
      </c>
      <c r="K23" s="15">
        <f>'Inputs-Assumptions-Policy Specs'!K$35*'Cash Flows'!J$14*'Inputs-Assumptions-Policy Specs'!K$20/$Q$7</f>
        <v>389.14849303487551</v>
      </c>
      <c r="L23" s="15">
        <f>'Inputs-Assumptions-Policy Specs'!L$35*'Cash Flows'!K$14*'Inputs-Assumptions-Policy Specs'!L$20/$Q$7</f>
        <v>431.99194245560938</v>
      </c>
      <c r="M23" s="15">
        <f>'Inputs-Assumptions-Policy Specs'!M$35*'Cash Flows'!L$14*'Inputs-Assumptions-Policy Specs'!M$20/$Q$7</f>
        <v>466.45406028722203</v>
      </c>
      <c r="N23" s="15">
        <f>'Inputs-Assumptions-Policy Specs'!N$35*'Cash Flows'!M$14*'Inputs-Assumptions-Policy Specs'!N$20/$Q$7</f>
        <v>493.30846413275651</v>
      </c>
      <c r="O23" s="151">
        <f>'Inputs-Assumptions-Policy Specs'!O$35*'Cash Flows'!N$14*'Inputs-Assumptions-Policy Specs'!O$20/$Q$7</f>
        <v>510.48807803823155</v>
      </c>
      <c r="P23" s="151">
        <f>'Inputs-Assumptions-Policy Specs'!P$35*'Cash Flows'!O$14*'Inputs-Assumptions-Policy Specs'!P$20/$Q$7</f>
        <v>521.6480417388301</v>
      </c>
      <c r="Q23" s="151">
        <f>'Inputs-Assumptions-Policy Specs'!Q$35*'Cash Flows'!P$14*'Inputs-Assumptions-Policy Specs'!Q$20/$Q$7</f>
        <v>527.53061310735507</v>
      </c>
      <c r="R23" s="151">
        <f>'Inputs-Assumptions-Policy Specs'!R$35*'Cash Flows'!Q$14*'Inputs-Assumptions-Policy Specs'!R$20/$Q$7</f>
        <v>528.70580928732318</v>
      </c>
      <c r="S23" s="151">
        <f>'Inputs-Assumptions-Policy Specs'!S$35*'Cash Flows'!R$14*'Inputs-Assumptions-Policy Specs'!S$20/$Q$7</f>
        <v>525.76436072140325</v>
      </c>
      <c r="T23" s="151">
        <f>'Inputs-Assumptions-Policy Specs'!T$35*'Cash Flows'!S$14*'Inputs-Assumptions-Policy Specs'!T$20/$Q$7</f>
        <v>519.18099925150466</v>
      </c>
      <c r="U23" s="151">
        <f>'Inputs-Assumptions-Policy Specs'!U$35*'Cash Flows'!T$14*'Inputs-Assumptions-Policy Specs'!U$20/$Q$7</f>
        <v>508.98439653596591</v>
      </c>
      <c r="V23" s="151">
        <f>'Inputs-Assumptions-Policy Specs'!V$35*'Cash Flows'!U$14*'Inputs-Assumptions-Policy Specs'!V$20/$Q$7</f>
        <v>495.97167903637927</v>
      </c>
      <c r="W23" s="151">
        <f>'Inputs-Assumptions-Policy Specs'!W$35*'Cash Flows'!V$14*'Inputs-Assumptions-Policy Specs'!W$20/$Q$7</f>
        <v>480.48728094096612</v>
      </c>
      <c r="X23" s="151">
        <f>'Inputs-Assumptions-Policy Specs'!X$35*'Cash Flows'!W$14*'Inputs-Assumptions-Policy Specs'!X$20/$Q$7</f>
        <v>462.89365360325735</v>
      </c>
      <c r="Y23" s="151">
        <f>'Inputs-Assumptions-Policy Specs'!Y$35*'Cash Flows'!X$14*'Inputs-Assumptions-Policy Specs'!Y$20/$Q$7</f>
        <v>443.54805635391057</v>
      </c>
      <c r="Z23" s="151">
        <f>'Inputs-Assumptions-Policy Specs'!Z$35*'Cash Flows'!Y$14*'Inputs-Assumptions-Policy Specs'!Z$20/$Q$7</f>
        <v>422.83119323041933</v>
      </c>
      <c r="AA23" s="151">
        <f>'Inputs-Assumptions-Policy Specs'!AA$35*'Cash Flows'!Z$14*'Inputs-Assumptions-Policy Specs'!AA$20/$Q$7</f>
        <v>401.07840431394453</v>
      </c>
      <c r="AB23" s="151">
        <f>'Inputs-Assumptions-Policy Specs'!AB$35*'Cash Flows'!AA$14*'Inputs-Assumptions-Policy Specs'!AB$20/$Q$7</f>
        <v>378.5914704897483</v>
      </c>
      <c r="AC23" s="151">
        <f>'Inputs-Assumptions-Policy Specs'!AC$35*'Cash Flows'!AB$14*'Inputs-Assumptions-Policy Specs'!AC$20/$Q$7</f>
        <v>355.61573831252991</v>
      </c>
      <c r="AD23" s="151">
        <f>'Inputs-Assumptions-Policy Specs'!AD$35*'Cash Flows'!AC$14*'Inputs-Assumptions-Policy Specs'!AD$20/$Q$7</f>
        <v>332.33540527249505</v>
      </c>
      <c r="AE23" s="151">
        <f>'Inputs-Assumptions-Policy Specs'!AE$35*'Cash Flows'!AD$14*'Inputs-Assumptions-Policy Specs'!AE$20/$Q$7</f>
        <v>308.91875299137132</v>
      </c>
      <c r="AF23" s="151">
        <f>'Inputs-Assumptions-Policy Specs'!AF$35*'Cash Flows'!AE$14*'Inputs-Assumptions-Policy Specs'!AF$20/$Q$7</f>
        <v>285.53044668298162</v>
      </c>
      <c r="AG23" s="151">
        <f>'Inputs-Assumptions-Policy Specs'!AG$35*'Cash Flows'!AF$14*'Inputs-Assumptions-Policy Specs'!AG$20/$Q$7</f>
        <v>262.32484795382766</v>
      </c>
      <c r="AH23" s="151">
        <f>'Inputs-Assumptions-Policy Specs'!AH$35*'Cash Flows'!AG$14*'Inputs-Assumptions-Policy Specs'!AH$20/$Q$7</f>
        <v>239.47884600032882</v>
      </c>
      <c r="AI23" s="151">
        <f>'Inputs-Assumptions-Policy Specs'!AI$35*'Cash Flows'!AH$14*'Inputs-Assumptions-Policy Specs'!AI$20/$Q$7</f>
        <v>217.17679935274896</v>
      </c>
      <c r="AJ23" s="151">
        <f>'Inputs-Assumptions-Policy Specs'!AJ$35*'Cash Flows'!AI$14*'Inputs-Assumptions-Policy Specs'!AJ$20/$Q$7</f>
        <v>195.59814145828099</v>
      </c>
      <c r="AK23" s="151">
        <f>'Inputs-Assumptions-Policy Specs'!AK$35*'Cash Flows'!AJ$14*'Inputs-Assumptions-Policy Specs'!AK$20/$Q$7</f>
        <v>174.91059201466859</v>
      </c>
      <c r="AL23" s="151">
        <f>'Inputs-Assumptions-Policy Specs'!AL$35*'Cash Flows'!AK$14*'Inputs-Assumptions-Policy Specs'!AL$20/$Q$7</f>
        <v>155.25831022077304</v>
      </c>
      <c r="AM23" s="151">
        <f>'Inputs-Assumptions-Policy Specs'!AM$35*'Cash Flows'!AL$14*'Inputs-Assumptions-Policy Specs'!AM$20/$Q$7</f>
        <v>136.74552391097703</v>
      </c>
      <c r="AN23" s="151">
        <f>'Inputs-Assumptions-Policy Specs'!AN$35*'Cash Flows'!AM$14*'Inputs-Assumptions-Policy Specs'!AN$20/$Q$7</f>
        <v>119.4429081039877</v>
      </c>
      <c r="AO23" s="151">
        <f>'Inputs-Assumptions-Policy Specs'!AO$35*'Cash Flows'!AN$14*'Inputs-Assumptions-Policy Specs'!AO$20/$Q$7</f>
        <v>103.39972629842282</v>
      </c>
      <c r="AP23" s="151">
        <f>'Inputs-Assumptions-Policy Specs'!AP$35*'Cash Flows'!AO$14*'Inputs-Assumptions-Policy Specs'!AP$20/$Q$7</f>
        <v>88.650940957390546</v>
      </c>
      <c r="AQ23" s="151">
        <f>'Inputs-Assumptions-Policy Specs'!AQ$35*'Cash Flows'!AP$14*'Inputs-Assumptions-Policy Specs'!AQ$20/$Q$7</f>
        <v>75.220361702747368</v>
      </c>
      <c r="AR23" s="151">
        <f>'Inputs-Assumptions-Policy Specs'!AR$35*'Cash Flows'!AQ$14*'Inputs-Assumptions-Policy Specs'!AR$20/$Q$7</f>
        <v>63.11314238875228</v>
      </c>
      <c r="AS23" s="151">
        <f>'Inputs-Assumptions-Policy Specs'!AS$35*'Cash Flows'!AR$14*'Inputs-Assumptions-Policy Specs'!AS$20/$Q$7</f>
        <v>52.31467347292724</v>
      </c>
      <c r="AT23" s="151">
        <f>'Inputs-Assumptions-Policy Specs'!AT$35*'Cash Flows'!AS$14*'Inputs-Assumptions-Policy Specs'!AT$20/$Q$7</f>
        <v>42.802114337568504</v>
      </c>
      <c r="AU23" s="151">
        <f>'Inputs-Assumptions-Policy Specs'!AU$35*'Cash Flows'!AT$14*'Inputs-Assumptions-Policy Specs'!AU$20/$Q$7</f>
        <v>34.535766374247558</v>
      </c>
      <c r="AV23" s="151">
        <f>'Inputs-Assumptions-Policy Specs'!AV$35*'Cash Flows'!AU$14*'Inputs-Assumptions-Policy Specs'!AV$20/$Q$7</f>
        <v>27.457460596789666</v>
      </c>
      <c r="AW23" s="151">
        <f>'Inputs-Assumptions-Policy Specs'!AW$35*'Cash Flows'!AV$14*'Inputs-Assumptions-Policy Specs'!AW$20/$Q$7</f>
        <v>21.493464429650782</v>
      </c>
      <c r="AX23" s="151">
        <f>'Inputs-Assumptions-Policy Specs'!AX$35*'Cash Flows'!AW$14*'Inputs-Assumptions-Policy Specs'!AX$20/$Q$7</f>
        <v>16.557160820870259</v>
      </c>
      <c r="AY23" s="151">
        <f>'Inputs-Assumptions-Policy Specs'!AY$35*'Cash Flows'!AX$14*'Inputs-Assumptions-Policy Specs'!AY$20/$Q$7</f>
        <v>12.547142469286957</v>
      </c>
      <c r="AZ23" s="151">
        <f>'Inputs-Assumptions-Policy Specs'!AZ$35*'Cash Flows'!AY$14*'Inputs-Assumptions-Policy Specs'!AZ$20/$Q$7</f>
        <v>9.3506713986869112</v>
      </c>
      <c r="BA23" s="151">
        <f>'Inputs-Assumptions-Policy Specs'!BA$35*'Cash Flows'!AZ$14*'Inputs-Assumptions-Policy Specs'!BA$20/$Q$7</f>
        <v>6.8511128406657589</v>
      </c>
      <c r="BB23" s="151">
        <f>'Inputs-Assumptions-Policy Specs'!BB$35*'Cash Flows'!BA$14*'Inputs-Assumptions-Policy Specs'!BB$20/$Q$7</f>
        <v>4.932656561698284</v>
      </c>
      <c r="BC23" s="151">
        <f>'Inputs-Assumptions-Policy Specs'!BC$35*'Cash Flows'!BB$14*'Inputs-Assumptions-Policy Specs'!BC$20/$Q$7</f>
        <v>3.4869601300059498</v>
      </c>
      <c r="BD23" s="151">
        <f>'Inputs-Assumptions-Policy Specs'!BD$35*'Cash Flows'!BC$14*'Inputs-Assumptions-Policy Specs'!BD$20/$Q$7</f>
        <v>2.4170029746003747</v>
      </c>
      <c r="BE23" s="151">
        <f>'Inputs-Assumptions-Policy Specs'!BE$35*'Cash Flows'!BD$14*'Inputs-Assumptions-Policy Specs'!BE$20/$Q$7</f>
        <v>1.6394297795125625</v>
      </c>
      <c r="BF23" s="151">
        <f>'Inputs-Assumptions-Policy Specs'!BF$35*'Cash Flows'!BE$14*'Inputs-Assumptions-Policy Specs'!BF$20/$Q$7</f>
        <v>1.0852753635146943</v>
      </c>
      <c r="BG23" s="151">
        <f>'Inputs-Assumptions-Policy Specs'!BG$35*'Cash Flows'!BF$14*'Inputs-Assumptions-Policy Specs'!BG$20/$Q$7</f>
        <v>0.71590529956985738</v>
      </c>
    </row>
    <row r="24" spans="3:59" ht="13.35" customHeight="1">
      <c r="C24" s="144" t="s">
        <v>43</v>
      </c>
      <c r="E24" s="15">
        <v>0</v>
      </c>
      <c r="F24" s="15">
        <v>0</v>
      </c>
      <c r="G24" s="15">
        <v>0</v>
      </c>
      <c r="H24" s="15">
        <v>0</v>
      </c>
      <c r="I24" s="15">
        <v>0</v>
      </c>
      <c r="J24" s="15">
        <v>0</v>
      </c>
      <c r="K24" s="15">
        <v>0</v>
      </c>
      <c r="L24" s="15">
        <v>0</v>
      </c>
      <c r="M24" s="15">
        <v>0</v>
      </c>
      <c r="N24" s="15">
        <v>0</v>
      </c>
      <c r="O24" s="151">
        <v>0</v>
      </c>
      <c r="P24" s="151">
        <v>0</v>
      </c>
      <c r="Q24" s="151">
        <v>0</v>
      </c>
      <c r="R24" s="151">
        <v>0</v>
      </c>
      <c r="S24" s="151">
        <v>0</v>
      </c>
      <c r="T24" s="151">
        <v>0</v>
      </c>
      <c r="U24" s="151">
        <v>0</v>
      </c>
      <c r="V24" s="151">
        <v>0</v>
      </c>
      <c r="W24" s="151">
        <v>0</v>
      </c>
      <c r="X24" s="151">
        <v>0</v>
      </c>
      <c r="Y24" s="151">
        <v>0</v>
      </c>
      <c r="Z24" s="151">
        <v>0</v>
      </c>
      <c r="AA24" s="151">
        <v>0</v>
      </c>
      <c r="AB24" s="151">
        <v>0</v>
      </c>
      <c r="AC24" s="151">
        <v>0</v>
      </c>
      <c r="AD24" s="151">
        <v>0</v>
      </c>
      <c r="AE24" s="151">
        <v>0</v>
      </c>
      <c r="AF24" s="151">
        <v>0</v>
      </c>
      <c r="AG24" s="151">
        <v>0</v>
      </c>
      <c r="AH24" s="151">
        <v>0</v>
      </c>
      <c r="AI24" s="151">
        <v>0</v>
      </c>
      <c r="AJ24" s="151">
        <v>0</v>
      </c>
      <c r="AK24" s="151">
        <v>0</v>
      </c>
      <c r="AL24" s="151">
        <v>0</v>
      </c>
      <c r="AM24" s="151">
        <v>0</v>
      </c>
      <c r="AN24" s="151">
        <v>0</v>
      </c>
      <c r="AO24" s="151">
        <v>0</v>
      </c>
      <c r="AP24" s="151">
        <v>0</v>
      </c>
      <c r="AQ24" s="151">
        <v>0</v>
      </c>
      <c r="AR24" s="151">
        <v>0</v>
      </c>
      <c r="AS24" s="151">
        <v>0</v>
      </c>
      <c r="AT24" s="151">
        <v>0</v>
      </c>
      <c r="AU24" s="151">
        <v>0</v>
      </c>
      <c r="AV24" s="151">
        <v>0</v>
      </c>
      <c r="AW24" s="151">
        <v>0</v>
      </c>
      <c r="AX24" s="151">
        <v>0</v>
      </c>
      <c r="AY24" s="151">
        <v>0</v>
      </c>
      <c r="AZ24" s="151">
        <v>0</v>
      </c>
      <c r="BA24" s="151">
        <v>0</v>
      </c>
      <c r="BB24" s="151">
        <v>0</v>
      </c>
      <c r="BC24" s="151">
        <v>0</v>
      </c>
      <c r="BD24" s="151">
        <v>0</v>
      </c>
      <c r="BE24" s="151">
        <v>0</v>
      </c>
      <c r="BF24" s="151">
        <v>0</v>
      </c>
      <c r="BG24" s="151">
        <v>0</v>
      </c>
    </row>
    <row r="25" spans="3:59" ht="13.35" customHeight="1">
      <c r="C25" s="145" t="s">
        <v>59</v>
      </c>
      <c r="E25" s="15"/>
      <c r="F25" s="15"/>
      <c r="G25" s="15"/>
      <c r="H25" s="15"/>
      <c r="I25" s="15"/>
      <c r="J25" s="15"/>
      <c r="K25" s="15"/>
      <c r="L25" s="15"/>
      <c r="M25" s="15"/>
      <c r="N25" s="15"/>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c r="BC25" s="151"/>
      <c r="BD25" s="151"/>
      <c r="BE25" s="151"/>
      <c r="BF25" s="151"/>
      <c r="BG25" s="151"/>
    </row>
    <row r="26" spans="3:59" ht="13.35" customHeight="1">
      <c r="C26" s="144" t="s">
        <v>57</v>
      </c>
      <c r="E26" s="125">
        <f>'Inputs-Assumptions-Policy Specs'!D22*E17</f>
        <v>1500</v>
      </c>
      <c r="F26" s="125">
        <f>'Inputs-Assumptions-Policy Specs'!E22*F17</f>
        <v>351.56704000000008</v>
      </c>
      <c r="G26" s="15">
        <f>'Inputs-Assumptions-Policy Specs'!F22*G17</f>
        <v>0</v>
      </c>
      <c r="H26" s="15">
        <f>'Inputs-Assumptions-Policy Specs'!G22*H17</f>
        <v>0</v>
      </c>
      <c r="I26" s="15">
        <f>'Inputs-Assumptions-Policy Specs'!H22*I17</f>
        <v>0</v>
      </c>
      <c r="J26" s="15">
        <f>'Inputs-Assumptions-Policy Specs'!I22*J17</f>
        <v>0</v>
      </c>
      <c r="K26" s="15">
        <f>'Inputs-Assumptions-Policy Specs'!J22*K17</f>
        <v>0</v>
      </c>
      <c r="L26" s="15">
        <f>'Inputs-Assumptions-Policy Specs'!K22*L17</f>
        <v>0</v>
      </c>
      <c r="M26" s="15">
        <f>'Inputs-Assumptions-Policy Specs'!L22*M17</f>
        <v>0</v>
      </c>
      <c r="N26" s="15">
        <f>'Inputs-Assumptions-Policy Specs'!M22*N17</f>
        <v>0</v>
      </c>
      <c r="O26" s="151">
        <f>'Inputs-Assumptions-Policy Specs'!N22*O17</f>
        <v>0</v>
      </c>
      <c r="P26" s="151">
        <f>'Inputs-Assumptions-Policy Specs'!O22*P17</f>
        <v>0</v>
      </c>
      <c r="Q26" s="151">
        <f>'Inputs-Assumptions-Policy Specs'!P22*Q17</f>
        <v>0</v>
      </c>
      <c r="R26" s="151">
        <f>'Inputs-Assumptions-Policy Specs'!Q22*R17</f>
        <v>0</v>
      </c>
      <c r="S26" s="151">
        <f>'Inputs-Assumptions-Policy Specs'!R22*S17</f>
        <v>0</v>
      </c>
      <c r="T26" s="151">
        <f>'Inputs-Assumptions-Policy Specs'!S22*T17</f>
        <v>0</v>
      </c>
      <c r="U26" s="151">
        <f>'Inputs-Assumptions-Policy Specs'!T22*U17</f>
        <v>0</v>
      </c>
      <c r="V26" s="151">
        <f>'Inputs-Assumptions-Policy Specs'!U22*V17</f>
        <v>0</v>
      </c>
      <c r="W26" s="151">
        <f>'Inputs-Assumptions-Policy Specs'!V22*W17</f>
        <v>0</v>
      </c>
      <c r="X26" s="151">
        <f>'Inputs-Assumptions-Policy Specs'!W22*X17</f>
        <v>0</v>
      </c>
      <c r="Y26" s="151">
        <f>'Inputs-Assumptions-Policy Specs'!X22*Y17</f>
        <v>0</v>
      </c>
      <c r="Z26" s="151">
        <f>'Inputs-Assumptions-Policy Specs'!Y22*Z17</f>
        <v>0</v>
      </c>
      <c r="AA26" s="151">
        <f>'Inputs-Assumptions-Policy Specs'!Z22*AA17</f>
        <v>0</v>
      </c>
      <c r="AB26" s="151">
        <f>'Inputs-Assumptions-Policy Specs'!AA22*AB17</f>
        <v>0</v>
      </c>
      <c r="AC26" s="151">
        <f>'Inputs-Assumptions-Policy Specs'!AB22*AC17</f>
        <v>0</v>
      </c>
      <c r="AD26" s="151">
        <f>'Inputs-Assumptions-Policy Specs'!AC22*AD17</f>
        <v>0</v>
      </c>
      <c r="AE26" s="151">
        <f>'Inputs-Assumptions-Policy Specs'!AD22*AE17</f>
        <v>0</v>
      </c>
      <c r="AF26" s="151">
        <f>'Inputs-Assumptions-Policy Specs'!AE22*AF17</f>
        <v>0</v>
      </c>
      <c r="AG26" s="151">
        <f>'Inputs-Assumptions-Policy Specs'!AF22*AG17</f>
        <v>0</v>
      </c>
      <c r="AH26" s="151">
        <f>'Inputs-Assumptions-Policy Specs'!AG22*AH17</f>
        <v>0</v>
      </c>
      <c r="AI26" s="151">
        <f>'Inputs-Assumptions-Policy Specs'!AH22*AI17</f>
        <v>0</v>
      </c>
      <c r="AJ26" s="151">
        <f>'Inputs-Assumptions-Policy Specs'!AI22*AJ17</f>
        <v>0</v>
      </c>
      <c r="AK26" s="151">
        <f>'Inputs-Assumptions-Policy Specs'!AJ22*AK17</f>
        <v>0</v>
      </c>
      <c r="AL26" s="151">
        <f>'Inputs-Assumptions-Policy Specs'!AK22*AL17</f>
        <v>0</v>
      </c>
      <c r="AM26" s="151">
        <f>'Inputs-Assumptions-Policy Specs'!AL22*AM17</f>
        <v>0</v>
      </c>
      <c r="AN26" s="151">
        <f>'Inputs-Assumptions-Policy Specs'!AM22*AN17</f>
        <v>0</v>
      </c>
      <c r="AO26" s="151">
        <f>'Inputs-Assumptions-Policy Specs'!AN22*AO17</f>
        <v>0</v>
      </c>
      <c r="AP26" s="151">
        <f>'Inputs-Assumptions-Policy Specs'!AO22*AP17</f>
        <v>0</v>
      </c>
      <c r="AQ26" s="151">
        <f>'Inputs-Assumptions-Policy Specs'!AP22*AQ17</f>
        <v>0</v>
      </c>
      <c r="AR26" s="151">
        <f>'Inputs-Assumptions-Policy Specs'!AQ22*AR17</f>
        <v>0</v>
      </c>
      <c r="AS26" s="151">
        <f>'Inputs-Assumptions-Policy Specs'!AR22*AS17</f>
        <v>0</v>
      </c>
      <c r="AT26" s="151">
        <f>'Inputs-Assumptions-Policy Specs'!AS22*AT17</f>
        <v>0</v>
      </c>
      <c r="AU26" s="151">
        <f>'Inputs-Assumptions-Policy Specs'!AT22*AU17</f>
        <v>0</v>
      </c>
      <c r="AV26" s="151">
        <f>'Inputs-Assumptions-Policy Specs'!AU22*AV17</f>
        <v>0</v>
      </c>
      <c r="AW26" s="151">
        <f>'Inputs-Assumptions-Policy Specs'!AV22*AW17</f>
        <v>0</v>
      </c>
      <c r="AX26" s="151">
        <f>'Inputs-Assumptions-Policy Specs'!AW22*AX17</f>
        <v>0</v>
      </c>
      <c r="AY26" s="151">
        <f>'Inputs-Assumptions-Policy Specs'!AX22*AY17</f>
        <v>0</v>
      </c>
      <c r="AZ26" s="151">
        <f>'Inputs-Assumptions-Policy Specs'!AY22*AZ17</f>
        <v>0</v>
      </c>
      <c r="BA26" s="151">
        <f>'Inputs-Assumptions-Policy Specs'!AZ22*BA17</f>
        <v>0</v>
      </c>
      <c r="BB26" s="151">
        <f>'Inputs-Assumptions-Policy Specs'!BA22*BB17</f>
        <v>0</v>
      </c>
      <c r="BC26" s="151">
        <f>'Inputs-Assumptions-Policy Specs'!BB22*BC17</f>
        <v>0</v>
      </c>
      <c r="BD26" s="151">
        <f>'Inputs-Assumptions-Policy Specs'!BC22*BD17</f>
        <v>0</v>
      </c>
      <c r="BE26" s="151">
        <f>'Inputs-Assumptions-Policy Specs'!BD22*BE17</f>
        <v>0</v>
      </c>
      <c r="BF26" s="151">
        <f>'Inputs-Assumptions-Policy Specs'!BE22*BF17</f>
        <v>0</v>
      </c>
      <c r="BG26" s="151">
        <f>'Inputs-Assumptions-Policy Specs'!BF22*BG17</f>
        <v>0</v>
      </c>
    </row>
    <row r="27" spans="3:59" ht="13.35" customHeight="1">
      <c r="C27" s="144" t="s">
        <v>58</v>
      </c>
      <c r="E27" s="151">
        <f>'Inputs-Assumptions-Policy Specs'!D25*E17+D14*'Inputs-Assumptions-Policy Specs'!D49/$Q$7</f>
        <v>100</v>
      </c>
      <c r="F27" s="15">
        <f>'Inputs-Assumptions-Policy Specs'!E25*F17+E14*'Inputs-Assumptions-Policy Specs'!E49/$Q$7</f>
        <v>0</v>
      </c>
      <c r="G27" s="15">
        <f>'Inputs-Assumptions-Policy Specs'!F25*G17+F14*'Inputs-Assumptions-Policy Specs'!F49/$Q$7</f>
        <v>0</v>
      </c>
      <c r="H27" s="15">
        <f>'Inputs-Assumptions-Policy Specs'!G25*H17+G14*'Inputs-Assumptions-Policy Specs'!G49/$Q$7</f>
        <v>0</v>
      </c>
      <c r="I27" s="15">
        <f>'Inputs-Assumptions-Policy Specs'!H25*I17+H14*'Inputs-Assumptions-Policy Specs'!H49/$Q$7</f>
        <v>0</v>
      </c>
      <c r="J27" s="15">
        <f>'Inputs-Assumptions-Policy Specs'!I25*J17+I14*'Inputs-Assumptions-Policy Specs'!I49/$Q$7</f>
        <v>0</v>
      </c>
      <c r="K27" s="15">
        <f>'Inputs-Assumptions-Policy Specs'!J25*K17+J14*'Inputs-Assumptions-Policy Specs'!J49/$Q$7</f>
        <v>0</v>
      </c>
      <c r="L27" s="15">
        <f>'Inputs-Assumptions-Policy Specs'!K25*L17+K14*'Inputs-Assumptions-Policy Specs'!K49/$Q$7</f>
        <v>0</v>
      </c>
      <c r="M27" s="15">
        <f>'Inputs-Assumptions-Policy Specs'!L25*M17+L14*'Inputs-Assumptions-Policy Specs'!L49/$Q$7</f>
        <v>0</v>
      </c>
      <c r="N27" s="15">
        <f>'Inputs-Assumptions-Policy Specs'!M25*N17+M14*'Inputs-Assumptions-Policy Specs'!M49/$Q$7</f>
        <v>0</v>
      </c>
      <c r="O27" s="151">
        <f>'Inputs-Assumptions-Policy Specs'!N25*O17</f>
        <v>0</v>
      </c>
      <c r="P27" s="151">
        <f>'Inputs-Assumptions-Policy Specs'!O25*P17</f>
        <v>0</v>
      </c>
      <c r="Q27" s="151">
        <f>'Inputs-Assumptions-Policy Specs'!P25*Q17</f>
        <v>0</v>
      </c>
      <c r="R27" s="151">
        <f>'Inputs-Assumptions-Policy Specs'!Q25*R17</f>
        <v>0</v>
      </c>
      <c r="S27" s="151">
        <f>'Inputs-Assumptions-Policy Specs'!R25*S17</f>
        <v>0</v>
      </c>
      <c r="T27" s="151">
        <f>'Inputs-Assumptions-Policy Specs'!S25*T17</f>
        <v>0</v>
      </c>
      <c r="U27" s="151">
        <f>'Inputs-Assumptions-Policy Specs'!T25*U17</f>
        <v>0</v>
      </c>
      <c r="V27" s="151">
        <f>'Inputs-Assumptions-Policy Specs'!U25*V17</f>
        <v>0</v>
      </c>
      <c r="W27" s="151">
        <f>'Inputs-Assumptions-Policy Specs'!V25*W17</f>
        <v>0</v>
      </c>
      <c r="X27" s="151">
        <f>'Inputs-Assumptions-Policy Specs'!W25*X17</f>
        <v>0</v>
      </c>
      <c r="Y27" s="151">
        <f>'Inputs-Assumptions-Policy Specs'!X25*Y17</f>
        <v>0</v>
      </c>
      <c r="Z27" s="151">
        <f>'Inputs-Assumptions-Policy Specs'!Y25*Z17</f>
        <v>0</v>
      </c>
      <c r="AA27" s="151">
        <f>'Inputs-Assumptions-Policy Specs'!Z25*AA17</f>
        <v>0</v>
      </c>
      <c r="AB27" s="151">
        <f>'Inputs-Assumptions-Policy Specs'!AA25*AB17</f>
        <v>0</v>
      </c>
      <c r="AC27" s="151">
        <f>'Inputs-Assumptions-Policy Specs'!AB25*AC17</f>
        <v>0</v>
      </c>
      <c r="AD27" s="151">
        <f>'Inputs-Assumptions-Policy Specs'!AC25*AD17</f>
        <v>0</v>
      </c>
      <c r="AE27" s="151">
        <f>'Inputs-Assumptions-Policy Specs'!AD25*AE17</f>
        <v>0</v>
      </c>
      <c r="AF27" s="151">
        <f>'Inputs-Assumptions-Policy Specs'!AE25*AF17</f>
        <v>0</v>
      </c>
      <c r="AG27" s="151">
        <f>'Inputs-Assumptions-Policy Specs'!AF25*AG17</f>
        <v>0</v>
      </c>
      <c r="AH27" s="151">
        <f>'Inputs-Assumptions-Policy Specs'!AG25*AH17</f>
        <v>0</v>
      </c>
      <c r="AI27" s="151">
        <f>'Inputs-Assumptions-Policy Specs'!AH25*AI17</f>
        <v>0</v>
      </c>
      <c r="AJ27" s="151">
        <f>'Inputs-Assumptions-Policy Specs'!AI25*AJ17</f>
        <v>0</v>
      </c>
      <c r="AK27" s="151">
        <f>'Inputs-Assumptions-Policy Specs'!AJ25*AK17</f>
        <v>0</v>
      </c>
      <c r="AL27" s="151">
        <f>'Inputs-Assumptions-Policy Specs'!AK25*AL17</f>
        <v>0</v>
      </c>
      <c r="AM27" s="151">
        <f>'Inputs-Assumptions-Policy Specs'!AL25*AM17</f>
        <v>0</v>
      </c>
      <c r="AN27" s="151">
        <f>'Inputs-Assumptions-Policy Specs'!AM25*AN17</f>
        <v>0</v>
      </c>
      <c r="AO27" s="151">
        <f>'Inputs-Assumptions-Policy Specs'!AN25*AO17</f>
        <v>0</v>
      </c>
      <c r="AP27" s="151">
        <f>'Inputs-Assumptions-Policy Specs'!AO25*AP17</f>
        <v>0</v>
      </c>
      <c r="AQ27" s="151">
        <f>'Inputs-Assumptions-Policy Specs'!AP25*AQ17</f>
        <v>0</v>
      </c>
      <c r="AR27" s="151">
        <f>'Inputs-Assumptions-Policy Specs'!AQ25*AR17</f>
        <v>0</v>
      </c>
      <c r="AS27" s="151">
        <f>'Inputs-Assumptions-Policy Specs'!AR25*AS17</f>
        <v>0</v>
      </c>
      <c r="AT27" s="151">
        <f>'Inputs-Assumptions-Policy Specs'!AS25*AT17</f>
        <v>0</v>
      </c>
      <c r="AU27" s="151">
        <f>'Inputs-Assumptions-Policy Specs'!AT25*AU17</f>
        <v>0</v>
      </c>
      <c r="AV27" s="151">
        <f>'Inputs-Assumptions-Policy Specs'!AU25*AV17</f>
        <v>0</v>
      </c>
      <c r="AW27" s="151">
        <f>'Inputs-Assumptions-Policy Specs'!AV25*AW17</f>
        <v>0</v>
      </c>
      <c r="AX27" s="151">
        <f>'Inputs-Assumptions-Policy Specs'!AW25*AX17</f>
        <v>0</v>
      </c>
      <c r="AY27" s="151">
        <f>'Inputs-Assumptions-Policy Specs'!AX25*AY17</f>
        <v>0</v>
      </c>
      <c r="AZ27" s="151">
        <f>'Inputs-Assumptions-Policy Specs'!AY25*AZ17</f>
        <v>0</v>
      </c>
      <c r="BA27" s="151">
        <f>'Inputs-Assumptions-Policy Specs'!AZ25*BA17</f>
        <v>0</v>
      </c>
      <c r="BB27" s="151">
        <f>'Inputs-Assumptions-Policy Specs'!BA25*BB17</f>
        <v>0</v>
      </c>
      <c r="BC27" s="151">
        <f>'Inputs-Assumptions-Policy Specs'!BB25*BC17</f>
        <v>0</v>
      </c>
      <c r="BD27" s="151">
        <f>'Inputs-Assumptions-Policy Specs'!BC25*BD17</f>
        <v>0</v>
      </c>
      <c r="BE27" s="151">
        <f>'Inputs-Assumptions-Policy Specs'!BD25*BE17</f>
        <v>0</v>
      </c>
      <c r="BF27" s="151">
        <f>'Inputs-Assumptions-Policy Specs'!BE25*BF17</f>
        <v>0</v>
      </c>
      <c r="BG27" s="151">
        <f>'Inputs-Assumptions-Policy Specs'!BF25*BG17</f>
        <v>0</v>
      </c>
    </row>
    <row r="28" spans="3:59" ht="13.35" customHeight="1">
      <c r="C28" s="145" t="s">
        <v>60</v>
      </c>
      <c r="E28" s="15"/>
      <c r="F28" s="15"/>
      <c r="G28" s="15"/>
      <c r="H28" s="15"/>
      <c r="I28" s="15"/>
      <c r="J28" s="15"/>
      <c r="K28" s="15"/>
      <c r="L28" s="15"/>
      <c r="M28" s="15"/>
      <c r="N28" s="15"/>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1"/>
      <c r="AR28" s="151"/>
      <c r="AS28" s="151"/>
      <c r="AT28" s="151"/>
      <c r="AU28" s="151"/>
      <c r="AV28" s="151"/>
      <c r="AW28" s="151"/>
      <c r="AX28" s="151"/>
      <c r="AY28" s="151"/>
      <c r="AZ28" s="151"/>
      <c r="BA28" s="151"/>
      <c r="BB28" s="151"/>
      <c r="BC28" s="151"/>
      <c r="BD28" s="151"/>
      <c r="BE28" s="151"/>
      <c r="BF28" s="151"/>
      <c r="BG28" s="151"/>
    </row>
    <row r="29" spans="3:59" ht="13.35" customHeight="1">
      <c r="C29" s="144" t="s">
        <v>46</v>
      </c>
      <c r="E29" s="151">
        <f>'Inputs-Assumptions-Policy Specs'!D23*E17+D14*'Inputs-Assumptions-Policy Specs'!D50/$Q$7</f>
        <v>135</v>
      </c>
      <c r="F29" s="151">
        <f>'Inputs-Assumptions-Policy Specs'!E23*F17+E14*'Inputs-Assumptions-Policy Specs'!E50/$Q$7</f>
        <v>87.891760000000019</v>
      </c>
      <c r="G29" s="151">
        <f>'Inputs-Assumptions-Policy Specs'!F23*G17+F14*'Inputs-Assumptions-Policy Specs'!F50/$Q$7</f>
        <v>78.959408322960016</v>
      </c>
      <c r="H29" s="151">
        <f>'Inputs-Assumptions-Policy Specs'!G23*H17+G14*'Inputs-Assumptions-Policy Specs'!G50/$Q$7</f>
        <v>72.469039710102692</v>
      </c>
      <c r="I29" s="151">
        <f>'Inputs-Assumptions-Policy Specs'!H23*I17+H14*'Inputs-Assumptions-Policy Specs'!H50/$Q$7</f>
        <v>66.481502711174585</v>
      </c>
      <c r="J29" s="151">
        <f>'Inputs-Assumptions-Policy Specs'!I23*J17+I14*'Inputs-Assumptions-Policy Specs'!I50/$Q$7</f>
        <v>60.964814430999155</v>
      </c>
      <c r="K29" s="151">
        <f>'Inputs-Assumptions-Policy Specs'!J23*K17+J14*'Inputs-Assumptions-Policy Specs'!J50/$Q$7</f>
        <v>55.885152934830984</v>
      </c>
      <c r="L29" s="151">
        <f>'Inputs-Assumptions-Policy Specs'!K23*L17+K14*'Inputs-Assumptions-Policy Specs'!K50/$Q$7</f>
        <v>51.209711624058322</v>
      </c>
      <c r="M29" s="151">
        <f>'Inputs-Assumptions-Policy Specs'!L23*M17+L14*'Inputs-Assumptions-Policy Specs'!L50/$Q$7</f>
        <v>46.908464557561118</v>
      </c>
      <c r="N29" s="151">
        <f>'Inputs-Assumptions-Policy Specs'!M23*N17+M14*'Inputs-Assumptions-Policy Specs'!M50/$Q$7</f>
        <v>42.949934287091821</v>
      </c>
      <c r="O29" s="151">
        <f>'Inputs-Assumptions-Policy Specs'!N23*O17+N14*'Inputs-Assumptions-Policy Specs'!N50/$Q$7</f>
        <v>39.302539967563412</v>
      </c>
      <c r="P29" s="151">
        <f>'Inputs-Assumptions-Policy Specs'!O23*P17+O14*'Inputs-Assumptions-Policy Specs'!O50/$Q$7</f>
        <v>35.935962999021875</v>
      </c>
      <c r="Q29" s="151">
        <f>'Inputs-Assumptions-Policy Specs'!P23*Q17+P14*'Inputs-Assumptions-Policy Specs'!P50/$Q$7</f>
        <v>32.827674692228882</v>
      </c>
      <c r="R29" s="151">
        <f>'Inputs-Assumptions-Policy Specs'!Q23*R17+Q14*'Inputs-Assumptions-Policy Specs'!Q50/$Q$7</f>
        <v>29.955016797401072</v>
      </c>
      <c r="S29" s="151">
        <f>'Inputs-Assumptions-Policy Specs'!R23*S17+R14*'Inputs-Assumptions-Policy Specs'!R50/$Q$7</f>
        <v>27.302320329890421</v>
      </c>
      <c r="T29" s="151">
        <f>'Inputs-Assumptions-Policy Specs'!S23*T17+S14*'Inputs-Assumptions-Policy Specs'!S50/$Q$7</f>
        <v>24.854645470459488</v>
      </c>
      <c r="U29" s="151">
        <f>'Inputs-Assumptions-Policy Specs'!T23*U17+T14*'Inputs-Assumptions-Policy Specs'!T50/$Q$7</f>
        <v>22.57975942169746</v>
      </c>
      <c r="V29" s="151">
        <f>'Inputs-Assumptions-Policy Specs'!U23*V17+U14*'Inputs-Assumptions-Policy Specs'!U50/$Q$7</f>
        <v>20.485251905837035</v>
      </c>
      <c r="W29" s="151">
        <f>'Inputs-Assumptions-Policy Specs'!V23*W17+V14*'Inputs-Assumptions-Policy Specs'!V50/$Q$7</f>
        <v>18.557704418908443</v>
      </c>
      <c r="X29" s="151">
        <f>'Inputs-Assumptions-Policy Specs'!W23*X17+W14*'Inputs-Assumptions-Policy Specs'!W50/$Q$7</f>
        <v>16.784723607971234</v>
      </c>
      <c r="Y29" s="151">
        <f>'Inputs-Assumptions-Policy Specs'!X23*Y17+X14*'Inputs-Assumptions-Policy Specs'!X50/$Q$7</f>
        <v>15.154571109496738</v>
      </c>
      <c r="Z29" s="151">
        <f>'Inputs-Assumptions-Policy Specs'!Y23*Z17+Y14*'Inputs-Assumptions-Policy Specs'!Y50/$Q$7</f>
        <v>13.656529631666098</v>
      </c>
      <c r="AA29" s="151">
        <f>'Inputs-Assumptions-Policy Specs'!Z23*AA17+Z14*'Inputs-Assumptions-Policy Specs'!Z50/$Q$7</f>
        <v>12.280563257321655</v>
      </c>
      <c r="AB29" s="151">
        <f>'Inputs-Assumptions-Policy Specs'!AA23*AB17+AA14*'Inputs-Assumptions-Policy Specs'!AA50/$Q$7</f>
        <v>11.017359959547036</v>
      </c>
      <c r="AC29" s="151">
        <f>'Inputs-Assumptions-Policy Specs'!AB23*AC17+AB14*'Inputs-Assumptions-Policy Specs'!AB50/$Q$7</f>
        <v>9.858549632057894</v>
      </c>
      <c r="AD29" s="151">
        <f>'Inputs-Assumptions-Policy Specs'!AC23*AD17+AC14*'Inputs-Assumptions-Policy Specs'!AC50/$Q$7</f>
        <v>8.7965906091124708</v>
      </c>
      <c r="AE29" s="151">
        <f>'Inputs-Assumptions-Policy Specs'!AD23*AE17+AD14*'Inputs-Assumptions-Policy Specs'!AD50/$Q$7</f>
        <v>7.8247467972539697</v>
      </c>
      <c r="AF29" s="151">
        <f>'Inputs-Assumptions-Policy Specs'!AE23*AF17+AE14*'Inputs-Assumptions-Policy Specs'!AE50/$Q$7</f>
        <v>6.9371638587504201</v>
      </c>
      <c r="AG29" s="151">
        <f>'Inputs-Assumptions-Policy Specs'!AF23*AG17+AF14*'Inputs-Assumptions-Policy Specs'!AF50/$Q$7</f>
        <v>6.1281795581983811</v>
      </c>
      <c r="AH29" s="151">
        <f>'Inputs-Assumptions-Policy Specs'!AG23*AH17+AG14*'Inputs-Assumptions-Policy Specs'!AG50/$Q$7</f>
        <v>5.3922807928598644</v>
      </c>
      <c r="AI29" s="151">
        <f>'Inputs-Assumptions-Policy Specs'!AH23*AI17+AH14*'Inputs-Assumptions-Policy Specs'!AH50/$Q$7</f>
        <v>4.7241642611506238</v>
      </c>
      <c r="AJ29" s="151">
        <f>'Inputs-Assumptions-Policy Specs'!AI23*AJ17+AI14*'Inputs-Assumptions-Policy Specs'!AI50/$Q$7</f>
        <v>4.1188797703578484</v>
      </c>
      <c r="AK29" s="151">
        <f>'Inputs-Assumptions-Policy Specs'!AJ23*AK17+AJ14*'Inputs-Assumptions-Policy Specs'!AJ50/$Q$7</f>
        <v>3.5719732668978241</v>
      </c>
      <c r="AL29" s="151">
        <f>'Inputs-Assumptions-Policy Specs'!AK23*AL17+AK14*'Inputs-Assumptions-Policy Specs'!AK50/$Q$7</f>
        <v>3.0793810079209338</v>
      </c>
      <c r="AM29" s="151">
        <f>'Inputs-Assumptions-Policy Specs'!AL23*AM17+AL14*'Inputs-Assumptions-Policy Specs'!AL50/$Q$7</f>
        <v>2.637494760293893</v>
      </c>
      <c r="AN29" s="151">
        <f>'Inputs-Assumptions-Policy Specs'!AM23*AN17+AM14*'Inputs-Assumptions-Policy Specs'!AM50/$Q$7</f>
        <v>2.2430521439024207</v>
      </c>
      <c r="AO29" s="151">
        <f>'Inputs-Assumptions-Policy Specs'!AN23*AO17+AN14*'Inputs-Assumptions-Policy Specs'!AN50/$Q$7</f>
        <v>1.892968229153279</v>
      </c>
      <c r="AP29" s="151">
        <f>'Inputs-Assumptions-Policy Specs'!AO23*AP17+AO14*'Inputs-Assumptions-Policy Specs'!AO50/$Q$7</f>
        <v>1.5843750340621281</v>
      </c>
      <c r="AQ29" s="151">
        <f>'Inputs-Assumptions-Policy Specs'!AP23*AQ17+AP14*'Inputs-Assumptions-Policy Specs'!AP50/$Q$7</f>
        <v>1.3144279482585957</v>
      </c>
      <c r="AR29" s="151">
        <f>'Inputs-Assumptions-Policy Specs'!AQ23*AR17+AQ14*'Inputs-Assumptions-Policy Specs'!AQ50/$Q$7</f>
        <v>1.0800265380168197</v>
      </c>
      <c r="AS29" s="151">
        <f>'Inputs-Assumptions-Policy Specs'!AR23*AS17+AR14*'Inputs-Assumptions-Policy Specs'!AR50/$Q$7</f>
        <v>0.87800627804892795</v>
      </c>
      <c r="AT29" s="151">
        <f>'Inputs-Assumptions-Policy Specs'!AS23*AT17+AS14*'Inputs-Assumptions-Policy Specs'!AS50/$Q$7</f>
        <v>0.70543800732603468</v>
      </c>
      <c r="AU29" s="151">
        <f>'Inputs-Assumptions-Policy Specs'!AT23*AU17+AT14*'Inputs-Assumptions-Policy Specs'!AT50/$Q$7</f>
        <v>0.55954439780451692</v>
      </c>
      <c r="AV29" s="151">
        <f>'Inputs-Assumptions-Policy Specs'!AU23*AV17+AU14*'Inputs-Assumptions-Policy Specs'!AU50/$Q$7</f>
        <v>0.43764608401848903</v>
      </c>
      <c r="AW29" s="151">
        <f>'Inputs-Assumptions-Policy Specs'!AV23*AW17+AV14*'Inputs-Assumptions-Policy Specs'!AV50/$Q$7</f>
        <v>0.33717007064048909</v>
      </c>
      <c r="AX29" s="151">
        <f>'Inputs-Assumptions-Policy Specs'!AW23*AX17+AW14*'Inputs-Assumptions-Policy Specs'!AW50/$Q$7</f>
        <v>0.2556422126915906</v>
      </c>
      <c r="AY29" s="151">
        <f>'Inputs-Assumptions-Policy Specs'!AX23*AY17+AX14*'Inputs-Assumptions-Policy Specs'!AX50/$Q$7</f>
        <v>0.1906057089571141</v>
      </c>
      <c r="AZ29" s="151">
        <f>'Inputs-Assumptions-Policy Specs'!AY23*AZ17+AY14*'Inputs-Assumptions-Policy Specs'!AY50/$Q$7</f>
        <v>0.13963873353166836</v>
      </c>
      <c r="BA29" s="151">
        <f>'Inputs-Assumptions-Policy Specs'!AZ23*BA17+AZ14*'Inputs-Assumptions-Policy Specs'!AZ50/$Q$7</f>
        <v>0.1004321428960082</v>
      </c>
      <c r="BB29" s="151">
        <f>'Inputs-Assumptions-Policy Specs'!BA23*BB17+BA14*'Inputs-Assumptions-Policy Specs'!BA50/$Q$7</f>
        <v>7.0851381774561004E-2</v>
      </c>
      <c r="BC29" s="151">
        <f>'Inputs-Assumptions-Policy Specs'!BB23*BC17+BB14*'Inputs-Assumptions-Policy Specs'!BB50/$Q$7</f>
        <v>4.8980665502309707E-2</v>
      </c>
      <c r="BD29" s="151">
        <f>'Inputs-Assumptions-Policy Specs'!BC23*BD17+BC14*'Inputs-Assumptions-Policy Specs'!BC50/$Q$7</f>
        <v>3.3149115206386963E-2</v>
      </c>
      <c r="BE29" s="151">
        <f>'Inputs-Assumptions-Policy Specs'!BD23*BE17+BD14*'Inputs-Assumptions-Policy Specs'!BD50/$Q$7</f>
        <v>2.1939980572976699E-2</v>
      </c>
      <c r="BF29" s="151">
        <f>'Inputs-Assumptions-Policy Specs'!BE23*BF17+BE14*'Inputs-Assumptions-Policy Specs'!BE50/$Q$7</f>
        <v>1.4185259335489168E-2</v>
      </c>
      <c r="BG29" s="151">
        <f>'Inputs-Assumptions-Policy Specs'!BF23*BG17+BF14*'Inputs-Assumptions-Policy Specs'!BF50/$Q$7</f>
        <v>8.9488162446232158E-3</v>
      </c>
    </row>
    <row r="30" spans="3:59" ht="13.35" customHeight="1">
      <c r="C30" s="144" t="s">
        <v>47</v>
      </c>
      <c r="E30" s="15">
        <f>'Inputs-Assumptions-Policy Specs'!D24*E17</f>
        <v>0</v>
      </c>
      <c r="F30" s="15">
        <f>'Inputs-Assumptions-Policy Specs'!E24*F17</f>
        <v>0</v>
      </c>
      <c r="G30" s="15">
        <f>'Inputs-Assumptions-Policy Specs'!F24*G17</f>
        <v>0</v>
      </c>
      <c r="H30" s="15">
        <f>'Inputs-Assumptions-Policy Specs'!G24*H17</f>
        <v>0</v>
      </c>
      <c r="I30" s="15">
        <f>'Inputs-Assumptions-Policy Specs'!H24*I17</f>
        <v>0</v>
      </c>
      <c r="J30" s="15">
        <f>'Inputs-Assumptions-Policy Specs'!I24*J17</f>
        <v>0</v>
      </c>
      <c r="K30" s="15">
        <f>'Inputs-Assumptions-Policy Specs'!J24*K17</f>
        <v>0</v>
      </c>
      <c r="L30" s="15">
        <f>'Inputs-Assumptions-Policy Specs'!K24*L17</f>
        <v>0</v>
      </c>
      <c r="M30" s="15">
        <f>'Inputs-Assumptions-Policy Specs'!L24*M17</f>
        <v>0</v>
      </c>
      <c r="N30" s="15">
        <f>'Inputs-Assumptions-Policy Specs'!M24*N17</f>
        <v>0</v>
      </c>
      <c r="O30" s="151">
        <f>'Inputs-Assumptions-Policy Specs'!N24*O17</f>
        <v>0</v>
      </c>
      <c r="P30" s="151">
        <f>'Inputs-Assumptions-Policy Specs'!O24*P17</f>
        <v>0</v>
      </c>
      <c r="Q30" s="151">
        <f>'Inputs-Assumptions-Policy Specs'!P24*Q17</f>
        <v>0</v>
      </c>
      <c r="R30" s="151">
        <f>'Inputs-Assumptions-Policy Specs'!Q24*R17</f>
        <v>0</v>
      </c>
      <c r="S30" s="151">
        <f>'Inputs-Assumptions-Policy Specs'!R24*S17</f>
        <v>0</v>
      </c>
      <c r="T30" s="151">
        <f>'Inputs-Assumptions-Policy Specs'!S24*T17</f>
        <v>0</v>
      </c>
      <c r="U30" s="151">
        <f>'Inputs-Assumptions-Policy Specs'!T24*U17</f>
        <v>0</v>
      </c>
      <c r="V30" s="151">
        <f>'Inputs-Assumptions-Policy Specs'!U24*V17</f>
        <v>0</v>
      </c>
      <c r="W30" s="151">
        <f>'Inputs-Assumptions-Policy Specs'!V24*W17</f>
        <v>0</v>
      </c>
      <c r="X30" s="151">
        <f>'Inputs-Assumptions-Policy Specs'!W24*X17</f>
        <v>0</v>
      </c>
      <c r="Y30" s="151">
        <f>'Inputs-Assumptions-Policy Specs'!X24*Y17</f>
        <v>0</v>
      </c>
      <c r="Z30" s="151">
        <f>'Inputs-Assumptions-Policy Specs'!Y24*Z17</f>
        <v>0</v>
      </c>
      <c r="AA30" s="151">
        <f>'Inputs-Assumptions-Policy Specs'!Z24*AA17</f>
        <v>0</v>
      </c>
      <c r="AB30" s="151">
        <f>'Inputs-Assumptions-Policy Specs'!AA24*AB17</f>
        <v>0</v>
      </c>
      <c r="AC30" s="151">
        <f>'Inputs-Assumptions-Policy Specs'!AB24*AC17</f>
        <v>0</v>
      </c>
      <c r="AD30" s="151">
        <f>'Inputs-Assumptions-Policy Specs'!AC24*AD17</f>
        <v>0</v>
      </c>
      <c r="AE30" s="151">
        <f>'Inputs-Assumptions-Policy Specs'!AD24*AE17</f>
        <v>0</v>
      </c>
      <c r="AF30" s="151">
        <f>'Inputs-Assumptions-Policy Specs'!AE24*AF17</f>
        <v>0</v>
      </c>
      <c r="AG30" s="151">
        <f>'Inputs-Assumptions-Policy Specs'!AF24*AG17</f>
        <v>0</v>
      </c>
      <c r="AH30" s="151">
        <f>'Inputs-Assumptions-Policy Specs'!AG24*AH17</f>
        <v>0</v>
      </c>
      <c r="AI30" s="151">
        <f>'Inputs-Assumptions-Policy Specs'!AH24*AI17</f>
        <v>0</v>
      </c>
      <c r="AJ30" s="151">
        <f>'Inputs-Assumptions-Policy Specs'!AI24*AJ17</f>
        <v>0</v>
      </c>
      <c r="AK30" s="151">
        <f>'Inputs-Assumptions-Policy Specs'!AJ24*AK17</f>
        <v>0</v>
      </c>
      <c r="AL30" s="151">
        <f>'Inputs-Assumptions-Policy Specs'!AK24*AL17</f>
        <v>0</v>
      </c>
      <c r="AM30" s="151">
        <f>'Inputs-Assumptions-Policy Specs'!AL24*AM17</f>
        <v>0</v>
      </c>
      <c r="AN30" s="151">
        <f>'Inputs-Assumptions-Policy Specs'!AM24*AN17</f>
        <v>0</v>
      </c>
      <c r="AO30" s="151">
        <f>'Inputs-Assumptions-Policy Specs'!AN24*AO17</f>
        <v>0</v>
      </c>
      <c r="AP30" s="151">
        <f>'Inputs-Assumptions-Policy Specs'!AO24*AP17</f>
        <v>0</v>
      </c>
      <c r="AQ30" s="151">
        <f>'Inputs-Assumptions-Policy Specs'!AP24*AQ17</f>
        <v>0</v>
      </c>
      <c r="AR30" s="151">
        <f>'Inputs-Assumptions-Policy Specs'!AQ24*AR17</f>
        <v>0</v>
      </c>
      <c r="AS30" s="151">
        <f>'Inputs-Assumptions-Policy Specs'!AR24*AS17</f>
        <v>0</v>
      </c>
      <c r="AT30" s="151">
        <f>'Inputs-Assumptions-Policy Specs'!AS24*AT17</f>
        <v>0</v>
      </c>
      <c r="AU30" s="151">
        <f>'Inputs-Assumptions-Policy Specs'!AT24*AU17</f>
        <v>0</v>
      </c>
      <c r="AV30" s="151">
        <f>'Inputs-Assumptions-Policy Specs'!AU24*AV17</f>
        <v>0</v>
      </c>
      <c r="AW30" s="151">
        <f>'Inputs-Assumptions-Policy Specs'!AV24*AW17</f>
        <v>0</v>
      </c>
      <c r="AX30" s="151">
        <f>'Inputs-Assumptions-Policy Specs'!AW24*AX17</f>
        <v>0</v>
      </c>
      <c r="AY30" s="151">
        <f>'Inputs-Assumptions-Policy Specs'!AX24*AY17</f>
        <v>0</v>
      </c>
      <c r="AZ30" s="151">
        <f>'Inputs-Assumptions-Policy Specs'!AY24*AZ17</f>
        <v>0</v>
      </c>
      <c r="BA30" s="151">
        <f>'Inputs-Assumptions-Policy Specs'!AZ24*BA17</f>
        <v>0</v>
      </c>
      <c r="BB30" s="151">
        <f>'Inputs-Assumptions-Policy Specs'!BA24*BB17</f>
        <v>0</v>
      </c>
      <c r="BC30" s="151">
        <f>'Inputs-Assumptions-Policy Specs'!BB24*BC17</f>
        <v>0</v>
      </c>
      <c r="BD30" s="151">
        <f>'Inputs-Assumptions-Policy Specs'!BC24*BD17</f>
        <v>0</v>
      </c>
      <c r="BE30" s="151">
        <f>'Inputs-Assumptions-Policy Specs'!BD24*BE17</f>
        <v>0</v>
      </c>
      <c r="BF30" s="151">
        <f>'Inputs-Assumptions-Policy Specs'!BE24*BF17</f>
        <v>0</v>
      </c>
      <c r="BG30" s="151">
        <f>'Inputs-Assumptions-Policy Specs'!BF24*BG17</f>
        <v>0</v>
      </c>
    </row>
    <row r="31" spans="3:59" ht="16.2">
      <c r="C31" s="145" t="s">
        <v>45</v>
      </c>
      <c r="E31" s="146">
        <f>'Inputs-Assumptions-Policy Specs'!D27*E17</f>
        <v>70</v>
      </c>
      <c r="F31" s="146">
        <f>'Inputs-Assumptions-Policy Specs'!E27*F17</f>
        <v>61.524232000000012</v>
      </c>
      <c r="G31" s="146">
        <f>'Inputs-Assumptions-Policy Specs'!F27*G17</f>
        <v>55.271585826072013</v>
      </c>
      <c r="H31" s="146">
        <f>'Inputs-Assumptions-Policy Specs'!G27*H17</f>
        <v>50.728327797071884</v>
      </c>
      <c r="I31" s="146">
        <f>'Inputs-Assumptions-Policy Specs'!H27*I17</f>
        <v>46.537051897822217</v>
      </c>
      <c r="J31" s="146">
        <f>'Inputs-Assumptions-Policy Specs'!I27*J17</f>
        <v>42.675370101699407</v>
      </c>
      <c r="K31" s="146">
        <f>'Inputs-Assumptions-Policy Specs'!J27*K17</f>
        <v>39.119607054381689</v>
      </c>
      <c r="L31" s="146">
        <f>'Inputs-Assumptions-Policy Specs'!K27*L17</f>
        <v>35.846798136840825</v>
      </c>
      <c r="M31" s="146">
        <f>'Inputs-Assumptions-Policy Specs'!L27*M17</f>
        <v>32.835925190292784</v>
      </c>
      <c r="N31" s="146">
        <f>'Inputs-Assumptions-Policy Specs'!M27*N17</f>
        <v>30.064954000964278</v>
      </c>
      <c r="O31" s="154">
        <f>'Inputs-Assumptions-Policy Specs'!N27*O17</f>
        <v>27.51177797729439</v>
      </c>
      <c r="P31" s="154">
        <f>'Inputs-Assumptions-Policy Specs'!O27*P17</f>
        <v>25.15517409931531</v>
      </c>
      <c r="Q31" s="154">
        <f>'Inputs-Assumptions-Policy Specs'!P27*Q17</f>
        <v>22.979372284560217</v>
      </c>
      <c r="R31" s="154">
        <f>'Inputs-Assumptions-Policy Specs'!Q27*R17</f>
        <v>20.968511758180753</v>
      </c>
      <c r="S31" s="154">
        <f>'Inputs-Assumptions-Policy Specs'!R27*S17</f>
        <v>19.111624230923297</v>
      </c>
      <c r="T31" s="154">
        <f>'Inputs-Assumptions-Policy Specs'!S27*T17</f>
        <v>17.398251829321644</v>
      </c>
      <c r="U31" s="154">
        <f>'Inputs-Assumptions-Policy Specs'!T27*U17</f>
        <v>15.805831595188224</v>
      </c>
      <c r="V31" s="154">
        <f>'Inputs-Assumptions-Policy Specs'!U27*V17</f>
        <v>14.339676334085926</v>
      </c>
      <c r="W31" s="154">
        <f>'Inputs-Assumptions-Policy Specs'!V27*W17</f>
        <v>12.990393093235911</v>
      </c>
      <c r="X31" s="154">
        <f>'Inputs-Assumptions-Policy Specs'!W27*X17</f>
        <v>11.749306525579865</v>
      </c>
      <c r="Y31" s="154">
        <f>'Inputs-Assumptions-Policy Specs'!X27*Y17</f>
        <v>10.608199776647718</v>
      </c>
      <c r="Z31" s="154">
        <f>'Inputs-Assumptions-Policy Specs'!Y27*Z17</f>
        <v>9.5595707421662688</v>
      </c>
      <c r="AA31" s="154">
        <f>'Inputs-Assumptions-Policy Specs'!Z27*AA17</f>
        <v>8.5963942801251587</v>
      </c>
      <c r="AB31" s="154">
        <f>'Inputs-Assumptions-Policy Specs'!AA27*AB17</f>
        <v>7.7121519716829257</v>
      </c>
      <c r="AC31" s="154">
        <f>'Inputs-Assumptions-Policy Specs'!AB27*AC17</f>
        <v>6.9009847424405262</v>
      </c>
      <c r="AD31" s="154">
        <f>'Inputs-Assumptions-Policy Specs'!AC27*AD17</f>
        <v>6.1576134263787301</v>
      </c>
      <c r="AE31" s="154">
        <f>'Inputs-Assumptions-Policy Specs'!AD27*AE17</f>
        <v>5.4773227580777792</v>
      </c>
      <c r="AF31" s="154">
        <f>'Inputs-Assumptions-Policy Specs'!AE27*AF17</f>
        <v>4.8560147011252939</v>
      </c>
      <c r="AG31" s="154">
        <f>'Inputs-Assumptions-Policy Specs'!AF27*AG17</f>
        <v>4.2897256907388668</v>
      </c>
      <c r="AH31" s="154">
        <f>'Inputs-Assumptions-Policy Specs'!AG27*AH17</f>
        <v>3.7745965550019047</v>
      </c>
      <c r="AI31" s="154">
        <f>'Inputs-Assumptions-Policy Specs'!AH27*AI17</f>
        <v>3.3069149828054369</v>
      </c>
      <c r="AJ31" s="154">
        <f>'Inputs-Assumptions-Policy Specs'!AI27*AJ17</f>
        <v>2.8832158392504939</v>
      </c>
      <c r="AK31" s="154">
        <f>'Inputs-Assumptions-Policy Specs'!AJ27*AK17</f>
        <v>2.5003812868284769</v>
      </c>
      <c r="AL31" s="154">
        <f>'Inputs-Assumptions-Policy Specs'!AK27*AL17</f>
        <v>2.1555667055446537</v>
      </c>
      <c r="AM31" s="154">
        <f>'Inputs-Assumptions-Policy Specs'!AL27*AM17</f>
        <v>1.8462463322057252</v>
      </c>
      <c r="AN31" s="154">
        <f>'Inputs-Assumptions-Policy Specs'!AM27*AN17</f>
        <v>1.5701365007316945</v>
      </c>
      <c r="AO31" s="154">
        <f>'Inputs-Assumptions-Policy Specs'!AN27*AO17</f>
        <v>1.3250777604072954</v>
      </c>
      <c r="AP31" s="154">
        <f>'Inputs-Assumptions-Policy Specs'!AO27*AP17</f>
        <v>1.1090625238434897</v>
      </c>
      <c r="AQ31" s="154">
        <f>'Inputs-Assumptions-Policy Specs'!AP27*AQ17</f>
        <v>0.92009956378101698</v>
      </c>
      <c r="AR31" s="154">
        <f>'Inputs-Assumptions-Policy Specs'!AQ27*AR17</f>
        <v>0.75601857661177385</v>
      </c>
      <c r="AS31" s="154">
        <f>'Inputs-Assumptions-Policy Specs'!AR27*AS17</f>
        <v>0.61460439463424965</v>
      </c>
      <c r="AT31" s="154">
        <f>'Inputs-Assumptions-Policy Specs'!AS27*AT17</f>
        <v>0.49380660512822427</v>
      </c>
      <c r="AU31" s="154">
        <f>'Inputs-Assumptions-Policy Specs'!AT27*AU17</f>
        <v>0.39168107846316186</v>
      </c>
      <c r="AV31" s="154">
        <f>'Inputs-Assumptions-Policy Specs'!AU27*AV17</f>
        <v>0.30635225881294237</v>
      </c>
      <c r="AW31" s="154">
        <f>'Inputs-Assumptions-Policy Specs'!AV27*AW17</f>
        <v>0.23601904944834237</v>
      </c>
      <c r="AX31" s="154">
        <f>'Inputs-Assumptions-Policy Specs'!AW27*AX17</f>
        <v>0.17894954888411341</v>
      </c>
      <c r="AY31" s="154">
        <f>'Inputs-Assumptions-Policy Specs'!AX27*AY17</f>
        <v>0.13342399626997986</v>
      </c>
      <c r="AZ31" s="154">
        <f>'Inputs-Assumptions-Policy Specs'!AY27*AZ17</f>
        <v>9.7747113472167857E-2</v>
      </c>
      <c r="BA31" s="154">
        <f>'Inputs-Assumptions-Policy Specs'!AZ27*BA17</f>
        <v>7.0302500027205742E-2</v>
      </c>
      <c r="BB31" s="154">
        <f>'Inputs-Assumptions-Policy Specs'!BA27*BB17</f>
        <v>4.9595967242192701E-2</v>
      </c>
      <c r="BC31" s="154">
        <f>'Inputs-Assumptions-Policy Specs'!BB27*BC17</f>
        <v>3.42864658516168E-2</v>
      </c>
      <c r="BD31" s="154">
        <f>'Inputs-Assumptions-Policy Specs'!BC27*BD17</f>
        <v>2.3204380644470873E-2</v>
      </c>
      <c r="BE31" s="154">
        <f>'Inputs-Assumptions-Policy Specs'!BD27*BE17</f>
        <v>1.5357986401083689E-2</v>
      </c>
      <c r="BF31" s="154">
        <f>'Inputs-Assumptions-Policy Specs'!BE27*BF17</f>
        <v>9.9296815348424178E-3</v>
      </c>
      <c r="BG31" s="154">
        <f>'Inputs-Assumptions-Policy Specs'!BF27*BG17</f>
        <v>6.2641713712362516E-3</v>
      </c>
    </row>
    <row r="32" spans="3:59" ht="13.35" customHeight="1">
      <c r="C32" s="142" t="s">
        <v>42</v>
      </c>
      <c r="E32" s="15">
        <f t="shared" ref="E32:N32" si="3">SUM(E22:E31)</f>
        <v>1928</v>
      </c>
      <c r="F32" s="15">
        <f t="shared" si="3"/>
        <v>662.62156891911343</v>
      </c>
      <c r="G32" s="15">
        <f t="shared" si="3"/>
        <v>429.84012452949378</v>
      </c>
      <c r="H32" s="15">
        <f t="shared" si="3"/>
        <v>526.02245012073388</v>
      </c>
      <c r="I32" s="15">
        <f t="shared" si="3"/>
        <v>601.54037332101234</v>
      </c>
      <c r="J32" s="15">
        <f t="shared" si="3"/>
        <v>660.77924730398979</v>
      </c>
      <c r="K32" s="15">
        <f t="shared" si="3"/>
        <v>706.57616170471556</v>
      </c>
      <c r="L32" s="15">
        <f t="shared" si="3"/>
        <v>741.29860066492154</v>
      </c>
      <c r="M32" s="15">
        <f t="shared" si="3"/>
        <v>769.95182597464247</v>
      </c>
      <c r="N32" s="15">
        <f t="shared" si="3"/>
        <v>796.10550085675391</v>
      </c>
      <c r="O32" s="151">
        <f t="shared" ref="O32:BG32" si="4">SUM(O22:O31)</f>
        <v>819.01301678360448</v>
      </c>
      <c r="P32" s="151">
        <f t="shared" si="4"/>
        <v>836.44707761026166</v>
      </c>
      <c r="Q32" s="151">
        <f t="shared" si="4"/>
        <v>851.21148557273193</v>
      </c>
      <c r="R32" s="151">
        <f t="shared" si="4"/>
        <v>858.21099405873497</v>
      </c>
      <c r="S32" s="151">
        <f t="shared" si="4"/>
        <v>858.57964554276759</v>
      </c>
      <c r="T32" s="151">
        <f t="shared" si="4"/>
        <v>872.86260429614322</v>
      </c>
      <c r="U32" s="151">
        <f t="shared" si="4"/>
        <v>860.55125073179534</v>
      </c>
      <c r="V32" s="151">
        <f t="shared" si="4"/>
        <v>844.63066647372557</v>
      </c>
      <c r="W32" s="151">
        <f t="shared" si="4"/>
        <v>825.47500608847395</v>
      </c>
      <c r="X32" s="151">
        <f t="shared" si="4"/>
        <v>803.79139008115317</v>
      </c>
      <c r="Y32" s="151">
        <f t="shared" si="4"/>
        <v>779.82798927364308</v>
      </c>
      <c r="Z32" s="151">
        <f t="shared" si="4"/>
        <v>754.13860209463883</v>
      </c>
      <c r="AA32" s="151">
        <f t="shared" si="4"/>
        <v>727.12735879583454</v>
      </c>
      <c r="AB32" s="151">
        <f t="shared" si="4"/>
        <v>698.86612451378073</v>
      </c>
      <c r="AC32" s="151">
        <f t="shared" si="4"/>
        <v>669.41337310093274</v>
      </c>
      <c r="AD32" s="151">
        <f t="shared" si="4"/>
        <v>638.72065618788247</v>
      </c>
      <c r="AE32" s="151">
        <f t="shared" si="4"/>
        <v>606.57212115891241</v>
      </c>
      <c r="AF32" s="151">
        <f t="shared" si="4"/>
        <v>573.42274682112406</v>
      </c>
      <c r="AG32" s="151">
        <f t="shared" si="4"/>
        <v>539.74753655346831</v>
      </c>
      <c r="AH32" s="151">
        <f t="shared" si="4"/>
        <v>505.96536278346326</v>
      </c>
      <c r="AI32" s="151">
        <f t="shared" si="4"/>
        <v>472.32891109749414</v>
      </c>
      <c r="AJ32" s="151">
        <f t="shared" si="4"/>
        <v>438.90036949331909</v>
      </c>
      <c r="AK32" s="151">
        <f t="shared" si="4"/>
        <v>405.802943986944</v>
      </c>
      <c r="AL32" s="151">
        <f t="shared" si="4"/>
        <v>373.03213510094145</v>
      </c>
      <c r="AM32" s="151">
        <f t="shared" si="4"/>
        <v>340.62386888169493</v>
      </c>
      <c r="AN32" s="151">
        <f t="shared" si="4"/>
        <v>308.73407852791297</v>
      </c>
      <c r="AO32" s="151">
        <f t="shared" si="4"/>
        <v>277.43922528677524</v>
      </c>
      <c r="AP32" s="151">
        <f t="shared" si="4"/>
        <v>246.99338186155961</v>
      </c>
      <c r="AQ32" s="151">
        <f t="shared" si="4"/>
        <v>217.94094832466567</v>
      </c>
      <c r="AR32" s="151">
        <f t="shared" si="4"/>
        <v>190.62107546701802</v>
      </c>
      <c r="AS32" s="151">
        <f t="shared" si="4"/>
        <v>165.03311944884862</v>
      </c>
      <c r="AT32" s="151">
        <f t="shared" si="4"/>
        <v>141.23893387984336</v>
      </c>
      <c r="AU32" s="151">
        <f t="shared" si="4"/>
        <v>119.32912441754405</v>
      </c>
      <c r="AV32" s="151">
        <f t="shared" si="4"/>
        <v>99.358335740187229</v>
      </c>
      <c r="AW32" s="151">
        <f t="shared" si="4"/>
        <v>81.364753873282439</v>
      </c>
      <c r="AX32" s="151">
        <f t="shared" si="4"/>
        <v>65.453846842390803</v>
      </c>
      <c r="AY32" s="151">
        <f t="shared" si="4"/>
        <v>51.69564903198863</v>
      </c>
      <c r="AZ32" s="151">
        <f t="shared" si="4"/>
        <v>40.061418064306729</v>
      </c>
      <c r="BA32" s="151">
        <f t="shared" si="4"/>
        <v>30.441618885509122</v>
      </c>
      <c r="BB32" s="151">
        <f t="shared" si="4"/>
        <v>22.664631878417666</v>
      </c>
      <c r="BC32" s="151">
        <f t="shared" si="4"/>
        <v>16.519245800205496</v>
      </c>
      <c r="BD32" s="151">
        <f t="shared" si="4"/>
        <v>11.774666706211349</v>
      </c>
      <c r="BE32" s="151">
        <f t="shared" si="4"/>
        <v>8.1979481721924863</v>
      </c>
      <c r="BF32" s="151">
        <f t="shared" si="4"/>
        <v>5.5676754609359156</v>
      </c>
      <c r="BG32" s="151">
        <f t="shared" si="4"/>
        <v>3.7000670526643615</v>
      </c>
    </row>
    <row r="33" spans="2:59" ht="13.35" customHeight="1">
      <c r="O33" s="153"/>
      <c r="P33" s="153"/>
      <c r="Q33" s="153"/>
      <c r="R33" s="153"/>
      <c r="S33" s="153"/>
      <c r="T33" s="153"/>
      <c r="U33" s="153"/>
      <c r="V33" s="153"/>
      <c r="W33" s="153"/>
      <c r="X33" s="153"/>
      <c r="Y33" s="153"/>
      <c r="Z33" s="153"/>
      <c r="AA33" s="153"/>
      <c r="AB33" s="153"/>
      <c r="AC33" s="153"/>
      <c r="AD33" s="153"/>
      <c r="AE33" s="153"/>
      <c r="AF33" s="153"/>
      <c r="AG33" s="153"/>
      <c r="AH33" s="153"/>
      <c r="AI33" s="153"/>
      <c r="AJ33" s="153"/>
      <c r="AK33" s="153"/>
      <c r="AL33" s="153"/>
      <c r="AM33" s="153"/>
      <c r="AN33" s="153"/>
      <c r="AO33" s="153"/>
      <c r="AP33" s="153"/>
      <c r="AQ33" s="153"/>
      <c r="AR33" s="153"/>
      <c r="AS33" s="153"/>
      <c r="AT33" s="153"/>
      <c r="AU33" s="153"/>
      <c r="AV33" s="153"/>
      <c r="AW33" s="153"/>
      <c r="AX33" s="153"/>
      <c r="AY33" s="153"/>
      <c r="AZ33" s="153"/>
      <c r="BA33" s="153"/>
      <c r="BB33" s="153"/>
      <c r="BC33" s="153"/>
      <c r="BD33" s="153"/>
      <c r="BE33" s="153"/>
      <c r="BF33" s="153"/>
      <c r="BG33" s="153"/>
    </row>
    <row r="34" spans="2:59" ht="13.35" customHeight="1">
      <c r="C34" s="7" t="s">
        <v>138</v>
      </c>
      <c r="E34" s="15"/>
      <c r="F34" s="15"/>
      <c r="G34" s="15"/>
      <c r="H34" s="15"/>
      <c r="I34" s="15"/>
      <c r="J34" s="15"/>
      <c r="K34" s="15"/>
      <c r="L34" s="15"/>
      <c r="M34" s="15"/>
      <c r="N34" s="15"/>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row>
    <row r="35" spans="2:59" ht="14.4">
      <c r="C35" s="145" t="s">
        <v>101</v>
      </c>
      <c r="E35" s="15">
        <f>(E17-E26-E27-E29-E30-E31)*'Inputs-Assumptions-Policy Specs'!D30</f>
        <v>11.7</v>
      </c>
      <c r="F35" s="15">
        <f>(E37+F17-F26-F27-F29-F30-F31)*'Inputs-Assumptions-Policy Specs'!E30</f>
        <v>73.432342146652431</v>
      </c>
      <c r="G35" s="198">
        <f>(F38+G17-G26-G27-G29-G30-G31)*'Inputs-Assumptions-Policy Specs'!F30</f>
        <v>147.30157339431244</v>
      </c>
      <c r="H35" s="15">
        <f>(G38+H17-H26-H27-H29-H30-H31)*'Inputs-Assumptions-Policy Specs'!G30</f>
        <v>209.46842767783116</v>
      </c>
      <c r="I35" s="15">
        <f>(H38+I17-I26-I27-I29-I30-I31)*'Inputs-Assumptions-Policy Specs'!H30</f>
        <v>261.48704693444967</v>
      </c>
      <c r="J35" s="15">
        <f>(I38+J17-J26-J27-J29-J30-J31)*'Inputs-Assumptions-Policy Specs'!I30</f>
        <v>304.73647833808326</v>
      </c>
      <c r="K35" s="15">
        <f>(J38+K17-K26-K27-K29-K30-K31)*'Inputs-Assumptions-Policy Specs'!J30</f>
        <v>340.34751056469304</v>
      </c>
      <c r="L35" s="15">
        <f>(K38+L17-L26-L27-L29-L30-L31)*'Inputs-Assumptions-Policy Specs'!K30</f>
        <v>369.28924054853985</v>
      </c>
      <c r="M35" s="15">
        <f>(L38+M17-M26-M27-M29-M30-M31)*'Inputs-Assumptions-Policy Specs'!L30</f>
        <v>392.39258823435262</v>
      </c>
      <c r="N35" s="15">
        <f>(M38+N17-N26-N27-N29-N30-N31)*'Inputs-Assumptions-Policy Specs'!M30</f>
        <v>410.18400570679768</v>
      </c>
      <c r="O35" s="151">
        <f>(N38+O17-O26-O27-O29-O30-O31)*'Inputs-Assumptions-Policy Specs'!N30</f>
        <v>422.96064755882918</v>
      </c>
      <c r="P35" s="151">
        <f>(O38+P17-P26-P27-P29-P30-P31)*'Inputs-Assumptions-Policy Specs'!O30</f>
        <v>431.04154893943149</v>
      </c>
      <c r="Q35" s="151">
        <f>(P38+Q17-Q26-Q27-Q29-Q30-Q31)*'Inputs-Assumptions-Policy Specs'!P30</f>
        <v>434.86780810446731</v>
      </c>
      <c r="R35" s="151">
        <f>(Q38+R17-R26-R27-R29-R30-R31)*'Inputs-Assumptions-Policy Specs'!Q30</f>
        <v>434.70142487884954</v>
      </c>
      <c r="S35" s="151">
        <f>(R38+S17-S26-S27-S29-S30-S31)*'Inputs-Assumptions-Policy Specs'!R30</f>
        <v>431.10172887187463</v>
      </c>
      <c r="T35" s="151">
        <f>(S38+T17-T26-T27-T29-T30-T31)*'Inputs-Assumptions-Policy Specs'!S30</f>
        <v>424.56497543136544</v>
      </c>
      <c r="U35" s="151">
        <f>(T38+U17-U26-U27-U29-U30-U31)*'Inputs-Assumptions-Policy Specs'!T30</f>
        <v>414.33950052555821</v>
      </c>
      <c r="V35" s="151">
        <f>(U38+V17-V26-V27-V29-V30-V31)*'Inputs-Assumptions-Policy Specs'!U30</f>
        <v>402.07874519064882</v>
      </c>
      <c r="W35" s="151">
        <f>(V38+W17-W26-W27-W29-W30-W31)*'Inputs-Assumptions-Policy Specs'!V30</f>
        <v>388.10940808872499</v>
      </c>
      <c r="X35" s="151">
        <f>(W38+X17-X26-X27-X29-X30-X31)*'Inputs-Assumptions-Policy Specs'!W30</f>
        <v>372.73446785226497</v>
      </c>
      <c r="Y35" s="151">
        <f>(X38+Y17-Y26-Y27-Y29-Y30-Y31)*'Inputs-Assumptions-Policy Specs'!X30</f>
        <v>356.2130499344554</v>
      </c>
      <c r="Z35" s="151">
        <f>(Y38+Z17-Z26-Z27-Z29-Z30-Z31)*'Inputs-Assumptions-Policy Specs'!Y30</f>
        <v>338.78731470511144</v>
      </c>
      <c r="AA35" s="151">
        <f>(Z38+AA17-AA26-AA27-AA29-AA30-AA31)*'Inputs-Assumptions-Policy Specs'!Z30</f>
        <v>320.66423516938875</v>
      </c>
      <c r="AB35" s="151">
        <f>(AA38+AB17-AB26-AB27-AB29-AB30-AB31)*'Inputs-Assumptions-Policy Specs'!AA30</f>
        <v>302.02396719256461</v>
      </c>
      <c r="AC35" s="151">
        <f>(AB38+AC17-AC26-AC27-AC29-AC30-AC31)*'Inputs-Assumptions-Policy Specs'!AB30</f>
        <v>283.039786249477</v>
      </c>
      <c r="AD35" s="151">
        <f>(AC38+AD17-AD26-AD27-AD29-AD30-AD31)*'Inputs-Assumptions-Policy Specs'!AC30</f>
        <v>263.87957756409583</v>
      </c>
      <c r="AE35" s="151">
        <f>(AD38+AE17-AE26-AE27-AE29-AE30-AE31)*'Inputs-Assumptions-Policy Specs'!AD30</f>
        <v>244.71298952735421</v>
      </c>
      <c r="AF35" s="151">
        <f>(AE38+AF17-AF26-AF27-AF29-AF30-AF31)*'Inputs-Assumptions-Policy Specs'!AE30</f>
        <v>225.72257915342959</v>
      </c>
      <c r="AG35" s="151">
        <f>(AF38+AG17-AG26-AG27-AG29-AG30-AG31)*'Inputs-Assumptions-Policy Specs'!AF30</f>
        <v>207.06436697736623</v>
      </c>
      <c r="AH35" s="151">
        <f>(AG38+AH17-AH26-AH27-AH29-AH30-AH31)*'Inputs-Assumptions-Policy Specs'!AG30</f>
        <v>188.86576916939654</v>
      </c>
      <c r="AI35" s="151">
        <f>(AH38+AI17-AI26-AI27-AI29-AI30-AI31)*'Inputs-Assumptions-Policy Specs'!AH30</f>
        <v>171.2280624547254</v>
      </c>
      <c r="AJ35" s="151">
        <f>(AI38+AJ17-AJ26-AJ27-AJ29-AJ30-AJ31)*'Inputs-Assumptions-Policy Specs'!AI30</f>
        <v>154.23567458362319</v>
      </c>
      <c r="AK35" s="151">
        <f>(AJ38+AK17-AK26-AK27-AK29-AK30-AK31)*'Inputs-Assumptions-Policy Specs'!AJ30</f>
        <v>137.96747412330546</v>
      </c>
      <c r="AL35" s="151">
        <f>(AK38+AL17-AL26-AL27-AL29-AL30-AL31)*'Inputs-Assumptions-Policy Specs'!AK30</f>
        <v>122.49333418325703</v>
      </c>
      <c r="AM35" s="151">
        <f>(AL38+AM17-AM26-AM27-AM29-AM30-AM31)*'Inputs-Assumptions-Policy Specs'!AL30</f>
        <v>107.88195352356497</v>
      </c>
      <c r="AN35" s="151">
        <f>(AM38+AN17-AN26-AN27-AN29-AN30-AN31)*'Inputs-Assumptions-Policy Specs'!AM30</f>
        <v>94.198798691689461</v>
      </c>
      <c r="AO35" s="151">
        <f>(AN38+AO17-AO26-AO27-AO29-AO30-AO31)*'Inputs-Assumptions-Policy Specs'!AN30</f>
        <v>81.499024714792398</v>
      </c>
      <c r="AP35" s="151">
        <f>(AO38+AP17-AP26-AP27-AP29-AP30-AP31)*'Inputs-Assumptions-Policy Specs'!AO30</f>
        <v>69.832104095195177</v>
      </c>
      <c r="AQ35" s="151">
        <f>(AP38+AQ17-AQ26-AQ27-AQ29-AQ30-AQ31)*'Inputs-Assumptions-Policy Specs'!AP30</f>
        <v>59.231002713440503</v>
      </c>
      <c r="AR35" s="151">
        <f>(AQ38+AR17-AR26-AR27-AR29-AR30-AR31)*'Inputs-Assumptions-Policy Specs'!AQ30</f>
        <v>49.693859626631664</v>
      </c>
      <c r="AS35" s="151">
        <f>(AR38+AS17-AS26-AS27-AS29-AS30-AS31)*'Inputs-Assumptions-Policy Specs'!AR30</f>
        <v>41.194843548941272</v>
      </c>
      <c r="AT35" s="151">
        <f>(AS38+AT17-AT26-AT27-AT29-AT30-AT31)*'Inputs-Assumptions-Policy Specs'!AS30</f>
        <v>33.703827679552134</v>
      </c>
      <c r="AU35" s="151">
        <f>(AT38+AU17-AU26-AU27-AU29-AU30-AU31)*'Inputs-Assumptions-Policy Specs'!AT30</f>
        <v>27.182649527323985</v>
      </c>
      <c r="AV35" s="151">
        <f>(AU38+AV17-AV26-AV27-AV29-AV30-AV31)*'Inputs-Assumptions-Policy Specs'!AU30</f>
        <v>21.583190479398336</v>
      </c>
      <c r="AW35" s="151">
        <f>(AV38+AW17-AW26-AW27-AW29-AW30-AW31)*'Inputs-Assumptions-Policy Specs'!AV30</f>
        <v>16.849270374062574</v>
      </c>
      <c r="AX35" s="151">
        <f>(AW38+AX17-AX26-AX27-AX29-AX30-AX31)*'Inputs-Assumptions-Policy Specs'!AW30</f>
        <v>12.91743880965733</v>
      </c>
      <c r="AY35" s="151">
        <f>(AX38+AY17-AY26-AY27-AY29-AY30-AY31)*'Inputs-Assumptions-Policy Specs'!AX30</f>
        <v>9.712687364882445</v>
      </c>
      <c r="AZ35" s="151">
        <f>(AY38+AZ17-AZ26-AZ27-AZ29-AZ30-AZ31)*'Inputs-Assumptions-Policy Specs'!AY30</f>
        <v>7.1501656023839457</v>
      </c>
      <c r="BA35" s="151">
        <f>(AZ38+BA17-BA26-BA27-BA29-BA30-BA31)*'Inputs-Assumptions-Policy Specs'!AZ30</f>
        <v>5.1408443535195145</v>
      </c>
      <c r="BB35" s="151">
        <f>(BA38+BB17-BB26-BB27-BB29-BB30-BB31)*'Inputs-Assumptions-Policy Specs'!BA30</f>
        <v>3.5963910010078344</v>
      </c>
      <c r="BC35" s="151">
        <f>(BB38+BC17-BC26-BC27-BC29-BC30-BC31)*'Inputs-Assumptions-Policy Specs'!BB30</f>
        <v>2.4331628656147517</v>
      </c>
      <c r="BD35" s="151">
        <f>(BC38+BD17-BD26-BD27-BD29-BD30-BD31)*'Inputs-Assumptions-Policy Specs'!BC30</f>
        <v>1.5750382768009787</v>
      </c>
      <c r="BE35" s="151">
        <f>(BD38+BE17-BE26-BE27-BE29-BE30-BE31)*'Inputs-Assumptions-Policy Specs'!BD30</f>
        <v>0.95516793926494692</v>
      </c>
      <c r="BF35" s="151">
        <f>(BE38+BF17-BF26-BF27-BF29-BF30-BF31)*'Inputs-Assumptions-Policy Specs'!BE30</f>
        <v>0.51674369704383627</v>
      </c>
      <c r="BG35" s="151">
        <f>(BF38+BG17-BG26-BG27-BG29-BG30-BG31)*'Inputs-Assumptions-Policy Specs'!BF30</f>
        <v>0.21295816863471939</v>
      </c>
    </row>
    <row r="36" spans="2:59" ht="16.2">
      <c r="C36" s="145" t="s">
        <v>116</v>
      </c>
      <c r="E36" s="146">
        <f>'Stmt of Financial Performance'!F35</f>
        <v>116.6797988891261</v>
      </c>
      <c r="F36" s="146">
        <f>'Stmt of Financial Performance'!G35</f>
        <v>125.59712341004072</v>
      </c>
      <c r="G36" s="146">
        <f>'Stmt of Financial Performance'!H35</f>
        <v>141.76163165008461</v>
      </c>
      <c r="H36" s="146">
        <f>'Stmt of Financial Performance'!I35</f>
        <v>156.27785706845816</v>
      </c>
      <c r="I36" s="146">
        <f>'Stmt of Financial Performance'!J35</f>
        <v>167.79747558249227</v>
      </c>
      <c r="J36" s="146">
        <f>'Stmt of Financial Performance'!K35</f>
        <v>176.77851049736864</v>
      </c>
      <c r="K36" s="146">
        <f>'Stmt of Financial Performance'!L35</f>
        <v>183.5516651720101</v>
      </c>
      <c r="L36" s="146">
        <f>'Stmt of Financial Performance'!M35</f>
        <v>188.41625628434181</v>
      </c>
      <c r="M36" s="146">
        <f>'Stmt of Financial Performance'!N35</f>
        <v>191.64532492059161</v>
      </c>
      <c r="N36" s="146">
        <f>'Stmt of Financial Performance'!O35</f>
        <v>193.38584367731912</v>
      </c>
      <c r="O36" s="154">
        <f>'Stmt of Financial Performance'!P35</f>
        <v>193.70838192547785</v>
      </c>
      <c r="P36" s="154">
        <f>'Stmt of Financial Performance'!Q35</f>
        <v>192.66106921136509</v>
      </c>
      <c r="Q36" s="154">
        <f>'Stmt of Financial Performance'!R35</f>
        <v>190.41323066126114</v>
      </c>
      <c r="R36" s="154">
        <f>'Stmt of Financial Performance'!S35</f>
        <v>187.04135486227227</v>
      </c>
      <c r="S36" s="154">
        <f>'Stmt of Financial Performance'!T35</f>
        <v>182.72193067448387</v>
      </c>
      <c r="T36" s="154">
        <f>'Stmt of Financial Performance'!U35</f>
        <v>177.58944761551965</v>
      </c>
      <c r="U36" s="154">
        <f>'Stmt of Financial Performance'!V35</f>
        <v>171.3998729359563</v>
      </c>
      <c r="V36" s="154">
        <f>'Stmt of Financial Performance'!W35</f>
        <v>164.70128285493337</v>
      </c>
      <c r="W36" s="154">
        <f>'Stmt of Financial Performance'!X35</f>
        <v>157.59194547926978</v>
      </c>
      <c r="X36" s="154">
        <f>'Stmt of Financial Performance'!Y35</f>
        <v>150.16272450527902</v>
      </c>
      <c r="Y36" s="154">
        <f>'Stmt of Financial Performance'!Z35</f>
        <v>142.49124429551281</v>
      </c>
      <c r="Z36" s="154">
        <f>'Stmt of Financial Performance'!AA35</f>
        <v>134.65044618866858</v>
      </c>
      <c r="AA36" s="154">
        <f>'Stmt of Financial Performance'!AB35</f>
        <v>126.70265411778101</v>
      </c>
      <c r="AB36" s="154">
        <f>'Stmt of Financial Performance'!AC35</f>
        <v>118.70182859480047</v>
      </c>
      <c r="AC36" s="154">
        <f>'Stmt of Financial Performance'!AD35</f>
        <v>110.70036709282064</v>
      </c>
      <c r="AD36" s="154">
        <f>'Stmt of Financial Performance'!AE35</f>
        <v>102.74912574714503</v>
      </c>
      <c r="AE36" s="154">
        <f>'Stmt of Financial Performance'!AF35</f>
        <v>94.899876104316917</v>
      </c>
      <c r="AF36" s="154">
        <f>'Stmt of Financial Performance'!AG35</f>
        <v>87.208899741600078</v>
      </c>
      <c r="AG36" s="154">
        <f>'Stmt of Financial Performance'!AH35</f>
        <v>79.723437648332578</v>
      </c>
      <c r="AH36" s="154">
        <f>'Stmt of Financial Performance'!AI35</f>
        <v>72.481268290704008</v>
      </c>
      <c r="AI36" s="154">
        <f>'Stmt of Financial Performance'!AJ35</f>
        <v>65.512194917106186</v>
      </c>
      <c r="AJ36" s="154">
        <f>'Stmt of Financial Performance'!AK35</f>
        <v>58.841185822771521</v>
      </c>
      <c r="AK36" s="154">
        <f>'Stmt of Financial Performance'!AL35</f>
        <v>52.491889469181032</v>
      </c>
      <c r="AL36" s="154">
        <f>'Stmt of Financial Performance'!AM35</f>
        <v>46.485311904027057</v>
      </c>
      <c r="AM36" s="154">
        <f>'Stmt of Financial Performance'!AN35</f>
        <v>40.842260499042823</v>
      </c>
      <c r="AN36" s="154">
        <f>'Stmt of Financial Performance'!AO35</f>
        <v>35.582127016866352</v>
      </c>
      <c r="AO36" s="154">
        <f>'Stmt of Financial Performance'!AP35</f>
        <v>30.720585534201575</v>
      </c>
      <c r="AP36" s="154">
        <f>'Stmt of Financial Performance'!AQ35</f>
        <v>26.271214273918048</v>
      </c>
      <c r="AQ36" s="154">
        <f>'Stmt of Financial Performance'!AR35</f>
        <v>22.241452326669652</v>
      </c>
      <c r="AR36" s="154">
        <f>'Stmt of Financial Performance'!AS35</f>
        <v>18.626612124044051</v>
      </c>
      <c r="AS36" s="154">
        <f>'Stmt of Financial Performance'!AT35</f>
        <v>15.414114796661174</v>
      </c>
      <c r="AT36" s="154">
        <f>'Stmt of Financial Performance'!AU35</f>
        <v>12.590103429121516</v>
      </c>
      <c r="AU36" s="154">
        <f>'Stmt of Financial Performance'!AV35</f>
        <v>10.137991389013504</v>
      </c>
      <c r="AV36" s="154">
        <f>'Stmt of Financial Performance'!AW35</f>
        <v>8.0377337970261173</v>
      </c>
      <c r="AW36" s="154">
        <f>'Stmt of Financial Performance'!AX35</f>
        <v>6.2664841865458385</v>
      </c>
      <c r="AX36" s="154">
        <f>'Stmt of Financial Performance'!AY35</f>
        <v>4.7987922823388018</v>
      </c>
      <c r="AY36" s="154">
        <f>'Stmt of Financial Performance'!AZ35</f>
        <v>3.6051529033921419</v>
      </c>
      <c r="AZ36" s="154">
        <f>'Stmt of Financial Performance'!BA35</f>
        <v>2.6527290811518576</v>
      </c>
      <c r="BA36" s="154">
        <f>'Stmt of Financial Performance'!BB35</f>
        <v>1.9074296059360809</v>
      </c>
      <c r="BB36" s="154">
        <f>'Stmt of Financial Performance'!BC35</f>
        <v>1.3356882401838983</v>
      </c>
      <c r="BC36" s="154">
        <f>'Stmt of Financial Performance'!BD35</f>
        <v>0.90588948526961155</v>
      </c>
      <c r="BD36" s="154">
        <f>'Stmt of Financial Performance'!BE35</f>
        <v>0.5893990031931613</v>
      </c>
      <c r="BE36" s="154">
        <f>'Stmt of Financial Performance'!BF35</f>
        <v>0.36117868357115013</v>
      </c>
      <c r="BF36" s="154">
        <f>'Stmt of Financial Performance'!BG35</f>
        <v>0.20003865440680674</v>
      </c>
      <c r="BG36" s="154">
        <f>'Stmt of Financial Performance'!BH35</f>
        <v>0</v>
      </c>
    </row>
    <row r="37" spans="2:59" ht="13.35" customHeight="1">
      <c r="C37" s="145" t="s">
        <v>44</v>
      </c>
      <c r="E37" s="15">
        <f t="shared" ref="E37:N37" si="5">E17-E26-E27-E29-E30-E31+E35-E22-E23-E24-E36</f>
        <v>-32.979798889126116</v>
      </c>
      <c r="F37" s="15">
        <f t="shared" si="5"/>
        <v>1043.0488498174986</v>
      </c>
      <c r="G37" s="15">
        <f t="shared" si="5"/>
        <v>1154.8879836739343</v>
      </c>
      <c r="H37" s="15">
        <f t="shared" si="5"/>
        <v>976.54891469069298</v>
      </c>
      <c r="I37" s="15">
        <f t="shared" si="5"/>
        <v>821.77925225443687</v>
      </c>
      <c r="J37" s="15">
        <f t="shared" si="5"/>
        <v>686.47500915670776</v>
      </c>
      <c r="K37" s="15">
        <f t="shared" si="5"/>
        <v>567.92274238458685</v>
      </c>
      <c r="L37" s="15">
        <f t="shared" si="5"/>
        <v>463.76861608044294</v>
      </c>
      <c r="M37" s="15">
        <f t="shared" si="5"/>
        <v>368.96472849034069</v>
      </c>
      <c r="N37" s="15">
        <f t="shared" si="5"/>
        <v>279.69134691456122</v>
      </c>
      <c r="O37" s="151">
        <f t="shared" ref="O37:BG37" si="6">O17-O26-O27-O29-O30-O31+O35-O22-O23-O24-O36</f>
        <v>196.29004820101505</v>
      </c>
      <c r="P37" s="151">
        <f t="shared" si="6"/>
        <v>120.6526620982421</v>
      </c>
      <c r="Q37" s="151">
        <f t="shared" si="6"/>
        <v>49.79658571505189</v>
      </c>
      <c r="R37" s="151">
        <f t="shared" si="6"/>
        <v>-11.450588094136322</v>
      </c>
      <c r="S37" s="151">
        <f t="shared" si="6"/>
        <v>-64.153440747568368</v>
      </c>
      <c r="T37" s="151">
        <f t="shared" si="6"/>
        <v>-128.79416707110755</v>
      </c>
      <c r="U37" s="151">
        <f t="shared" si="6"/>
        <v>-166.01643470824416</v>
      </c>
      <c r="V37" s="151">
        <f t="shared" si="6"/>
        <v>-197.54816602126954</v>
      </c>
      <c r="W37" s="151">
        <f t="shared" si="6"/>
        <v>-223.80345510084993</v>
      </c>
      <c r="X37" s="151">
        <f t="shared" si="6"/>
        <v>-245.52517457474238</v>
      </c>
      <c r="Y37" s="151">
        <f t="shared" si="6"/>
        <v>-263.0147614447659</v>
      </c>
      <c r="Z37" s="151">
        <f t="shared" si="6"/>
        <v>-276.87114094487407</v>
      </c>
      <c r="AA37" s="151">
        <f t="shared" si="6"/>
        <v>-287.55451259779363</v>
      </c>
      <c r="AB37" s="151">
        <f t="shared" si="6"/>
        <v>-295.19678672507575</v>
      </c>
      <c r="AC37" s="151">
        <f t="shared" si="6"/>
        <v>-299.90296130311845</v>
      </c>
      <c r="AD37" s="151">
        <f t="shared" si="6"/>
        <v>-301.65839218868223</v>
      </c>
      <c r="AE37" s="151">
        <f t="shared" si="6"/>
        <v>-300.2640717907957</v>
      </c>
      <c r="AF37" s="151">
        <f t="shared" si="6"/>
        <v>-296.16579023428608</v>
      </c>
      <c r="AG37" s="151">
        <f t="shared" si="6"/>
        <v>-289.84301606046699</v>
      </c>
      <c r="AH37" s="151">
        <f t="shared" si="6"/>
        <v>-281.73524604757347</v>
      </c>
      <c r="AI37" s="151">
        <f t="shared" si="6"/>
        <v>-272.12975833686244</v>
      </c>
      <c r="AJ37" s="151">
        <f t="shared" si="6"/>
        <v>-261.12828532531046</v>
      </c>
      <c r="AK37" s="151">
        <f t="shared" si="6"/>
        <v>-248.88789399486308</v>
      </c>
      <c r="AL37" s="151">
        <f t="shared" si="6"/>
        <v>-235.43649266329282</v>
      </c>
      <c r="AM37" s="151">
        <f t="shared" si="6"/>
        <v>-220.8342806512949</v>
      </c>
      <c r="AN37" s="151">
        <f t="shared" si="6"/>
        <v>-205.25636397504144</v>
      </c>
      <c r="AO37" s="151">
        <f t="shared" si="6"/>
        <v>-188.80142152311885</v>
      </c>
      <c r="AP37" s="151">
        <f t="shared" si="6"/>
        <v>-171.74499135903994</v>
      </c>
      <c r="AQ37" s="151">
        <f t="shared" si="6"/>
        <v>-154.66283897272294</v>
      </c>
      <c r="AR37" s="151">
        <f t="shared" si="6"/>
        <v>-137.95329720409401</v>
      </c>
      <c r="AS37" s="151">
        <f t="shared" si="6"/>
        <v>-121.69226513558996</v>
      </c>
      <c r="AT37" s="151">
        <f t="shared" si="6"/>
        <v>-106.01644948289207</v>
      </c>
      <c r="AU37" s="151">
        <f t="shared" si="6"/>
        <v>-91.093578323143234</v>
      </c>
      <c r="AV37" s="151">
        <f t="shared" si="6"/>
        <v>-77.05995737744523</v>
      </c>
      <c r="AW37" s="151">
        <f t="shared" si="6"/>
        <v>-64.038566272955919</v>
      </c>
      <c r="AX37" s="151">
        <f t="shared" si="6"/>
        <v>-52.222356061240454</v>
      </c>
      <c r="AY37" s="151">
        <f t="shared" si="6"/>
        <v>-41.776000391356035</v>
      </c>
      <c r="AZ37" s="151">
        <f t="shared" si="6"/>
        <v>-32.771206872441269</v>
      </c>
      <c r="BA37" s="151">
        <f t="shared" si="6"/>
        <v>-25.199561280005522</v>
      </c>
      <c r="BB37" s="151">
        <f t="shared" si="6"/>
        <v>-18.98690148210251</v>
      </c>
      <c r="BC37" s="151">
        <f t="shared" si="6"/>
        <v>-14.01235910981416</v>
      </c>
      <c r="BD37" s="151">
        <f t="shared" si="6"/>
        <v>-10.126045128475791</v>
      </c>
      <c r="BE37" s="151">
        <f t="shared" si="6"/>
        <v>-7.1651593050391558</v>
      </c>
      <c r="BF37" s="151">
        <f t="shared" si="6"/>
        <v>-4.9672652315891028</v>
      </c>
      <c r="BG37" s="151">
        <f t="shared" si="6"/>
        <v>-3.308132559137178</v>
      </c>
    </row>
    <row r="38" spans="2:59" ht="13.35" customHeight="1">
      <c r="C38" s="145" t="s">
        <v>102</v>
      </c>
      <c r="E38" s="15"/>
      <c r="F38" s="15">
        <f>E37+F37</f>
        <v>1010.0690509283726</v>
      </c>
      <c r="G38" s="15">
        <f>F38+G37</f>
        <v>2164.957034602307</v>
      </c>
      <c r="H38" s="15">
        <f t="shared" ref="H38:N38" si="7">G38+H37</f>
        <v>3141.505949293</v>
      </c>
      <c r="I38" s="15">
        <f t="shared" si="7"/>
        <v>3963.2852015474368</v>
      </c>
      <c r="J38" s="15">
        <f t="shared" si="7"/>
        <v>4649.7602107041448</v>
      </c>
      <c r="K38" s="15">
        <f t="shared" si="7"/>
        <v>5217.6829530887317</v>
      </c>
      <c r="L38" s="15">
        <f t="shared" si="7"/>
        <v>5681.4515691691749</v>
      </c>
      <c r="M38" s="15">
        <f t="shared" si="7"/>
        <v>6050.4162976595153</v>
      </c>
      <c r="N38" s="15">
        <f t="shared" si="7"/>
        <v>6330.1076445740764</v>
      </c>
      <c r="O38" s="151">
        <f t="shared" ref="O38:BG38" si="8">N38+O37</f>
        <v>6526.3976927750919</v>
      </c>
      <c r="P38" s="151">
        <f t="shared" si="8"/>
        <v>6647.0503548733341</v>
      </c>
      <c r="Q38" s="151">
        <f t="shared" si="8"/>
        <v>6696.8469405883861</v>
      </c>
      <c r="R38" s="151">
        <f t="shared" si="8"/>
        <v>6685.3963524942501</v>
      </c>
      <c r="S38" s="151">
        <f t="shared" si="8"/>
        <v>6621.2429117466818</v>
      </c>
      <c r="T38" s="151">
        <f t="shared" si="8"/>
        <v>6492.4487446755738</v>
      </c>
      <c r="U38" s="151">
        <f t="shared" si="8"/>
        <v>6326.4323099673293</v>
      </c>
      <c r="V38" s="151">
        <f t="shared" si="8"/>
        <v>6128.8841439460593</v>
      </c>
      <c r="W38" s="151">
        <f t="shared" si="8"/>
        <v>5905.0806888452098</v>
      </c>
      <c r="X38" s="151">
        <f t="shared" si="8"/>
        <v>5659.555514270467</v>
      </c>
      <c r="Y38" s="151">
        <f t="shared" si="8"/>
        <v>5396.540752825701</v>
      </c>
      <c r="Z38" s="151">
        <f t="shared" si="8"/>
        <v>5119.6696118808268</v>
      </c>
      <c r="AA38" s="151">
        <f t="shared" si="8"/>
        <v>4832.1150992830335</v>
      </c>
      <c r="AB38" s="151">
        <f t="shared" si="8"/>
        <v>4536.9183125579575</v>
      </c>
      <c r="AC38" s="151">
        <f t="shared" si="8"/>
        <v>4237.0153512548386</v>
      </c>
      <c r="AD38" s="151">
        <f t="shared" si="8"/>
        <v>3935.3569590661564</v>
      </c>
      <c r="AE38" s="151">
        <f t="shared" si="8"/>
        <v>3635.0928872753607</v>
      </c>
      <c r="AF38" s="151">
        <f t="shared" si="8"/>
        <v>3338.9270970410744</v>
      </c>
      <c r="AG38" s="151">
        <f t="shared" si="8"/>
        <v>3049.0840809806073</v>
      </c>
      <c r="AH38" s="151">
        <f t="shared" si="8"/>
        <v>2767.3488349330337</v>
      </c>
      <c r="AI38" s="151">
        <f t="shared" si="8"/>
        <v>2495.2190765961714</v>
      </c>
      <c r="AJ38" s="151">
        <f t="shared" si="8"/>
        <v>2234.0907912708608</v>
      </c>
      <c r="AK38" s="151">
        <f t="shared" si="8"/>
        <v>1985.2028972759977</v>
      </c>
      <c r="AL38" s="151">
        <f t="shared" si="8"/>
        <v>1749.7664046127047</v>
      </c>
      <c r="AM38" s="151">
        <f t="shared" si="8"/>
        <v>1528.9321239614098</v>
      </c>
      <c r="AN38" s="151">
        <f t="shared" si="8"/>
        <v>1323.6757599863683</v>
      </c>
      <c r="AO38" s="151">
        <f t="shared" si="8"/>
        <v>1134.8743384632494</v>
      </c>
      <c r="AP38" s="151">
        <f t="shared" si="8"/>
        <v>963.1293471042095</v>
      </c>
      <c r="AQ38" s="151">
        <f t="shared" si="8"/>
        <v>808.46650813148653</v>
      </c>
      <c r="AR38" s="151">
        <f t="shared" si="8"/>
        <v>670.51321092739249</v>
      </c>
      <c r="AS38" s="151">
        <f t="shared" si="8"/>
        <v>548.8209457918025</v>
      </c>
      <c r="AT38" s="151">
        <f t="shared" si="8"/>
        <v>442.80449630891042</v>
      </c>
      <c r="AU38" s="151">
        <f t="shared" si="8"/>
        <v>351.7109179857672</v>
      </c>
      <c r="AV38" s="151">
        <f t="shared" si="8"/>
        <v>274.65096060832195</v>
      </c>
      <c r="AW38" s="151">
        <f t="shared" si="8"/>
        <v>210.61239433536605</v>
      </c>
      <c r="AX38" s="151">
        <f t="shared" si="8"/>
        <v>158.3900382741256</v>
      </c>
      <c r="AY38" s="151">
        <f t="shared" si="8"/>
        <v>116.61403788276957</v>
      </c>
      <c r="AZ38" s="151">
        <f t="shared" si="8"/>
        <v>83.842831010328297</v>
      </c>
      <c r="BA38" s="151">
        <f t="shared" si="8"/>
        <v>58.643269730322771</v>
      </c>
      <c r="BB38" s="151">
        <f t="shared" si="8"/>
        <v>39.656368248220261</v>
      </c>
      <c r="BC38" s="151">
        <f t="shared" si="8"/>
        <v>25.644009138406101</v>
      </c>
      <c r="BD38" s="151">
        <f t="shared" si="8"/>
        <v>15.51796400993031</v>
      </c>
      <c r="BE38" s="151">
        <f t="shared" si="8"/>
        <v>8.3528047048911542</v>
      </c>
      <c r="BF38" s="151">
        <f t="shared" si="8"/>
        <v>3.3855394733020514</v>
      </c>
      <c r="BG38" s="151">
        <f t="shared" si="8"/>
        <v>7.7406914164873442E-2</v>
      </c>
    </row>
    <row r="39" spans="2:59" ht="13.35" customHeight="1">
      <c r="E39" s="15"/>
      <c r="F39" s="15"/>
      <c r="G39" s="15"/>
      <c r="H39" s="15"/>
      <c r="I39" s="15"/>
      <c r="J39" s="15"/>
      <c r="K39" s="15"/>
      <c r="L39" s="15"/>
      <c r="M39" s="15"/>
      <c r="N39" s="15"/>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row>
    <row r="40" spans="2:59" ht="13.35" customHeight="1">
      <c r="C40" s="7" t="s">
        <v>139</v>
      </c>
      <c r="E40" s="15"/>
      <c r="F40" s="15"/>
      <c r="G40" s="15"/>
      <c r="H40" s="15"/>
      <c r="I40" s="15"/>
      <c r="J40" s="15"/>
      <c r="K40" s="15"/>
      <c r="L40" s="15"/>
      <c r="M40" s="15"/>
      <c r="N40" s="15"/>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row>
    <row r="41" spans="2:59" ht="13.35" customHeight="1">
      <c r="C41" s="145" t="s">
        <v>119</v>
      </c>
      <c r="E41" s="15">
        <f>'Inputs-Assumptions-Policy Specs'!D34*D14/$Q$7</f>
        <v>100000</v>
      </c>
      <c r="F41" s="15">
        <f>'Inputs-Assumptions-Policy Specs'!E34*E14/$Q$7</f>
        <v>87891.760000000009</v>
      </c>
      <c r="G41" s="15">
        <f>'Inputs-Assumptions-Policy Specs'!F34*F14/$Q$7</f>
        <v>78959.408322960007</v>
      </c>
      <c r="H41" s="15">
        <f>'Inputs-Assumptions-Policy Specs'!G34*G14/$Q$7</f>
        <v>72469.03971010269</v>
      </c>
      <c r="I41" s="15">
        <f>'Inputs-Assumptions-Policy Specs'!H34*H14/$Q$7</f>
        <v>66481.502711174588</v>
      </c>
      <c r="J41" s="15">
        <f>'Inputs-Assumptions-Policy Specs'!I34*I14/$Q$7</f>
        <v>60964.814430999155</v>
      </c>
      <c r="K41" s="15">
        <f>'Inputs-Assumptions-Policy Specs'!J34*J14/$Q$7</f>
        <v>55885.152934830978</v>
      </c>
      <c r="L41" s="15">
        <f>'Inputs-Assumptions-Policy Specs'!K34*K14/$Q$7</f>
        <v>51209.71162405832</v>
      </c>
      <c r="M41" s="15">
        <f>'Inputs-Assumptions-Policy Specs'!L34*L14/$Q$7</f>
        <v>46908.464557561114</v>
      </c>
      <c r="N41" s="15">
        <f>'Inputs-Assumptions-Policy Specs'!M34*M14/$Q$7</f>
        <v>42949.934287091819</v>
      </c>
      <c r="O41" s="151">
        <f>'Inputs-Assumptions-Policy Specs'!N34*N14/$Q$7</f>
        <v>39302.539967563411</v>
      </c>
      <c r="P41" s="151">
        <f>'Inputs-Assumptions-Policy Specs'!O34*O14/$Q$7</f>
        <v>35935.962999021875</v>
      </c>
      <c r="Q41" s="151">
        <f>'Inputs-Assumptions-Policy Specs'!P34*P14/$Q$7</f>
        <v>32827.67469222888</v>
      </c>
      <c r="R41" s="151">
        <f>'Inputs-Assumptions-Policy Specs'!Q34*Q14/$Q$7</f>
        <v>29955.016797401069</v>
      </c>
      <c r="S41" s="151">
        <f>'Inputs-Assumptions-Policy Specs'!R34*R14/$Q$7</f>
        <v>27302.320329890426</v>
      </c>
      <c r="T41" s="151">
        <f>'Inputs-Assumptions-Policy Specs'!S34*S14/$Q$7</f>
        <v>24854.645470459487</v>
      </c>
      <c r="U41" s="151">
        <f>'Inputs-Assumptions-Policy Specs'!T34*T14/$Q$7</f>
        <v>22579.759421697461</v>
      </c>
      <c r="V41" s="151">
        <f>'Inputs-Assumptions-Policy Specs'!U34*U14/$Q$7</f>
        <v>20485.251905837034</v>
      </c>
      <c r="W41" s="151">
        <f>'Inputs-Assumptions-Policy Specs'!V34*V14/$Q$7</f>
        <v>18557.704418908444</v>
      </c>
      <c r="X41" s="151">
        <f>'Inputs-Assumptions-Policy Specs'!W34*W14/$Q$7</f>
        <v>16784.723607971231</v>
      </c>
      <c r="Y41" s="151">
        <f>'Inputs-Assumptions-Policy Specs'!X34*X14/$Q$7</f>
        <v>15154.571109496737</v>
      </c>
      <c r="Z41" s="151">
        <f>'Inputs-Assumptions-Policy Specs'!Y34*Y14/$Q$7</f>
        <v>13656.529631666097</v>
      </c>
      <c r="AA41" s="151">
        <f>'Inputs-Assumptions-Policy Specs'!Z34*Z14/$Q$7</f>
        <v>12280.563257321654</v>
      </c>
      <c r="AB41" s="151">
        <f>'Inputs-Assumptions-Policy Specs'!AA34*AA14/$Q$7</f>
        <v>11017.359959547035</v>
      </c>
      <c r="AC41" s="151">
        <f>'Inputs-Assumptions-Policy Specs'!AB34*AB14/$Q$7</f>
        <v>9858.5496320578932</v>
      </c>
      <c r="AD41" s="151">
        <f>'Inputs-Assumptions-Policy Specs'!AC34*AC14/$Q$7</f>
        <v>8796.5906091124707</v>
      </c>
      <c r="AE41" s="151">
        <f>'Inputs-Assumptions-Policy Specs'!AD34*AD14/$Q$7</f>
        <v>7824.7467972539689</v>
      </c>
      <c r="AF41" s="151">
        <f>'Inputs-Assumptions-Policy Specs'!AE34*AE14/$Q$7</f>
        <v>6937.1638587504194</v>
      </c>
      <c r="AG41" s="151">
        <f>'Inputs-Assumptions-Policy Specs'!AF34*AF14/$Q$7</f>
        <v>6128.1795581983815</v>
      </c>
      <c r="AH41" s="151">
        <f>'Inputs-Assumptions-Policy Specs'!AG34*AG14/$Q$7</f>
        <v>5392.2807928598631</v>
      </c>
      <c r="AI41" s="151">
        <f>'Inputs-Assumptions-Policy Specs'!AH34*AH14/$Q$7</f>
        <v>4724.164261150624</v>
      </c>
      <c r="AJ41" s="151">
        <f>'Inputs-Assumptions-Policy Specs'!AI34*AI14/$Q$7</f>
        <v>4118.8797703578484</v>
      </c>
      <c r="AK41" s="151">
        <f>'Inputs-Assumptions-Policy Specs'!AJ34*AJ14/$Q$7</f>
        <v>3571.9732668978245</v>
      </c>
      <c r="AL41" s="151">
        <f>'Inputs-Assumptions-Policy Specs'!AK34*AK14/$Q$7</f>
        <v>3079.3810079209338</v>
      </c>
      <c r="AM41" s="151">
        <f>'Inputs-Assumptions-Policy Specs'!AL34*AL14/$Q$7</f>
        <v>2637.4947602938928</v>
      </c>
      <c r="AN41" s="151">
        <f>'Inputs-Assumptions-Policy Specs'!AM34*AM14/$Q$7</f>
        <v>2243.0521439024205</v>
      </c>
      <c r="AO41" s="151">
        <f>'Inputs-Assumptions-Policy Specs'!AN34*AN14/$Q$7</f>
        <v>1892.968229153279</v>
      </c>
      <c r="AP41" s="151">
        <f>'Inputs-Assumptions-Policy Specs'!AO34*AO14/$Q$7</f>
        <v>1584.375034062128</v>
      </c>
      <c r="AQ41" s="151">
        <f>'Inputs-Assumptions-Policy Specs'!AP34*AP14/$Q$7</f>
        <v>1314.4279482585955</v>
      </c>
      <c r="AR41" s="151">
        <f>'Inputs-Assumptions-Policy Specs'!AQ34*AQ14/$Q$7</f>
        <v>1080.0265380168196</v>
      </c>
      <c r="AS41" s="151">
        <f>'Inputs-Assumptions-Policy Specs'!AR34*AR14/$Q$7</f>
        <v>878.00627804892792</v>
      </c>
      <c r="AT41" s="151">
        <f>'Inputs-Assumptions-Policy Specs'!AS34*AS14/$Q$7</f>
        <v>705.43800732603461</v>
      </c>
      <c r="AU41" s="151">
        <f>'Inputs-Assumptions-Policy Specs'!AT34*AT14/$Q$7</f>
        <v>559.54439780451685</v>
      </c>
      <c r="AV41" s="151">
        <f>'Inputs-Assumptions-Policy Specs'!AU34*AU14/$Q$7</f>
        <v>437.64608401848903</v>
      </c>
      <c r="AW41" s="151">
        <f>'Inputs-Assumptions-Policy Specs'!AV34*AV14/$Q$7</f>
        <v>337.17007064048903</v>
      </c>
      <c r="AX41" s="151">
        <f>'Inputs-Assumptions-Policy Specs'!AW34*AW14/$Q$7</f>
        <v>255.64221269159057</v>
      </c>
      <c r="AY41" s="151">
        <f>'Inputs-Assumptions-Policy Specs'!AX34*AX14/$Q$7</f>
        <v>190.60570895711408</v>
      </c>
      <c r="AZ41" s="151">
        <f>'Inputs-Assumptions-Policy Specs'!AY34*AY14/$Q$7</f>
        <v>139.63873353166835</v>
      </c>
      <c r="BA41" s="151">
        <f>'Inputs-Assumptions-Policy Specs'!AZ34*AZ14/$Q$7</f>
        <v>100.4321428960082</v>
      </c>
      <c r="BB41" s="151">
        <f>'Inputs-Assumptions-Policy Specs'!BA34*BA14/$Q$7</f>
        <v>70.851381774561005</v>
      </c>
      <c r="BC41" s="151">
        <f>'Inputs-Assumptions-Policy Specs'!BB34*BB14/$Q$7</f>
        <v>48.980665502309705</v>
      </c>
      <c r="BD41" s="151">
        <f>'Inputs-Assumptions-Policy Specs'!BC34*BC14/$Q$7</f>
        <v>33.149115206386959</v>
      </c>
      <c r="BE41" s="151">
        <f>'Inputs-Assumptions-Policy Specs'!BD34*BD14/$Q$7</f>
        <v>21.939980572976697</v>
      </c>
      <c r="BF41" s="151">
        <f>'Inputs-Assumptions-Policy Specs'!BE34*BE14/$Q$7</f>
        <v>14.185259335489167</v>
      </c>
      <c r="BG41" s="151">
        <f>'Inputs-Assumptions-Policy Specs'!BF34*BF14/$Q$7</f>
        <v>8.9488162446232167</v>
      </c>
    </row>
    <row r="42" spans="2:59" ht="13.35" customHeight="1">
      <c r="C42" s="145" t="s">
        <v>121</v>
      </c>
      <c r="E42" s="197">
        <f>'Inputs-Assumptions-Policy Specs'!D35/$Q7*D14</f>
        <v>0</v>
      </c>
      <c r="F42" s="197">
        <f>'Inputs-Assumptions-Policy Specs'!E35/$Q7*E14</f>
        <v>0</v>
      </c>
      <c r="G42" s="197">
        <f>'Inputs-Assumptions-Policy Specs'!F35/$Q7*F14</f>
        <v>22.948449860031463</v>
      </c>
      <c r="H42" s="197">
        <f>'Inputs-Assumptions-Policy Specs'!G35/$Q7*G14</f>
        <v>1226.3676210874853</v>
      </c>
      <c r="I42" s="197">
        <f>'Inputs-Assumptions-Policy Specs'!H35/$Q7*H14</f>
        <v>2250.882323887678</v>
      </c>
      <c r="J42" s="197">
        <f>'Inputs-Assumptions-Policy Specs'!I35/$Q7*I14</f>
        <v>3130.7236077675025</v>
      </c>
      <c r="K42" s="197">
        <f>'Inputs-Assumptions-Policy Specs'!J35/$Q7*J14</f>
        <v>3862.1520674946505</v>
      </c>
      <c r="L42" s="197">
        <f>'Inputs-Assumptions-Policy Specs'!K35/$Q7*K14</f>
        <v>4457.3963433748622</v>
      </c>
      <c r="M42" s="197">
        <f>'Inputs-Assumptions-Policy Specs'!L35/$Q7*L14</f>
        <v>4946.3466203915477</v>
      </c>
      <c r="N42" s="197">
        <f>'Inputs-Assumptions-Policy Specs'!M35/$Q7*M14</f>
        <v>5338.6343558259978</v>
      </c>
      <c r="O42" s="197">
        <f>'Inputs-Assumptions-Policy Specs'!N35/$Q7*N14</f>
        <v>5642.6965342709327</v>
      </c>
      <c r="P42" s="197">
        <f>'Inputs-Assumptions-Policy Specs'!O35/$Q7*O14</f>
        <v>5834.5086281204094</v>
      </c>
      <c r="Q42" s="197">
        <f>'Inputs-Assumptions-Policy Specs'!P35/$Q7*P14</f>
        <v>5956.5998754877728</v>
      </c>
      <c r="R42" s="197">
        <f>'Inputs-Assumptions-Policy Specs'!Q35/$Q7*Q14</f>
        <v>6017.0985780005894</v>
      </c>
      <c r="S42" s="197">
        <f>'Inputs-Assumptions-Policy Specs'!R35/$Q7*R14</f>
        <v>6023.5717205009378</v>
      </c>
      <c r="T42" s="197">
        <f>'Inputs-Assumptions-Policy Specs'!S35/$Q7*S14</f>
        <v>5982.8645646405121</v>
      </c>
      <c r="U42" s="197">
        <f>'Inputs-Assumptions-Policy Specs'!T35/$Q7*T14</f>
        <v>5895.7701053051569</v>
      </c>
      <c r="V42" s="197">
        <f>'Inputs-Assumptions-Policy Specs'!U35/$Q7*U14</f>
        <v>5772.135003994139</v>
      </c>
      <c r="W42" s="197">
        <f>'Inputs-Assumptions-Policy Specs'!V35/$Q7*V14</f>
        <v>5616.2940185057323</v>
      </c>
      <c r="X42" s="197">
        <f>'Inputs-Assumptions-Policy Specs'!W35/$Q7*W14</f>
        <v>5432.2762838075405</v>
      </c>
      <c r="Y42" s="197">
        <f>'Inputs-Assumptions-Policy Specs'!X35/$Q7*X14</f>
        <v>5224.2108311615575</v>
      </c>
      <c r="Z42" s="197">
        <f>'Inputs-Assumptions-Policy Specs'!Y35/$Q7*Y14</f>
        <v>4996.2872018110174</v>
      </c>
      <c r="AA42" s="197">
        <f>'Inputs-Assumptions-Policy Specs'!Z35/$Q7*Z14</f>
        <v>4752.8593973781226</v>
      </c>
      <c r="AB42" s="197">
        <f>'Inputs-Assumptions-Policy Specs'!AA35/$Q7*AA14</f>
        <v>4497.7834686175447</v>
      </c>
      <c r="AC42" s="197">
        <f>'Inputs-Assumptions-Policy Specs'!AB35/$Q7*AB14</f>
        <v>4234.6383523381046</v>
      </c>
      <c r="AD42" s="197">
        <f>'Inputs-Assumptions-Policy Specs'!AC35/$Q7*AC14</f>
        <v>3966.3619153474942</v>
      </c>
      <c r="AE42" s="197">
        <f>'Inputs-Assumptions-Policy Specs'!AD35/$Q7*AD14</f>
        <v>3695.239032901899</v>
      </c>
      <c r="AF42" s="197">
        <f>'Inputs-Assumptions-Policy Specs'!AE35/$Q7*AE14</f>
        <v>3423.4654233381461</v>
      </c>
      <c r="AG42" s="197">
        <f>'Inputs-Assumptions-Policy Specs'!AF35/$Q7*AF14</f>
        <v>3152.9128514074878</v>
      </c>
      <c r="AH42" s="197">
        <f>'Inputs-Assumptions-Policy Specs'!AG35/$Q7*AG14</f>
        <v>2885.2965747775129</v>
      </c>
      <c r="AI42" s="197">
        <f>'Inputs-Assumptions-Policy Specs'!AH35/$Q7*AH14</f>
        <v>2622.5855278957206</v>
      </c>
      <c r="AJ42" s="197">
        <f>'Inputs-Assumptions-Policy Specs'!AI35/$Q7*AI14</f>
        <v>2366.887231253977</v>
      </c>
      <c r="AK42" s="197">
        <f>'Inputs-Assumptions-Policy Specs'!AJ35/$Q7*AJ14</f>
        <v>2120.3317749524226</v>
      </c>
      <c r="AL42" s="197">
        <f>'Inputs-Assumptions-Policy Specs'!AK35/$Q7*AK14</f>
        <v>1884.8697725625518</v>
      </c>
      <c r="AM42" s="197">
        <f>'Inputs-Assumptions-Policy Specs'!AL35/$Q7*AL14</f>
        <v>1662.2373889673561</v>
      </c>
      <c r="AN42" s="197">
        <f>'Inputs-Assumptions-Policy Specs'!AM35/$Q7*AM14</f>
        <v>1453.6869664880326</v>
      </c>
      <c r="AO42" s="197">
        <f>'Inputs-Assumptions-Policy Specs'!AN35/$Q7*AN14</f>
        <v>1260.0110013779931</v>
      </c>
      <c r="AP42" s="197">
        <f>'Inputs-Assumptions-Policy Specs'!AO35/$Q7*AO14</f>
        <v>1081.7927524684112</v>
      </c>
      <c r="AQ42" s="197">
        <f>'Inputs-Assumptions-Policy Specs'!AP35/$Q7*AP14</f>
        <v>919.33153395396982</v>
      </c>
      <c r="AR42" s="197">
        <f>'Inputs-Assumptions-Policy Specs'!AQ35/$Q7*AQ14</f>
        <v>772.57930860551403</v>
      </c>
      <c r="AS42" s="197">
        <f>'Inputs-Assumptions-Policy Specs'!AR35/$Q7*AR14</f>
        <v>641.34691711456628</v>
      </c>
      <c r="AT42" s="197">
        <f>'Inputs-Assumptions-Policy Specs'!AS35/$Q7*AS14</f>
        <v>525.40568232983344</v>
      </c>
      <c r="AU42" s="197">
        <f>'Inputs-Assumptions-Policy Specs'!AT35/$Q7*AT14</f>
        <v>424.37611531869766</v>
      </c>
      <c r="AV42" s="197">
        <f>'Inputs-Assumptions-Policy Specs'!AU35/$Q7*AU14</f>
        <v>337.65066211839849</v>
      </c>
      <c r="AW42" s="197">
        <f>'Inputs-Assumptions-Policy Specs'!AV35/$Q7*AV14</f>
        <v>264.42124890111279</v>
      </c>
      <c r="AX42" s="197">
        <f>'Inputs-Assumptions-Policy Specs'!AW35/$Q7*AW14</f>
        <v>203.70420166469316</v>
      </c>
      <c r="AY42" s="197">
        <f>'Inputs-Assumptions-Policy Specs'!AX35/$Q7*AX14</f>
        <v>154.31182820666567</v>
      </c>
      <c r="AZ42" s="197">
        <f>'Inputs-Assumptions-Policy Specs'!AY35/$Q7*AY14</f>
        <v>114.90127272675581</v>
      </c>
      <c r="BA42" s="197">
        <f>'Inputs-Assumptions-Policy Specs'!AZ35/$Q7*AZ14</f>
        <v>84.065855362541868</v>
      </c>
      <c r="BB42" s="197">
        <f>'Inputs-Assumptions-Policy Specs'!BA35/$Q7*BA14</f>
        <v>60.415271129535476</v>
      </c>
      <c r="BC42" s="197">
        <f>'Inputs-Assumptions-Policy Specs'!BB35/$Q7*BB14</f>
        <v>42.625280381804835</v>
      </c>
      <c r="BD42" s="197">
        <f>'Inputs-Assumptions-Policy Specs'!BC35/$Q7*BC14</f>
        <v>29.498793525017184</v>
      </c>
      <c r="BE42" s="197">
        <f>'Inputs-Assumptions-Policy Specs'!BD35/$Q7*BD14</f>
        <v>19.996385264508444</v>
      </c>
      <c r="BF42" s="197">
        <f>'Inputs-Assumptions-Policy Specs'!BE35/$Q7*BE14</f>
        <v>13.249633760702503</v>
      </c>
      <c r="BG42" s="197">
        <f>'Inputs-Assumptions-Policy Specs'!BF35/$Q7*BF14</f>
        <v>8.5581179494301036</v>
      </c>
    </row>
    <row r="43" spans="2:59" ht="13.35" customHeight="1">
      <c r="C43" s="145" t="s">
        <v>120</v>
      </c>
      <c r="E43" s="15">
        <f>E41-E42</f>
        <v>100000</v>
      </c>
      <c r="F43" s="15">
        <f t="shared" ref="F43:N43" si="9">F41-F42</f>
        <v>87891.760000000009</v>
      </c>
      <c r="G43" s="15">
        <f t="shared" si="9"/>
        <v>78936.459873099971</v>
      </c>
      <c r="H43" s="15">
        <f t="shared" si="9"/>
        <v>71242.672089015206</v>
      </c>
      <c r="I43" s="15">
        <f t="shared" si="9"/>
        <v>64230.620387286908</v>
      </c>
      <c r="J43" s="15">
        <f t="shared" si="9"/>
        <v>57834.090823231651</v>
      </c>
      <c r="K43" s="15">
        <f t="shared" si="9"/>
        <v>52023.000867336326</v>
      </c>
      <c r="L43" s="15">
        <f t="shared" si="9"/>
        <v>46752.315280683455</v>
      </c>
      <c r="M43" s="15">
        <f t="shared" si="9"/>
        <v>41962.117937169569</v>
      </c>
      <c r="N43" s="15">
        <f t="shared" si="9"/>
        <v>37611.299931265821</v>
      </c>
      <c r="O43" s="151">
        <f t="shared" ref="O43:BG43" si="10">O41-O42</f>
        <v>33659.843433292481</v>
      </c>
      <c r="P43" s="151">
        <f t="shared" si="10"/>
        <v>30101.454370901465</v>
      </c>
      <c r="Q43" s="151">
        <f t="shared" si="10"/>
        <v>26871.074816741107</v>
      </c>
      <c r="R43" s="151">
        <f t="shared" si="10"/>
        <v>23937.918219400479</v>
      </c>
      <c r="S43" s="151">
        <f t="shared" si="10"/>
        <v>21278.748609389488</v>
      </c>
      <c r="T43" s="151">
        <f t="shared" si="10"/>
        <v>18871.780905818974</v>
      </c>
      <c r="U43" s="151">
        <f t="shared" si="10"/>
        <v>16683.989316392304</v>
      </c>
      <c r="V43" s="151">
        <f t="shared" si="10"/>
        <v>14713.116901842895</v>
      </c>
      <c r="W43" s="151">
        <f t="shared" si="10"/>
        <v>12941.410400402712</v>
      </c>
      <c r="X43" s="151">
        <f t="shared" si="10"/>
        <v>11352.447324163692</v>
      </c>
      <c r="Y43" s="151">
        <f t="shared" si="10"/>
        <v>9930.3602783351798</v>
      </c>
      <c r="Z43" s="151">
        <f t="shared" si="10"/>
        <v>8660.2424298550795</v>
      </c>
      <c r="AA43" s="151">
        <f t="shared" si="10"/>
        <v>7527.7038599435309</v>
      </c>
      <c r="AB43" s="151">
        <f t="shared" si="10"/>
        <v>6519.5764909294903</v>
      </c>
      <c r="AC43" s="151">
        <f t="shared" si="10"/>
        <v>5623.9112797197886</v>
      </c>
      <c r="AD43" s="151">
        <f t="shared" si="10"/>
        <v>4830.2286937649769</v>
      </c>
      <c r="AE43" s="151">
        <f t="shared" si="10"/>
        <v>4129.5077643520699</v>
      </c>
      <c r="AF43" s="151">
        <f t="shared" si="10"/>
        <v>3513.6984354122733</v>
      </c>
      <c r="AG43" s="151">
        <f t="shared" si="10"/>
        <v>2975.2667067908937</v>
      </c>
      <c r="AH43" s="151">
        <f t="shared" si="10"/>
        <v>2506.9842180823503</v>
      </c>
      <c r="AI43" s="151">
        <f t="shared" si="10"/>
        <v>2101.5787332549035</v>
      </c>
      <c r="AJ43" s="151">
        <f t="shared" si="10"/>
        <v>1751.9925391038714</v>
      </c>
      <c r="AK43" s="151">
        <f t="shared" si="10"/>
        <v>1451.6414919454019</v>
      </c>
      <c r="AL43" s="151">
        <f t="shared" si="10"/>
        <v>1194.511235358382</v>
      </c>
      <c r="AM43" s="151">
        <f t="shared" si="10"/>
        <v>975.25737132653671</v>
      </c>
      <c r="AN43" s="151">
        <f t="shared" si="10"/>
        <v>789.36517741438797</v>
      </c>
      <c r="AO43" s="151">
        <f t="shared" si="10"/>
        <v>632.9572277752859</v>
      </c>
      <c r="AP43" s="151">
        <f t="shared" si="10"/>
        <v>502.58228159371674</v>
      </c>
      <c r="AQ43" s="151">
        <f t="shared" si="10"/>
        <v>395.09641430462568</v>
      </c>
      <c r="AR43" s="151">
        <f t="shared" si="10"/>
        <v>307.44722941130556</v>
      </c>
      <c r="AS43" s="151">
        <f t="shared" si="10"/>
        <v>236.65936093436164</v>
      </c>
      <c r="AT43" s="151">
        <f t="shared" si="10"/>
        <v>180.03232499620117</v>
      </c>
      <c r="AU43" s="151">
        <f t="shared" si="10"/>
        <v>135.16828248581919</v>
      </c>
      <c r="AV43" s="151">
        <f t="shared" si="10"/>
        <v>99.995421900090548</v>
      </c>
      <c r="AW43" s="151">
        <f t="shared" si="10"/>
        <v>72.74882173937624</v>
      </c>
      <c r="AX43" s="151">
        <f t="shared" si="10"/>
        <v>51.938011026897414</v>
      </c>
      <c r="AY43" s="151">
        <f t="shared" si="10"/>
        <v>36.293880750448409</v>
      </c>
      <c r="AZ43" s="151">
        <f t="shared" si="10"/>
        <v>24.737460804912544</v>
      </c>
      <c r="BA43" s="151">
        <f t="shared" si="10"/>
        <v>16.366287533466334</v>
      </c>
      <c r="BB43" s="151">
        <f t="shared" si="10"/>
        <v>10.436110645025529</v>
      </c>
      <c r="BC43" s="151">
        <f t="shared" si="10"/>
        <v>6.3553851205048701</v>
      </c>
      <c r="BD43" s="151">
        <f t="shared" si="10"/>
        <v>3.6503216813697748</v>
      </c>
      <c r="BE43" s="151">
        <f t="shared" si="10"/>
        <v>1.9435953084682538</v>
      </c>
      <c r="BF43" s="151">
        <f t="shared" si="10"/>
        <v>0.93562557478666442</v>
      </c>
      <c r="BG43" s="151">
        <f t="shared" si="10"/>
        <v>0.39069829519311305</v>
      </c>
    </row>
    <row r="44" spans="2:59" ht="13.35" customHeight="1">
      <c r="O44" s="153"/>
      <c r="P44" s="153"/>
      <c r="Q44" s="153"/>
      <c r="R44" s="153"/>
      <c r="S44" s="153"/>
      <c r="T44" s="153"/>
      <c r="U44" s="153"/>
      <c r="V44" s="153"/>
      <c r="W44" s="153"/>
      <c r="X44" s="153"/>
      <c r="Y44" s="153"/>
      <c r="Z44" s="153"/>
      <c r="AA44" s="153"/>
      <c r="AB44" s="153"/>
      <c r="AC44" s="153"/>
      <c r="AD44" s="153"/>
      <c r="AE44" s="153"/>
      <c r="AF44" s="153"/>
      <c r="AG44" s="153"/>
      <c r="AH44" s="153"/>
      <c r="AI44" s="153"/>
      <c r="AJ44" s="153"/>
      <c r="AK44" s="153"/>
      <c r="AL44" s="153"/>
      <c r="AM44" s="153"/>
      <c r="AN44" s="153"/>
      <c r="AO44" s="153"/>
      <c r="AP44" s="153"/>
      <c r="AQ44" s="153"/>
      <c r="AR44" s="153"/>
      <c r="AS44" s="153"/>
      <c r="AT44" s="153"/>
      <c r="AU44" s="153"/>
      <c r="AV44" s="153"/>
      <c r="AW44" s="153"/>
      <c r="AX44" s="153"/>
      <c r="AY44" s="153"/>
      <c r="AZ44" s="153"/>
      <c r="BA44" s="153"/>
      <c r="BB44" s="153"/>
      <c r="BC44" s="153"/>
      <c r="BD44" s="153"/>
      <c r="BE44" s="153"/>
      <c r="BF44" s="153"/>
      <c r="BG44" s="153"/>
    </row>
    <row r="45" spans="2:59" ht="3" customHeight="1">
      <c r="B45" s="148"/>
      <c r="C45" s="148"/>
      <c r="D45" s="148"/>
      <c r="E45" s="148"/>
      <c r="F45" s="148"/>
      <c r="G45" s="148"/>
      <c r="H45" s="148"/>
      <c r="I45" s="148"/>
      <c r="J45" s="148"/>
      <c r="K45" s="148"/>
      <c r="L45" s="148"/>
      <c r="M45" s="148"/>
      <c r="N45" s="148"/>
      <c r="O45" s="155"/>
      <c r="P45" s="155"/>
      <c r="Q45" s="155"/>
      <c r="R45" s="155"/>
      <c r="S45" s="155"/>
      <c r="T45" s="155"/>
      <c r="U45" s="155"/>
      <c r="V45" s="155"/>
      <c r="W45" s="155"/>
      <c r="X45" s="155"/>
      <c r="Y45" s="155"/>
      <c r="Z45" s="155"/>
      <c r="AA45" s="155"/>
      <c r="AB45" s="155"/>
      <c r="AC45" s="155"/>
      <c r="AD45" s="155"/>
      <c r="AE45" s="155"/>
      <c r="AF45" s="155"/>
      <c r="AG45" s="155"/>
      <c r="AH45" s="155"/>
      <c r="AI45" s="155"/>
      <c r="AJ45" s="155"/>
      <c r="AK45" s="155"/>
      <c r="AL45" s="155"/>
      <c r="AM45" s="155"/>
      <c r="AN45" s="155"/>
      <c r="AO45" s="155"/>
      <c r="AP45" s="155"/>
      <c r="AQ45" s="155"/>
      <c r="AR45" s="155"/>
      <c r="AS45" s="155"/>
      <c r="AT45" s="155"/>
      <c r="AU45" s="155"/>
      <c r="AV45" s="155"/>
      <c r="AW45" s="155"/>
      <c r="AX45" s="155"/>
      <c r="AY45" s="155"/>
      <c r="AZ45" s="155"/>
      <c r="BA45" s="155"/>
      <c r="BB45" s="155"/>
      <c r="BC45" s="155"/>
      <c r="BD45" s="155"/>
      <c r="BE45" s="155"/>
      <c r="BF45" s="155"/>
      <c r="BG45" s="155"/>
    </row>
    <row r="46" spans="2:59" ht="13.35" customHeight="1">
      <c r="E46" s="49"/>
      <c r="F46" s="49"/>
      <c r="G46" s="49"/>
      <c r="H46" s="49"/>
      <c r="I46" s="49"/>
      <c r="J46" s="49"/>
      <c r="K46" s="49"/>
      <c r="L46" s="49"/>
      <c r="M46" s="49"/>
      <c r="N46" s="49"/>
      <c r="O46" s="156"/>
      <c r="P46" s="156"/>
      <c r="Q46" s="156"/>
      <c r="R46" s="156"/>
      <c r="S46" s="156"/>
      <c r="T46" s="156"/>
      <c r="U46" s="156"/>
      <c r="V46" s="156"/>
      <c r="W46" s="156"/>
      <c r="X46" s="156"/>
      <c r="Y46" s="156"/>
      <c r="Z46" s="156"/>
      <c r="AA46" s="156"/>
      <c r="AB46" s="156"/>
      <c r="AC46" s="156"/>
      <c r="AD46" s="156"/>
      <c r="AE46" s="156"/>
      <c r="AF46" s="156"/>
      <c r="AG46" s="156"/>
      <c r="AH46" s="156"/>
      <c r="AI46" s="156"/>
      <c r="AJ46" s="156"/>
      <c r="AK46" s="156"/>
      <c r="AL46" s="156"/>
      <c r="AM46" s="156"/>
      <c r="AN46" s="156"/>
      <c r="AO46" s="156"/>
      <c r="AP46" s="156"/>
      <c r="AQ46" s="156"/>
      <c r="AR46" s="156"/>
      <c r="AS46" s="156"/>
      <c r="AT46" s="156"/>
      <c r="AU46" s="156"/>
      <c r="AV46" s="156"/>
      <c r="AW46" s="156"/>
      <c r="AX46" s="156"/>
      <c r="AY46" s="156"/>
      <c r="AZ46" s="156"/>
      <c r="BA46" s="156"/>
      <c r="BB46" s="156"/>
      <c r="BC46" s="156"/>
      <c r="BD46" s="156"/>
      <c r="BE46" s="156"/>
      <c r="BF46" s="156"/>
      <c r="BG46" s="156"/>
    </row>
    <row r="47" spans="2:59" ht="13.35" customHeight="1">
      <c r="B47" s="26" t="s">
        <v>96</v>
      </c>
      <c r="O47" s="153"/>
      <c r="P47" s="153"/>
      <c r="Q47" s="153"/>
      <c r="R47" s="153"/>
      <c r="S47" s="153"/>
      <c r="T47" s="153"/>
      <c r="U47" s="153"/>
      <c r="V47" s="153"/>
      <c r="W47" s="153"/>
      <c r="X47" s="153"/>
      <c r="Y47" s="153"/>
      <c r="Z47" s="153"/>
      <c r="AA47" s="153"/>
      <c r="AB47" s="153"/>
      <c r="AC47" s="153"/>
      <c r="AD47" s="153"/>
      <c r="AE47" s="153"/>
      <c r="AF47" s="153"/>
      <c r="AG47" s="153"/>
      <c r="AH47" s="153"/>
      <c r="AI47" s="153"/>
      <c r="AJ47" s="153"/>
      <c r="AK47" s="153"/>
      <c r="AL47" s="153"/>
      <c r="AM47" s="153"/>
      <c r="AN47" s="153"/>
      <c r="AO47" s="153"/>
      <c r="AP47" s="153"/>
      <c r="AQ47" s="153"/>
      <c r="AR47" s="153"/>
      <c r="AS47" s="153"/>
      <c r="AT47" s="153"/>
      <c r="AU47" s="153"/>
      <c r="AV47" s="153"/>
      <c r="AW47" s="153"/>
      <c r="AX47" s="153"/>
      <c r="AY47" s="153"/>
      <c r="AZ47" s="153"/>
      <c r="BA47" s="153"/>
      <c r="BB47" s="153"/>
      <c r="BC47" s="153"/>
      <c r="BD47" s="153"/>
      <c r="BE47" s="153"/>
      <c r="BF47" s="153"/>
      <c r="BG47" s="153"/>
    </row>
    <row r="48" spans="2:59" ht="13.35" customHeight="1">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3"/>
      <c r="AT48" s="153"/>
      <c r="AU48" s="153"/>
      <c r="AV48" s="153"/>
      <c r="AW48" s="153"/>
      <c r="AX48" s="153"/>
      <c r="AY48" s="153"/>
      <c r="AZ48" s="153"/>
      <c r="BA48" s="153"/>
      <c r="BB48" s="153"/>
      <c r="BC48" s="153"/>
      <c r="BD48" s="153"/>
      <c r="BE48" s="153"/>
      <c r="BF48" s="153"/>
      <c r="BG48" s="153"/>
    </row>
    <row r="49" spans="3:59" ht="13.35" customHeight="1">
      <c r="C49" s="7" t="s">
        <v>38</v>
      </c>
      <c r="D49" s="15">
        <f>1*'Inputs-Assumptions-Policy Specs'!D12</f>
        <v>1000</v>
      </c>
      <c r="E49" s="15">
        <f>D49*(1-'Inputs-Assumptions-Policy Specs'!E43)*(1-'Inputs-Assumptions-Policy Specs'!E20)</f>
        <v>878.91760000000011</v>
      </c>
      <c r="F49" s="15">
        <f>E49*(1-'Inputs-Assumptions-Policy Specs'!F43)*(1-'Inputs-Assumptions-Policy Specs'!F20)</f>
        <v>789.59408322960007</v>
      </c>
      <c r="G49" s="15">
        <f>F49*(1-'Inputs-Assumptions-Policy Specs'!G43)*(1-'Inputs-Assumptions-Policy Specs'!G20)</f>
        <v>724.69039710102686</v>
      </c>
      <c r="H49" s="15">
        <f>G49*(1-'Inputs-Assumptions-Policy Specs'!H43)*(1-'Inputs-Assumptions-Policy Specs'!H20)</f>
        <v>664.81502711174585</v>
      </c>
      <c r="I49" s="15">
        <f>H49*(1-'Inputs-Assumptions-Policy Specs'!I43)*(1-'Inputs-Assumptions-Policy Specs'!I20)</f>
        <v>605.51352669337814</v>
      </c>
      <c r="J49" s="15">
        <f>I49*(1-'Inputs-Assumptions-Policy Specs'!J43)*(1-'Inputs-Assumptions-Policy Specs'!J20)</f>
        <v>555.06141303305378</v>
      </c>
      <c r="K49" s="15">
        <f>J49*(1-'Inputs-Assumptions-Policy Specs'!K43)*(1-'Inputs-Assumptions-Policy Specs'!K20)</f>
        <v>508.62408712044771</v>
      </c>
      <c r="L49" s="15">
        <f>K49*(1-'Inputs-Assumptions-Policy Specs'!L43)*(1-'Inputs-Assumptions-Policy Specs'!L20)</f>
        <v>465.90332589575735</v>
      </c>
      <c r="M49" s="15">
        <f>L49*(1-'Inputs-Assumptions-Policy Specs'!M43)*(1-'Inputs-Assumptions-Policy Specs'!M20)</f>
        <v>426.58648966873579</v>
      </c>
      <c r="N49" s="15">
        <f>M49*(1-'Inputs-Assumptions-Policy Specs'!N43)*(1-'Inputs-Assumptions-Policy Specs'!N20)</f>
        <v>390.35991179308741</v>
      </c>
      <c r="O49" s="151">
        <f>N49*(1-'Inputs-Assumptions-Policy Specs'!O43)*(1-'Inputs-Assumptions-Policy Specs'!O20)</f>
        <v>356.92246246871514</v>
      </c>
      <c r="P49" s="151">
        <f>O49*(1-'Inputs-Assumptions-Policy Specs'!P43)*(1-'Inputs-Assumptions-Policy Specs'!P20)</f>
        <v>326.05038269299115</v>
      </c>
      <c r="Q49" s="151">
        <f>P49*(1-'Inputs-Assumptions-Policy Specs'!Q43)*(1-'Inputs-Assumptions-Policy Specs'!Q20)</f>
        <v>297.51862664459907</v>
      </c>
      <c r="R49" s="151">
        <f>Q49*(1-'Inputs-Assumptions-Policy Specs'!R43)*(1-'Inputs-Assumptions-Policy Specs'!R20)</f>
        <v>271.17156714345992</v>
      </c>
      <c r="S49" s="151">
        <f>R49*(1-'Inputs-Assumptions-Policy Specs'!S43)*(1-'Inputs-Assumptions-Policy Specs'!S20)</f>
        <v>246.86081921179505</v>
      </c>
      <c r="T49" s="151">
        <f>S49*(1-'Inputs-Assumptions-Policy Specs'!T43)*(1-'Inputs-Assumptions-Policy Specs'!T20)</f>
        <v>224.26624089530557</v>
      </c>
      <c r="U49" s="151">
        <f>T49*(1-'Inputs-Assumptions-Policy Specs'!U43)*(1-'Inputs-Assumptions-Policy Specs'!U20)</f>
        <v>203.46321468336066</v>
      </c>
      <c r="V49" s="151">
        <f>U49*(1-'Inputs-Assumptions-Policy Specs'!V43)*(1-'Inputs-Assumptions-Policy Specs'!V20)</f>
        <v>184.31846557565865</v>
      </c>
      <c r="W49" s="151">
        <f>V49*(1-'Inputs-Assumptions-Policy Specs'!W43)*(1-'Inputs-Assumptions-Policy Specs'!W20)</f>
        <v>166.70890055671893</v>
      </c>
      <c r="X49" s="151">
        <f>W49*(1-'Inputs-Assumptions-Policy Specs'!X43)*(1-'Inputs-Assumptions-Policy Specs'!X20)</f>
        <v>150.51793208396973</v>
      </c>
      <c r="Y49" s="151">
        <f>X49*(1-'Inputs-Assumptions-Policy Specs'!Y43)*(1-'Inputs-Assumptions-Policy Specs'!Y20)</f>
        <v>135.63911408312364</v>
      </c>
      <c r="Z49" s="151">
        <f>Y49*(1-'Inputs-Assumptions-Policy Specs'!Z43)*(1-'Inputs-Assumptions-Policy Specs'!Z20)</f>
        <v>121.97276801585569</v>
      </c>
      <c r="AA49" s="151">
        <f>Z49*(1-'Inputs-Assumptions-Policy Specs'!AA43)*(1-'Inputs-Assumptions-Policy Specs'!AA20)</f>
        <v>109.42640515220874</v>
      </c>
      <c r="AB49" s="151">
        <f>AA49*(1-'Inputs-Assumptions-Policy Specs'!AB43)*(1-'Inputs-Assumptions-Policy Specs'!AB20)</f>
        <v>97.916892087737367</v>
      </c>
      <c r="AC49" s="151">
        <f>AB49*(1-'Inputs-Assumptions-Policy Specs'!AC43)*(1-'Inputs-Assumptions-Policy Specs'!AC20)</f>
        <v>87.369323638803138</v>
      </c>
      <c r="AD49" s="151">
        <f>AC49*(1-'Inputs-Assumptions-Policy Specs'!AD43)*(1-'Inputs-Assumptions-Policy Specs'!AD20)</f>
        <v>77.716795710917637</v>
      </c>
      <c r="AE49" s="151">
        <f>AD49*(1-'Inputs-Assumptions-Policy Specs'!AE43)*(1-'Inputs-Assumptions-Policy Specs'!AE20)</f>
        <v>68.901161966400252</v>
      </c>
      <c r="AF49" s="151">
        <f>AE49*(1-'Inputs-Assumptions-Policy Specs'!AF43)*(1-'Inputs-Assumptions-Policy Specs'!AF20)</f>
        <v>60.866184062526521</v>
      </c>
      <c r="AG49" s="151">
        <f>AF49*(1-'Inputs-Assumptions-Policy Specs'!AG43)*(1-'Inputs-Assumptions-Policy Specs'!AG20)</f>
        <v>53.557104869088462</v>
      </c>
      <c r="AH49" s="151">
        <f>AG49*(1-'Inputs-Assumptions-Policy Specs'!AH43)*(1-'Inputs-Assumptions-Policy Specs'!AH20)</f>
        <v>46.921251038756715</v>
      </c>
      <c r="AI49" s="151">
        <f>AH49*(1-'Inputs-Assumptions-Policy Specs'!AI43)*(1-'Inputs-Assumptions-Policy Specs'!AI20)</f>
        <v>40.909456365165809</v>
      </c>
      <c r="AJ49" s="151">
        <f>AI49*(1-'Inputs-Assumptions-Policy Specs'!AJ43)*(1-'Inputs-Assumptions-Policy Specs'!AJ20)</f>
        <v>35.477482385216547</v>
      </c>
      <c r="AK49" s="151">
        <f>AJ49*(1-'Inputs-Assumptions-Policy Specs'!AK43)*(1-'Inputs-Assumptions-Policy Specs'!AK20)</f>
        <v>30.584967272379739</v>
      </c>
      <c r="AL49" s="151">
        <f>AK49*(1-'Inputs-Assumptions-Policy Specs'!AL43)*(1-'Inputs-Assumptions-Policy Specs'!AL20)</f>
        <v>26.196073404740883</v>
      </c>
      <c r="AM49" s="151">
        <f>AL49*(1-'Inputs-Assumptions-Policy Specs'!AM43)*(1-'Inputs-Assumptions-Policy Specs'!AM20)</f>
        <v>22.278398234915073</v>
      </c>
      <c r="AN49" s="151">
        <f>AM49*(1-'Inputs-Assumptions-Policy Specs'!AN43)*(1-'Inputs-Assumptions-Policy Specs'!AN20)</f>
        <v>18.80130168608035</v>
      </c>
      <c r="AO49" s="151">
        <f>AN49*(1-'Inputs-Assumptions-Policy Specs'!AO43)*(1-'Inputs-Assumptions-Policy Specs'!AO20)</f>
        <v>15.736298444174185</v>
      </c>
      <c r="AP49" s="151">
        <f>AO49*(1-'Inputs-Assumptions-Policy Specs'!AP43)*(1-'Inputs-Assumptions-Policy Specs'!AP20)</f>
        <v>13.055135326217032</v>
      </c>
      <c r="AQ49" s="151">
        <f>AP49*(1-'Inputs-Assumptions-Policy Specs'!AQ43)*(1-'Inputs-Assumptions-Policy Specs'!AQ20)</f>
        <v>10.72701826554688</v>
      </c>
      <c r="AR49" s="151">
        <f>AQ49*(1-'Inputs-Assumptions-Policy Specs'!AR43)*(1-'Inputs-Assumptions-Policy Specs'!AR20)</f>
        <v>8.7205166265544172</v>
      </c>
      <c r="AS49" s="151">
        <f>AR49*(1-'Inputs-Assumptions-Policy Specs'!AS43)*(1-'Inputs-Assumptions-Policy Specs'!AS20)</f>
        <v>7.0065374538783036</v>
      </c>
      <c r="AT49" s="151">
        <f>AS49*(1-'Inputs-Assumptions-Policy Specs'!AT43)*(1-'Inputs-Assumptions-Policy Specs'!AT20)</f>
        <v>5.5574958247368613</v>
      </c>
      <c r="AU49" s="151">
        <f>AT49*(1-'Inputs-Assumptions-Policy Specs'!AU43)*(1-'Inputs-Assumptions-Policy Specs'!AU20)</f>
        <v>4.346779798329627</v>
      </c>
      <c r="AV49" s="151">
        <f>AU49*(1-'Inputs-Assumptions-Policy Specs'!AV43)*(1-'Inputs-Assumptions-Policy Specs'!AV20)</f>
        <v>3.3488339212456761</v>
      </c>
      <c r="AW49" s="151">
        <f>AV49*(1-'Inputs-Assumptions-Policy Specs'!AW43)*(1-'Inputs-Assumptions-Policy Specs'!AW20)</f>
        <v>2.5390845395549033</v>
      </c>
      <c r="AX49" s="151">
        <f>AW49*(1-'Inputs-Assumptions-Policy Specs'!AX43)*(1-'Inputs-Assumptions-Policy Specs'!AX20)</f>
        <v>1.8931302607201621</v>
      </c>
      <c r="AY49" s="151">
        <f>AX49*(1-'Inputs-Assumptions-Policy Specs'!AY43)*(1-'Inputs-Assumptions-Policy Specs'!AY20)</f>
        <v>1.3869170732809464</v>
      </c>
      <c r="AZ49" s="151">
        <f>AY49*(1-'Inputs-Assumptions-Policy Specs'!AZ43)*(1-'Inputs-Assumptions-Policy Specs'!AZ20)</f>
        <v>0.99751014754853784</v>
      </c>
      <c r="BA49" s="151">
        <f>AZ49*(1-'Inputs-Assumptions-Policy Specs'!BA43)*(1-'Inputs-Assumptions-Policy Specs'!BA20)</f>
        <v>0.70370869574235873</v>
      </c>
      <c r="BB49" s="151">
        <f>BA49*(1-'Inputs-Assumptions-Policy Specs'!BB43)*(1-'Inputs-Assumptions-Policy Specs'!BB20)</f>
        <v>0.48648479922234622</v>
      </c>
      <c r="BC49" s="151">
        <f>BB49*(1-'Inputs-Assumptions-Policy Specs'!BC43)*(1-'Inputs-Assumptions-Policy Specs'!BC20)</f>
        <v>0.32924298782377981</v>
      </c>
      <c r="BD49" s="151">
        <f>BC49*(1-'Inputs-Assumptions-Policy Specs'!BD43)*(1-'Inputs-Assumptions-Policy Specs'!BD20)</f>
        <v>0.21791184204068101</v>
      </c>
      <c r="BE49" s="151">
        <f>BD49*(1-'Inputs-Assumptions-Policy Specs'!BE43)*(1-'Inputs-Assumptions-Policy Specs'!BE20)</f>
        <v>0.14089055281245505</v>
      </c>
      <c r="BF49" s="151">
        <f>BE49*(1-'Inputs-Assumptions-Policy Specs'!BF43)*(1-'Inputs-Assumptions-Policy Specs'!BF20)</f>
        <v>8.888125609150628E-2</v>
      </c>
      <c r="BG49" s="151">
        <f>BF49*(1-'Inputs-Assumptions-Policy Specs'!BG43)*(1-'Inputs-Assumptions-Policy Specs'!BG20)</f>
        <v>5.4641672017385061E-2</v>
      </c>
    </row>
    <row r="50" spans="3:59" ht="13.35" customHeight="1">
      <c r="O50" s="153"/>
      <c r="P50" s="153"/>
      <c r="Q50" s="153"/>
      <c r="R50" s="153"/>
      <c r="S50" s="153"/>
      <c r="T50" s="153"/>
      <c r="U50" s="153"/>
      <c r="V50" s="153"/>
      <c r="W50" s="153"/>
      <c r="X50" s="153"/>
      <c r="Y50" s="153"/>
      <c r="Z50" s="153"/>
      <c r="AA50" s="153"/>
      <c r="AB50" s="153"/>
      <c r="AC50" s="153"/>
      <c r="AD50" s="153"/>
      <c r="AE50" s="153"/>
      <c r="AF50" s="153"/>
      <c r="AG50" s="153"/>
      <c r="AH50" s="153"/>
      <c r="AI50" s="153"/>
      <c r="AJ50" s="153"/>
      <c r="AK50" s="153"/>
      <c r="AL50" s="153"/>
      <c r="AM50" s="153"/>
      <c r="AN50" s="153"/>
      <c r="AO50" s="153"/>
      <c r="AP50" s="153"/>
      <c r="AQ50" s="153"/>
      <c r="AR50" s="153"/>
      <c r="AS50" s="153"/>
      <c r="AT50" s="153"/>
      <c r="AU50" s="153"/>
      <c r="AV50" s="153"/>
      <c r="AW50" s="153"/>
      <c r="AX50" s="153"/>
      <c r="AY50" s="153"/>
      <c r="AZ50" s="153"/>
      <c r="BA50" s="153"/>
      <c r="BB50" s="153"/>
      <c r="BC50" s="153"/>
      <c r="BD50" s="153"/>
      <c r="BE50" s="153"/>
      <c r="BF50" s="153"/>
      <c r="BG50" s="153"/>
    </row>
    <row r="51" spans="3:59" ht="13.35" customHeight="1">
      <c r="C51" s="7" t="s">
        <v>135</v>
      </c>
      <c r="O51" s="153"/>
      <c r="P51" s="153"/>
      <c r="Q51" s="153"/>
      <c r="R51" s="153"/>
      <c r="S51" s="153"/>
      <c r="T51" s="153"/>
      <c r="U51" s="153"/>
      <c r="V51" s="153"/>
      <c r="W51" s="153"/>
      <c r="X51" s="153"/>
      <c r="Y51" s="153"/>
      <c r="Z51" s="153"/>
      <c r="AA51" s="153"/>
      <c r="AB51" s="153"/>
      <c r="AC51" s="153"/>
      <c r="AD51" s="153"/>
      <c r="AE51" s="153"/>
      <c r="AF51" s="153"/>
      <c r="AG51" s="153"/>
      <c r="AH51" s="153"/>
      <c r="AI51" s="153"/>
      <c r="AJ51" s="153"/>
      <c r="AK51" s="153"/>
      <c r="AL51" s="153"/>
      <c r="AM51" s="153"/>
      <c r="AN51" s="153"/>
      <c r="AO51" s="153"/>
      <c r="AP51" s="153"/>
      <c r="AQ51" s="153"/>
      <c r="AR51" s="153"/>
      <c r="AS51" s="153"/>
      <c r="AT51" s="153"/>
      <c r="AU51" s="153"/>
      <c r="AV51" s="153"/>
      <c r="AW51" s="153"/>
      <c r="AX51" s="153"/>
      <c r="AY51" s="153"/>
      <c r="AZ51" s="153"/>
      <c r="BA51" s="153"/>
      <c r="BB51" s="153"/>
      <c r="BC51" s="153"/>
      <c r="BD51" s="153"/>
      <c r="BE51" s="153"/>
      <c r="BF51" s="153"/>
      <c r="BG51" s="153"/>
    </row>
    <row r="52" spans="3:59" ht="13.35" customHeight="1">
      <c r="C52" s="143" t="s">
        <v>0</v>
      </c>
      <c r="E52" s="146">
        <f>'Inputs-Assumptions-Policy Specs'!D$17*'Cash Flows'!D$49/$Q$7</f>
        <v>2000</v>
      </c>
      <c r="F52" s="146">
        <f>'Inputs-Assumptions-Policy Specs'!E$17*'Cash Flows'!E$49/$Q$7</f>
        <v>1757.8352000000002</v>
      </c>
      <c r="G52" s="146">
        <f>'Inputs-Assumptions-Policy Specs'!F$17*'Cash Flows'!F$49/$Q$7</f>
        <v>1579.1881664592001</v>
      </c>
      <c r="H52" s="146">
        <f>'Inputs-Assumptions-Policy Specs'!G$17*'Cash Flows'!G$49/$Q$7</f>
        <v>1449.3807942020537</v>
      </c>
      <c r="I52" s="146">
        <f>'Inputs-Assumptions-Policy Specs'!H$17*'Cash Flows'!H$49/$Q$7</f>
        <v>1329.6300542234917</v>
      </c>
      <c r="J52" s="146">
        <f>'Inputs-Assumptions-Policy Specs'!I$17*'Cash Flows'!I$49/$Q$7</f>
        <v>1211.0270533867563</v>
      </c>
      <c r="K52" s="146">
        <f>'Inputs-Assumptions-Policy Specs'!J$17*'Cash Flows'!J$49/$Q$7</f>
        <v>1110.1228260661076</v>
      </c>
      <c r="L52" s="146">
        <f>'Inputs-Assumptions-Policy Specs'!K$17*'Cash Flows'!K$49/$Q$7</f>
        <v>1017.2481742408954</v>
      </c>
      <c r="M52" s="146">
        <f>'Inputs-Assumptions-Policy Specs'!L$17*'Cash Flows'!L$49/$Q$7</f>
        <v>931.8066517915147</v>
      </c>
      <c r="N52" s="146">
        <f>'Inputs-Assumptions-Policy Specs'!M$17*'Cash Flows'!M$49/$Q$7</f>
        <v>853.17297933747159</v>
      </c>
      <c r="O52" s="154">
        <f>'Inputs-Assumptions-Policy Specs'!N$17*'Cash Flows'!N$49/$Q$7</f>
        <v>780.71982358617493</v>
      </c>
      <c r="P52" s="154">
        <f>'Inputs-Assumptions-Policy Specs'!O$17*'Cash Flows'!O$49/$Q$7</f>
        <v>713.84492493743028</v>
      </c>
      <c r="Q52" s="154">
        <f>'Inputs-Assumptions-Policy Specs'!P$17*'Cash Flows'!P$49/$Q$7</f>
        <v>652.1007653859823</v>
      </c>
      <c r="R52" s="154">
        <f>'Inputs-Assumptions-Policy Specs'!Q$17*'Cash Flows'!Q$49/$Q$7</f>
        <v>595.03725328919813</v>
      </c>
      <c r="S52" s="154">
        <f>'Inputs-Assumptions-Policy Specs'!R$17*'Cash Flows'!R$49/$Q$7</f>
        <v>542.34313428691985</v>
      </c>
      <c r="T52" s="154">
        <f>'Inputs-Assumptions-Policy Specs'!S$17*'Cash Flows'!S$49/$Q$7</f>
        <v>493.72163842359009</v>
      </c>
      <c r="U52" s="154">
        <f>'Inputs-Assumptions-Policy Specs'!T$17*'Cash Flows'!T$49/$Q$7</f>
        <v>448.53248179061114</v>
      </c>
      <c r="V52" s="154">
        <f>'Inputs-Assumptions-Policy Specs'!U$17*'Cash Flows'!U$49/$Q$7</f>
        <v>406.92642936672132</v>
      </c>
      <c r="W52" s="154">
        <f>'Inputs-Assumptions-Policy Specs'!V$17*'Cash Flows'!V$49/$Q$7</f>
        <v>368.6369311513173</v>
      </c>
      <c r="X52" s="154">
        <f>'Inputs-Assumptions-Policy Specs'!W$17*'Cash Flows'!W$49/$Q$7</f>
        <v>333.41780111343786</v>
      </c>
      <c r="Y52" s="154">
        <f>'Inputs-Assumptions-Policy Specs'!X$17*'Cash Flows'!X$49/$Q$7</f>
        <v>301.03586416793945</v>
      </c>
      <c r="Z52" s="154">
        <f>'Inputs-Assumptions-Policy Specs'!Y$17*'Cash Flows'!Y$49/$Q$7</f>
        <v>271.27822816624729</v>
      </c>
      <c r="AA52" s="154">
        <f>'Inputs-Assumptions-Policy Specs'!Z$17*'Cash Flows'!Z$49/$Q$7</f>
        <v>243.94553603171138</v>
      </c>
      <c r="AB52" s="154">
        <f>'Inputs-Assumptions-Policy Specs'!AA$17*'Cash Flows'!AA$49/$Q$7</f>
        <v>218.85281030441749</v>
      </c>
      <c r="AC52" s="154">
        <f>'Inputs-Assumptions-Policy Specs'!AB$17*'Cash Flows'!AB$49/$Q$7</f>
        <v>195.83378417547473</v>
      </c>
      <c r="AD52" s="154">
        <f>'Inputs-Assumptions-Policy Specs'!AC$17*'Cash Flows'!AC$49/$Q$7</f>
        <v>174.73864727760628</v>
      </c>
      <c r="AE52" s="154">
        <f>'Inputs-Assumptions-Policy Specs'!AD$17*'Cash Flows'!AD$49/$Q$7</f>
        <v>155.43359142183527</v>
      </c>
      <c r="AF52" s="154">
        <f>'Inputs-Assumptions-Policy Specs'!AE$17*'Cash Flows'!AE$49/$Q$7</f>
        <v>137.8023239328005</v>
      </c>
      <c r="AG52" s="154">
        <f>'Inputs-Assumptions-Policy Specs'!AF$17*'Cash Flows'!AF$49/$Q$7</f>
        <v>121.73236812505306</v>
      </c>
      <c r="AH52" s="154">
        <f>'Inputs-Assumptions-Policy Specs'!AG$17*'Cash Flows'!AG$49/$Q$7</f>
        <v>107.11420973817692</v>
      </c>
      <c r="AI52" s="154">
        <f>'Inputs-Assumptions-Policy Specs'!AH$17*'Cash Flows'!AH$49/$Q$7</f>
        <v>93.84250207751343</v>
      </c>
      <c r="AJ52" s="154">
        <f>'Inputs-Assumptions-Policy Specs'!AI$17*'Cash Flows'!AI$49/$Q$7</f>
        <v>81.818912730331618</v>
      </c>
      <c r="AK52" s="154">
        <f>'Inputs-Assumptions-Policy Specs'!AJ$17*'Cash Flows'!AJ$49/$Q$7</f>
        <v>70.954964770433094</v>
      </c>
      <c r="AL52" s="154">
        <f>'Inputs-Assumptions-Policy Specs'!AK$17*'Cash Flows'!AK$49/$Q$7</f>
        <v>61.169934544759478</v>
      </c>
      <c r="AM52" s="154">
        <f>'Inputs-Assumptions-Policy Specs'!AL$17*'Cash Flows'!AL$49/$Q$7</f>
        <v>52.392146809481766</v>
      </c>
      <c r="AN52" s="154">
        <f>'Inputs-Assumptions-Policy Specs'!AM$17*'Cash Flows'!AM$49/$Q$7</f>
        <v>44.556796469830147</v>
      </c>
      <c r="AO52" s="154">
        <f>'Inputs-Assumptions-Policy Specs'!AN$17*'Cash Flows'!AN$49/$Q$7</f>
        <v>37.602603372160701</v>
      </c>
      <c r="AP52" s="154">
        <f>'Inputs-Assumptions-Policy Specs'!AO$17*'Cash Flows'!AO$49/$Q$7</f>
        <v>31.47259688834837</v>
      </c>
      <c r="AQ52" s="154">
        <f>'Inputs-Assumptions-Policy Specs'!AP$17*'Cash Flows'!AP$49/$Q$7</f>
        <v>26.110270652434064</v>
      </c>
      <c r="AR52" s="154">
        <f>'Inputs-Assumptions-Policy Specs'!AQ$17*'Cash Flows'!AQ$49/$Q$7</f>
        <v>21.45403653109376</v>
      </c>
      <c r="AS52" s="154">
        <f>'Inputs-Assumptions-Policy Specs'!AR$17*'Cash Flows'!AR$49/$Q$7</f>
        <v>17.441033253108834</v>
      </c>
      <c r="AT52" s="154">
        <f>'Inputs-Assumptions-Policy Specs'!AS$17*'Cash Flows'!AS$49/$Q$7</f>
        <v>14.013074907756607</v>
      </c>
      <c r="AU52" s="154">
        <f>'Inputs-Assumptions-Policy Specs'!AT$17*'Cash Flows'!AT$49/$Q$7</f>
        <v>11.114991649473723</v>
      </c>
      <c r="AV52" s="154">
        <f>'Inputs-Assumptions-Policy Specs'!AU$17*'Cash Flows'!AU$49/$Q$7</f>
        <v>8.693559596659254</v>
      </c>
      <c r="AW52" s="154">
        <f>'Inputs-Assumptions-Policy Specs'!AV$17*'Cash Flows'!AV$49/$Q$7</f>
        <v>6.6976678424913523</v>
      </c>
      <c r="AX52" s="154">
        <f>'Inputs-Assumptions-Policy Specs'!AW$17*'Cash Flows'!AW$49/$Q$7</f>
        <v>5.0781690791098066</v>
      </c>
      <c r="AY52" s="154">
        <f>'Inputs-Assumptions-Policy Specs'!AX$17*'Cash Flows'!AX$49/$Q$7</f>
        <v>3.7862605214403242</v>
      </c>
      <c r="AZ52" s="154">
        <f>'Inputs-Assumptions-Policy Specs'!AY$17*'Cash Flows'!AY$49/$Q$7</f>
        <v>2.7738341465618928</v>
      </c>
      <c r="BA52" s="154">
        <f>'Inputs-Assumptions-Policy Specs'!AZ$17*'Cash Flows'!AZ$49/$Q$7</f>
        <v>1.9950202950970757</v>
      </c>
      <c r="BB52" s="154">
        <f>'Inputs-Assumptions-Policy Specs'!BA$17*'Cash Flows'!BA$49/$Q$7</f>
        <v>1.4074173914847175</v>
      </c>
      <c r="BC52" s="154">
        <f>'Inputs-Assumptions-Policy Specs'!BB$17*'Cash Flows'!BB$49/$Q$7</f>
        <v>0.97296959844469244</v>
      </c>
      <c r="BD52" s="154">
        <f>'Inputs-Assumptions-Policy Specs'!BC$17*'Cash Flows'!BC$49/$Q$7</f>
        <v>0.65848597564755962</v>
      </c>
      <c r="BE52" s="154">
        <f>'Inputs-Assumptions-Policy Specs'!BD$17*'Cash Flows'!BD$49/$Q$7</f>
        <v>0.43582368408136196</v>
      </c>
      <c r="BF52" s="154">
        <f>'Inputs-Assumptions-Policy Specs'!BE$17*'Cash Flows'!BE$49/$Q$7</f>
        <v>0.2817811056249101</v>
      </c>
      <c r="BG52" s="154">
        <f>'Inputs-Assumptions-Policy Specs'!BF$17*'Cash Flows'!BF$49/$Q$7</f>
        <v>0.17776251218301259</v>
      </c>
    </row>
    <row r="53" spans="3:59" ht="13.35" customHeight="1">
      <c r="C53" s="147" t="s">
        <v>41</v>
      </c>
      <c r="E53" s="15">
        <f>SUM(E52:E52)</f>
        <v>2000</v>
      </c>
      <c r="F53" s="15">
        <f t="shared" ref="F53:N53" si="11">SUM(F52:F52)</f>
        <v>1757.8352000000002</v>
      </c>
      <c r="G53" s="15">
        <f t="shared" si="11"/>
        <v>1579.1881664592001</v>
      </c>
      <c r="H53" s="15">
        <f t="shared" si="11"/>
        <v>1449.3807942020537</v>
      </c>
      <c r="I53" s="15">
        <f t="shared" si="11"/>
        <v>1329.6300542234917</v>
      </c>
      <c r="J53" s="15">
        <f t="shared" si="11"/>
        <v>1211.0270533867563</v>
      </c>
      <c r="K53" s="15">
        <f t="shared" si="11"/>
        <v>1110.1228260661076</v>
      </c>
      <c r="L53" s="15">
        <f t="shared" si="11"/>
        <v>1017.2481742408954</v>
      </c>
      <c r="M53" s="15">
        <f t="shared" si="11"/>
        <v>931.8066517915147</v>
      </c>
      <c r="N53" s="15">
        <f t="shared" si="11"/>
        <v>853.17297933747159</v>
      </c>
      <c r="O53" s="151">
        <f t="shared" ref="O53:BG53" si="12">SUM(O52:O52)</f>
        <v>780.71982358617493</v>
      </c>
      <c r="P53" s="151">
        <f t="shared" si="12"/>
        <v>713.84492493743028</v>
      </c>
      <c r="Q53" s="151">
        <f t="shared" si="12"/>
        <v>652.1007653859823</v>
      </c>
      <c r="R53" s="151">
        <f t="shared" si="12"/>
        <v>595.03725328919813</v>
      </c>
      <c r="S53" s="151">
        <f t="shared" si="12"/>
        <v>542.34313428691985</v>
      </c>
      <c r="T53" s="151">
        <f t="shared" si="12"/>
        <v>493.72163842359009</v>
      </c>
      <c r="U53" s="151">
        <f t="shared" si="12"/>
        <v>448.53248179061114</v>
      </c>
      <c r="V53" s="151">
        <f t="shared" si="12"/>
        <v>406.92642936672132</v>
      </c>
      <c r="W53" s="151">
        <f t="shared" si="12"/>
        <v>368.6369311513173</v>
      </c>
      <c r="X53" s="151">
        <f t="shared" si="12"/>
        <v>333.41780111343786</v>
      </c>
      <c r="Y53" s="151">
        <f t="shared" si="12"/>
        <v>301.03586416793945</v>
      </c>
      <c r="Z53" s="151">
        <f t="shared" si="12"/>
        <v>271.27822816624729</v>
      </c>
      <c r="AA53" s="151">
        <f t="shared" si="12"/>
        <v>243.94553603171138</v>
      </c>
      <c r="AB53" s="151">
        <f t="shared" si="12"/>
        <v>218.85281030441749</v>
      </c>
      <c r="AC53" s="151">
        <f t="shared" si="12"/>
        <v>195.83378417547473</v>
      </c>
      <c r="AD53" s="151">
        <f t="shared" si="12"/>
        <v>174.73864727760628</v>
      </c>
      <c r="AE53" s="151">
        <f t="shared" si="12"/>
        <v>155.43359142183527</v>
      </c>
      <c r="AF53" s="151">
        <f t="shared" si="12"/>
        <v>137.8023239328005</v>
      </c>
      <c r="AG53" s="151">
        <f t="shared" si="12"/>
        <v>121.73236812505306</v>
      </c>
      <c r="AH53" s="151">
        <f t="shared" si="12"/>
        <v>107.11420973817692</v>
      </c>
      <c r="AI53" s="151">
        <f t="shared" si="12"/>
        <v>93.84250207751343</v>
      </c>
      <c r="AJ53" s="151">
        <f t="shared" si="12"/>
        <v>81.818912730331618</v>
      </c>
      <c r="AK53" s="151">
        <f t="shared" si="12"/>
        <v>70.954964770433094</v>
      </c>
      <c r="AL53" s="151">
        <f t="shared" si="12"/>
        <v>61.169934544759478</v>
      </c>
      <c r="AM53" s="151">
        <f t="shared" si="12"/>
        <v>52.392146809481766</v>
      </c>
      <c r="AN53" s="151">
        <f t="shared" si="12"/>
        <v>44.556796469830147</v>
      </c>
      <c r="AO53" s="151">
        <f t="shared" si="12"/>
        <v>37.602603372160701</v>
      </c>
      <c r="AP53" s="151">
        <f t="shared" si="12"/>
        <v>31.47259688834837</v>
      </c>
      <c r="AQ53" s="151">
        <f t="shared" si="12"/>
        <v>26.110270652434064</v>
      </c>
      <c r="AR53" s="151">
        <f t="shared" si="12"/>
        <v>21.45403653109376</v>
      </c>
      <c r="AS53" s="151">
        <f t="shared" si="12"/>
        <v>17.441033253108834</v>
      </c>
      <c r="AT53" s="151">
        <f t="shared" si="12"/>
        <v>14.013074907756607</v>
      </c>
      <c r="AU53" s="151">
        <f t="shared" si="12"/>
        <v>11.114991649473723</v>
      </c>
      <c r="AV53" s="151">
        <f t="shared" si="12"/>
        <v>8.693559596659254</v>
      </c>
      <c r="AW53" s="151">
        <f t="shared" si="12"/>
        <v>6.6976678424913523</v>
      </c>
      <c r="AX53" s="151">
        <f t="shared" si="12"/>
        <v>5.0781690791098066</v>
      </c>
      <c r="AY53" s="151">
        <f t="shared" si="12"/>
        <v>3.7862605214403242</v>
      </c>
      <c r="AZ53" s="151">
        <f t="shared" si="12"/>
        <v>2.7738341465618928</v>
      </c>
      <c r="BA53" s="151">
        <f t="shared" si="12"/>
        <v>1.9950202950970757</v>
      </c>
      <c r="BB53" s="151">
        <f t="shared" si="12"/>
        <v>1.4074173914847175</v>
      </c>
      <c r="BC53" s="151">
        <f t="shared" si="12"/>
        <v>0.97296959844469244</v>
      </c>
      <c r="BD53" s="151">
        <f t="shared" si="12"/>
        <v>0.65848597564755962</v>
      </c>
      <c r="BE53" s="151">
        <f t="shared" si="12"/>
        <v>0.43582368408136196</v>
      </c>
      <c r="BF53" s="151">
        <f t="shared" si="12"/>
        <v>0.2817811056249101</v>
      </c>
      <c r="BG53" s="151">
        <f t="shared" si="12"/>
        <v>0.17776251218301259</v>
      </c>
    </row>
    <row r="54" spans="3:59" ht="13.35" customHeight="1">
      <c r="E54" s="15"/>
      <c r="F54" s="15"/>
      <c r="G54" s="15"/>
      <c r="H54" s="15"/>
      <c r="I54" s="15"/>
      <c r="J54" s="15"/>
      <c r="K54" s="15"/>
      <c r="L54" s="15"/>
      <c r="M54" s="15"/>
      <c r="N54" s="15"/>
      <c r="O54" s="151"/>
      <c r="P54" s="151"/>
      <c r="Q54" s="151"/>
      <c r="R54" s="151"/>
      <c r="S54" s="151"/>
      <c r="T54" s="151"/>
      <c r="U54" s="151"/>
      <c r="V54" s="151"/>
      <c r="W54" s="151"/>
      <c r="X54" s="151"/>
      <c r="Y54" s="151"/>
      <c r="Z54" s="151"/>
      <c r="AA54" s="151"/>
      <c r="AB54" s="151"/>
      <c r="AC54" s="151"/>
      <c r="AD54" s="151"/>
      <c r="AE54" s="151"/>
      <c r="AF54" s="151"/>
      <c r="AG54" s="151"/>
      <c r="AH54" s="151"/>
      <c r="AI54" s="151"/>
      <c r="AJ54" s="151"/>
      <c r="AK54" s="151"/>
      <c r="AL54" s="151"/>
      <c r="AM54" s="151"/>
      <c r="AN54" s="151"/>
      <c r="AO54" s="151"/>
      <c r="AP54" s="151"/>
      <c r="AQ54" s="151"/>
      <c r="AR54" s="151"/>
      <c r="AS54" s="151"/>
      <c r="AT54" s="151"/>
      <c r="AU54" s="151"/>
      <c r="AV54" s="151"/>
      <c r="AW54" s="151"/>
      <c r="AX54" s="151"/>
      <c r="AY54" s="151"/>
      <c r="AZ54" s="151"/>
      <c r="BA54" s="151"/>
      <c r="BB54" s="151"/>
      <c r="BC54" s="151"/>
      <c r="BD54" s="151"/>
      <c r="BE54" s="151"/>
      <c r="BF54" s="151"/>
      <c r="BG54" s="151"/>
    </row>
    <row r="55" spans="3:59" ht="13.35" customHeight="1">
      <c r="C55" s="7" t="s">
        <v>136</v>
      </c>
      <c r="E55" s="15"/>
      <c r="F55" s="15"/>
      <c r="G55" s="15"/>
      <c r="H55" s="15"/>
      <c r="I55" s="15"/>
      <c r="J55" s="15"/>
      <c r="K55" s="15"/>
      <c r="L55" s="15"/>
      <c r="M55" s="15"/>
      <c r="N55" s="15"/>
      <c r="O55" s="151"/>
      <c r="P55" s="151"/>
      <c r="Q55" s="151"/>
      <c r="R55" s="151"/>
      <c r="S55" s="151"/>
      <c r="T55" s="151"/>
      <c r="U55" s="151"/>
      <c r="V55" s="151"/>
      <c r="W55" s="151"/>
      <c r="X55" s="151"/>
      <c r="Y55" s="151"/>
      <c r="Z55" s="151"/>
      <c r="AA55" s="151"/>
      <c r="AB55" s="151"/>
      <c r="AC55" s="151"/>
      <c r="AD55" s="151"/>
      <c r="AE55" s="151"/>
      <c r="AF55" s="151"/>
      <c r="AG55" s="151"/>
      <c r="AH55" s="151"/>
      <c r="AI55" s="151"/>
      <c r="AJ55" s="151"/>
      <c r="AK55" s="151"/>
      <c r="AL55" s="151"/>
      <c r="AM55" s="151"/>
      <c r="AN55" s="151"/>
      <c r="AO55" s="151"/>
      <c r="AP55" s="151"/>
      <c r="AQ55" s="151"/>
      <c r="AR55" s="151"/>
      <c r="AS55" s="151"/>
      <c r="AT55" s="151"/>
      <c r="AU55" s="151"/>
      <c r="AV55" s="151"/>
      <c r="AW55" s="151"/>
      <c r="AX55" s="151"/>
      <c r="AY55" s="151"/>
      <c r="AZ55" s="151"/>
      <c r="BA55" s="151"/>
      <c r="BB55" s="151"/>
      <c r="BC55" s="151"/>
      <c r="BD55" s="151"/>
      <c r="BE55" s="151"/>
      <c r="BF55" s="151"/>
      <c r="BG55" s="151"/>
    </row>
    <row r="56" spans="3:59" ht="13.35" customHeight="1">
      <c r="C56" s="145" t="s">
        <v>8</v>
      </c>
      <c r="E56" s="15"/>
      <c r="F56" s="15"/>
      <c r="G56" s="15"/>
      <c r="H56" s="15"/>
      <c r="I56" s="15"/>
      <c r="J56" s="15"/>
      <c r="K56" s="15"/>
      <c r="L56" s="15"/>
      <c r="M56" s="15"/>
      <c r="N56" s="15"/>
      <c r="O56" s="151"/>
      <c r="P56" s="151"/>
      <c r="Q56" s="151"/>
      <c r="R56" s="151"/>
      <c r="S56" s="151"/>
      <c r="T56" s="151"/>
      <c r="U56" s="151"/>
      <c r="V56" s="151"/>
      <c r="W56" s="151"/>
      <c r="X56" s="151"/>
      <c r="Y56" s="151"/>
      <c r="Z56" s="151"/>
      <c r="AA56" s="151"/>
      <c r="AB56" s="151"/>
      <c r="AC56" s="151"/>
      <c r="AD56" s="151"/>
      <c r="AE56" s="151"/>
      <c r="AF56" s="151"/>
      <c r="AG56" s="151"/>
      <c r="AH56" s="151"/>
      <c r="AI56" s="151"/>
      <c r="AJ56" s="151"/>
      <c r="AK56" s="151"/>
      <c r="AL56" s="151"/>
      <c r="AM56" s="151"/>
      <c r="AN56" s="151"/>
      <c r="AO56" s="151"/>
      <c r="AP56" s="151"/>
      <c r="AQ56" s="151"/>
      <c r="AR56" s="151"/>
      <c r="AS56" s="151"/>
      <c r="AT56" s="151"/>
      <c r="AU56" s="151"/>
      <c r="AV56" s="151"/>
      <c r="AW56" s="151"/>
      <c r="AX56" s="151"/>
      <c r="AY56" s="151"/>
      <c r="AZ56" s="151"/>
      <c r="BA56" s="151"/>
      <c r="BB56" s="151"/>
      <c r="BC56" s="151"/>
      <c r="BD56" s="151"/>
      <c r="BE56" s="151"/>
      <c r="BF56" s="151"/>
      <c r="BG56" s="151"/>
    </row>
    <row r="57" spans="3:59" ht="13.35" customHeight="1">
      <c r="C57" s="144" t="s">
        <v>39</v>
      </c>
      <c r="E57" s="15">
        <f>'Inputs-Assumptions-Policy Specs'!$D$13*'Inputs-Assumptions-Policy Specs'!E43*D$49/$Q$7</f>
        <v>123</v>
      </c>
      <c r="F57" s="15">
        <f>'Inputs-Assumptions-Policy Specs'!$D$13*'Inputs-Assumptions-Policy Specs'!F43*E$49/$Q$7</f>
        <v>159.08408560000004</v>
      </c>
      <c r="G57" s="15">
        <f>'Inputs-Assumptions-Policy Specs'!$D$13*'Inputs-Assumptions-Policy Specs'!G43*F$49/$Q$7</f>
        <v>188.71298589187444</v>
      </c>
      <c r="H57" s="15">
        <f>'Inputs-Assumptions-Policy Specs'!$D$13*'Inputs-Assumptions-Policy Specs'!H43*G$49/$Q$7</f>
        <v>206.53676317379265</v>
      </c>
      <c r="I57" s="15">
        <f>'Inputs-Assumptions-Policy Specs'!$D$13*'Inputs-Assumptions-Policy Specs'!I43*H$49/$Q$7</f>
        <v>664.81502711174585</v>
      </c>
      <c r="J57" s="15">
        <f>'Inputs-Assumptions-Policy Specs'!$D$13*'Inputs-Assumptions-Policy Specs'!J43*I$49/$Q$7</f>
        <v>218.5903831363095</v>
      </c>
      <c r="K57" s="15">
        <f>'Inputs-Assumptions-Policy Specs'!$D$13*'Inputs-Assumptions-Policy Specs'!K43*J$49/$Q$7</f>
        <v>220.91444238715539</v>
      </c>
      <c r="L57" s="15">
        <f>'Inputs-Assumptions-Policy Specs'!$D$13*'Inputs-Assumptions-Policy Specs'!L43*K$49/$Q$7</f>
        <v>220.74285381027431</v>
      </c>
      <c r="M57" s="15">
        <f>'Inputs-Assumptions-Policy Specs'!$D$13*'Inputs-Assumptions-Policy Specs'!M43*L$49/$Q$7</f>
        <v>222.23588645227619</v>
      </c>
      <c r="N57" s="15">
        <f>'Inputs-Assumptions-Policy Specs'!$D$13*'Inputs-Assumptions-Policy Specs'!N43*M$49/$Q$7</f>
        <v>228.22377197277365</v>
      </c>
      <c r="O57" s="151">
        <f>'Inputs-Assumptions-Policy Specs'!$D$13*'Inputs-Assumptions-Policy Specs'!O43*N$49/$Q$7</f>
        <v>240.07134575274881</v>
      </c>
      <c r="P57" s="151">
        <f>'Inputs-Assumptions-Policy Specs'!$D$13*'Inputs-Assumptions-Policy Specs'!P43*O$49/$Q$7</f>
        <v>251.98725850291288</v>
      </c>
      <c r="Q57" s="151">
        <f>'Inputs-Assumptions-Policy Specs'!$D$13*'Inputs-Assumptions-Policy Specs'!Q43*P$49/$Q$7</f>
        <v>266.05711227748083</v>
      </c>
      <c r="R57" s="151">
        <f>'Inputs-Assumptions-Policy Specs'!$D$13*'Inputs-Assumptions-Policy Specs'!R43*Q$49/$Q$7</f>
        <v>276.69232277947719</v>
      </c>
      <c r="S57" s="151">
        <f>'Inputs-Assumptions-Policy Specs'!$D$13*'Inputs-Assumptions-Policy Specs'!S43*R$49/$Q$7</f>
        <v>284.45897393348946</v>
      </c>
      <c r="T57" s="151">
        <f>'Inputs-Assumptions-Policy Specs'!$D$13*'Inputs-Assumptions-Policy Specs'!T43*S$49/$Q$7</f>
        <v>309.31660647237919</v>
      </c>
      <c r="U57" s="151">
        <f>'Inputs-Assumptions-Policy Specs'!$D$13*'Inputs-Assumptions-Policy Specs'!U43*T$49/$Q$7</f>
        <v>311.05727612178879</v>
      </c>
      <c r="V57" s="151">
        <f>'Inputs-Assumptions-Policy Specs'!$D$13*'Inputs-Assumptions-Policy Specs'!V43*U$49/$Q$7</f>
        <v>311.70564489490852</v>
      </c>
      <c r="W57" s="151">
        <f>'Inputs-Assumptions-Policy Specs'!$D$13*'Inputs-Assumptions-Policy Specs'!W43*V$49/$Q$7</f>
        <v>311.3138883572874</v>
      </c>
      <c r="X57" s="151">
        <f>'Inputs-Assumptions-Policy Specs'!$D$13*'Inputs-Assumptions-Policy Specs'!X43*W$49/$Q$7</f>
        <v>310.2452639360539</v>
      </c>
      <c r="Y57" s="151">
        <f>'Inputs-Assumptions-Policy Specs'!$D$13*'Inputs-Assumptions-Policy Specs'!Y43*X$49/$Q$7</f>
        <v>308.411242840054</v>
      </c>
      <c r="Z57" s="151">
        <f>'Inputs-Assumptions-Policy Specs'!$D$13*'Inputs-Assumptions-Policy Specs'!Z43*Y$49/$Q$7</f>
        <v>306.00184137152695</v>
      </c>
      <c r="AA57" s="151">
        <f>'Inputs-Assumptions-Policy Specs'!$D$13*'Inputs-Assumptions-Policy Specs'!AA43*Z$49/$Q$7</f>
        <v>303.10232851940145</v>
      </c>
      <c r="AB57" s="151">
        <f>'Inputs-Assumptions-Policy Specs'!$D$13*'Inputs-Assumptions-Policy Specs'!AB43*AA$49/$Q$7</f>
        <v>299.50007090159534</v>
      </c>
      <c r="AC57" s="151">
        <f>'Inputs-Assumptions-Policy Specs'!$D$13*'Inputs-Assumptions-Policy Specs'!AC43*AB$49/$Q$7</f>
        <v>295.02359586035266</v>
      </c>
      <c r="AD57" s="151">
        <f>'Inputs-Assumptions-Policy Specs'!$D$13*'Inputs-Assumptions-Policy Specs'!AD43*AC$49/$Q$7</f>
        <v>289.45456921535487</v>
      </c>
      <c r="AE57" s="151">
        <f>'Inputs-Assumptions-Policy Specs'!$D$13*'Inputs-Assumptions-Policy Specs'!AE43*AD$49/$Q$7</f>
        <v>282.42283561347472</v>
      </c>
      <c r="AF57" s="151">
        <f>'Inputs-Assumptions-Policy Specs'!$D$13*'Inputs-Assumptions-Policy Specs'!AF43*AE$49/$Q$7</f>
        <v>274.22662462627301</v>
      </c>
      <c r="AG57" s="151">
        <f>'Inputs-Assumptions-Policy Specs'!$D$13*'Inputs-Assumptions-Policy Specs'!AG43*AF$49/$Q$7</f>
        <v>265.19396396042811</v>
      </c>
      <c r="AH57" s="151">
        <f>'Inputs-Assumptions-Policy Specs'!$D$13*'Inputs-Assumptions-Policy Specs'!AH43*AG$49/$Q$7</f>
        <v>255.57450443529015</v>
      </c>
      <c r="AI57" s="151">
        <f>'Inputs-Assumptions-Policy Specs'!$D$13*'Inputs-Assumptions-Policy Specs'!AI43*AH$49/$Q$7</f>
        <v>245.44506418373638</v>
      </c>
      <c r="AJ57" s="151">
        <f>'Inputs-Assumptions-Policy Specs'!$D$13*'Inputs-Assumptions-Policy Specs'!AJ43*AI$49/$Q$7</f>
        <v>234.69755116695626</v>
      </c>
      <c r="AK57" s="151">
        <f>'Inputs-Assumptions-Policy Specs'!$D$13*'Inputs-Assumptions-Policy Specs'!AK43*AJ$49/$Q$7</f>
        <v>223.29527413255295</v>
      </c>
      <c r="AL57" s="151">
        <f>'Inputs-Assumptions-Policy Specs'!$D$13*'Inputs-Assumptions-Policy Specs'!AL43*AK$49/$Q$7</f>
        <v>211.09744411396497</v>
      </c>
      <c r="AM57" s="151">
        <f>'Inputs-Assumptions-Policy Specs'!$D$13*'Inputs-Assumptions-Policy Specs'!AM43*AL$49/$Q$7</f>
        <v>198.04231493984105</v>
      </c>
      <c r="AN57" s="151">
        <f>'Inputs-Assumptions-Policy Specs'!$D$13*'Inputs-Assumptions-Policy Specs'!AN43*AM$49/$Q$7</f>
        <v>184.22007500451272</v>
      </c>
      <c r="AO57" s="151">
        <f>'Inputs-Assumptions-Policy Specs'!$D$13*'Inputs-Assumptions-Policy Specs'!AO43*AN$49/$Q$7</f>
        <v>169.66294641518908</v>
      </c>
      <c r="AP57" s="151">
        <f>'Inputs-Assumptions-Policy Specs'!$D$13*'Inputs-Assumptions-Policy Specs'!AP43*AO$49/$Q$7</f>
        <v>154.59339591556721</v>
      </c>
      <c r="AQ57" s="151">
        <f>'Inputs-Assumptions-Policy Specs'!$D$13*'Inputs-Assumptions-Policy Specs'!AQ43*AP$49/$Q$7</f>
        <v>139.53328636660765</v>
      </c>
      <c r="AR57" s="151">
        <f>'Inputs-Assumptions-Policy Specs'!$D$13*'Inputs-Assumptions-Policy Specs'!AR43*AQ$49/$Q$7</f>
        <v>124.81958453790348</v>
      </c>
      <c r="AS57" s="151">
        <f>'Inputs-Assumptions-Policy Specs'!$D$13*'Inputs-Assumptions-Policy Specs'!AS43*AR$49/$Q$7</f>
        <v>110.47150462519137</v>
      </c>
      <c r="AT57" s="151">
        <f>'Inputs-Assumptions-Policy Specs'!$D$13*'Inputs-Assumptions-Policy Specs'!AT43*AS$49/$Q$7</f>
        <v>96.57811226425855</v>
      </c>
      <c r="AU57" s="151">
        <f>'Inputs-Assumptions-Policy Specs'!$D$13*'Inputs-Assumptions-Policy Specs'!AU43*AT$49/$Q$7</f>
        <v>83.273517437857123</v>
      </c>
      <c r="AV57" s="151">
        <f>'Inputs-Assumptions-Policy Specs'!$D$13*'Inputs-Assumptions-Policy Specs'!AV43*AU$49/$Q$7</f>
        <v>70.674292741041413</v>
      </c>
      <c r="AW57" s="151">
        <f>'Inputs-Assumptions-Policy Specs'!$D$13*'Inputs-Assumptions-Policy Specs'!AW43*AV$49/$Q$7</f>
        <v>58.89594217294772</v>
      </c>
      <c r="AX57" s="151">
        <f>'Inputs-Assumptions-Policy Specs'!$D$13*'Inputs-Assumptions-Policy Specs'!AX43*AW$49/$Q$7</f>
        <v>48.133425616342308</v>
      </c>
      <c r="AY57" s="151">
        <f>'Inputs-Assumptions-Policy Specs'!$D$13*'Inputs-Assumptions-Policy Specs'!AY43*AX$49/$Q$7</f>
        <v>38.561170280608984</v>
      </c>
      <c r="AZ57" s="151">
        <f>'Inputs-Assumptions-Policy Specs'!$D$13*'Inputs-Assumptions-Policy Specs'!AZ43*AY$49/$Q$7</f>
        <v>30.266691290210087</v>
      </c>
      <c r="BA57" s="151">
        <f>'Inputs-Assumptions-Policy Specs'!$D$13*'Inputs-Assumptions-Policy Specs'!BA43*AZ$49/$Q$7</f>
        <v>23.260939130684353</v>
      </c>
      <c r="BB57" s="151">
        <f>'Inputs-Assumptions-Policy Specs'!$D$13*'Inputs-Assumptions-Policy Specs'!BB43*BA$49/$Q$7</f>
        <v>17.492087050067809</v>
      </c>
      <c r="BC57" s="151">
        <f>'Inputs-Assumptions-Policy Specs'!$D$13*'Inputs-Assumptions-Policy Specs'!BC43*BB$49/$Q$7</f>
        <v>12.861198637041166</v>
      </c>
      <c r="BD57" s="151">
        <f>'Inputs-Assumptions-Policy Specs'!$D$13*'Inputs-Assumptions-Policy Specs'!BD43*BC$49/$Q$7</f>
        <v>9.2382289953474377</v>
      </c>
      <c r="BE57" s="151">
        <f>'Inputs-Assumptions-Policy Specs'!$D$13*'Inputs-Assumptions-Policy Specs'!BE43*BD$49/$Q$7</f>
        <v>6.4769936809751618</v>
      </c>
      <c r="BF57" s="151">
        <f>'Inputs-Assumptions-Policy Specs'!$D$13*'Inputs-Assumptions-Policy Specs'!BF43*BE$49/$Q$7</f>
        <v>4.4280491843426502</v>
      </c>
      <c r="BG57" s="151">
        <f>'Inputs-Assumptions-Policy Specs'!$D$13*'Inputs-Assumptions-Policy Specs'!BG43*BF$49/$Q$7</f>
        <v>2.9488134333479037</v>
      </c>
    </row>
    <row r="58" spans="3:59" ht="13.35" customHeight="1">
      <c r="C58" s="144" t="s">
        <v>40</v>
      </c>
      <c r="E58" s="15">
        <f>'Inputs-Assumptions-Policy Specs'!E$35*'Cash Flows'!D$49*'Inputs-Assumptions-Policy Specs'!E$20/$Q$7</f>
        <v>0</v>
      </c>
      <c r="F58" s="15">
        <f>'Inputs-Assumptions-Policy Specs'!F$35*'Cash Flows'!E$49*'Inputs-Assumptions-Policy Specs'!F$20/$Q$7</f>
        <v>2.5544513191133138</v>
      </c>
      <c r="G58" s="15">
        <f>'Inputs-Assumptions-Policy Specs'!G$35*'Cash Flows'!F$49*'Inputs-Assumptions-Policy Specs'!G$20/$Q$7</f>
        <v>106.89614448858732</v>
      </c>
      <c r="H58" s="15">
        <f>'Inputs-Assumptions-Policy Specs'!H$35*'Cash Flows'!G$49*'Inputs-Assumptions-Policy Specs'!H$20/$Q$7</f>
        <v>196.28831943976664</v>
      </c>
      <c r="I58" s="15">
        <f>'Inputs-Assumptions-Policy Specs'!I$35*'Cash Flows'!H$49*'Inputs-Assumptions-Policy Specs'!I$20/$Q$7</f>
        <v>273.12174992780979</v>
      </c>
      <c r="J58" s="15">
        <f>'Inputs-Assumptions-Policy Specs'!J$35*'Cash Flows'!I$49*'Inputs-Assumptions-Policy Specs'!J$20/$Q$7</f>
        <v>334.77017722283244</v>
      </c>
      <c r="K58" s="15">
        <f>'Inputs-Assumptions-Policy Specs'!K$35*'Cash Flows'!J$49*'Inputs-Assumptions-Policy Specs'!K$20/$Q$7</f>
        <v>386.50929823079457</v>
      </c>
      <c r="L58" s="15">
        <f>'Inputs-Assumptions-Policy Specs'!L$35*'Cash Flows'!K$49*'Inputs-Assumptions-Policy Specs'!L$20/$Q$7</f>
        <v>429.06218450886206</v>
      </c>
      <c r="M58" s="15">
        <f>'Inputs-Assumptions-Policy Specs'!M$35*'Cash Flows'!L$49*'Inputs-Assumptions-Policy Specs'!M$20/$Q$7</f>
        <v>463.29058116733205</v>
      </c>
      <c r="N58" s="15">
        <f>'Inputs-Assumptions-Policy Specs'!N$35*'Cash Flows'!M$49*'Inputs-Assumptions-Policy Specs'!N$20/$Q$7</f>
        <v>489.96285915509151</v>
      </c>
      <c r="O58" s="151">
        <f>'Inputs-Assumptions-Policy Specs'!O$35*'Cash Flows'!N$49*'Inputs-Assumptions-Policy Specs'!O$20/$Q$7</f>
        <v>507.02596137269677</v>
      </c>
      <c r="P58" s="151">
        <f>'Inputs-Assumptions-Policy Specs'!P$35*'Cash Flows'!O$49*'Inputs-Assumptions-Policy Specs'!P$20/$Q$7</f>
        <v>518.11023849416301</v>
      </c>
      <c r="Q58" s="151">
        <f>'Inputs-Assumptions-Policy Specs'!Q$35*'Cash Flows'!P$49*'Inputs-Assumptions-Policy Specs'!Q$20/$Q$7</f>
        <v>523.95291441899894</v>
      </c>
      <c r="R58" s="151">
        <f>'Inputs-Assumptions-Policy Specs'!R$35*'Cash Flows'!Q$49*'Inputs-Assumptions-Policy Specs'!R$20/$Q$7</f>
        <v>525.12014044950627</v>
      </c>
      <c r="S58" s="151">
        <f>'Inputs-Assumptions-Policy Specs'!S$35*'Cash Flows'!R$49*'Inputs-Assumptions-Policy Specs'!S$20/$Q$7</f>
        <v>522.19864071008976</v>
      </c>
      <c r="T58" s="151">
        <f>'Inputs-Assumptions-Policy Specs'!T$35*'Cash Flows'!S$49*'Inputs-Assumptions-Policy Specs'!T$20/$Q$7</f>
        <v>515.65992742384265</v>
      </c>
      <c r="U58" s="151">
        <f>'Inputs-Assumptions-Policy Specs'!U$35*'Cash Flows'!T$49*'Inputs-Assumptions-Policy Specs'!U$20/$Q$7</f>
        <v>505.53247779867371</v>
      </c>
      <c r="V58" s="151">
        <f>'Inputs-Assumptions-Policy Specs'!V$35*'Cash Flows'!U$49*'Inputs-Assumptions-Policy Specs'!V$20/$Q$7</f>
        <v>492.60801220556129</v>
      </c>
      <c r="W58" s="151">
        <f>'Inputs-Assumptions-Policy Specs'!W$35*'Cash Flows'!V$49*'Inputs-Assumptions-Policy Specs'!W$20/$Q$7</f>
        <v>477.22862888915711</v>
      </c>
      <c r="X58" s="151">
        <f>'Inputs-Assumptions-Policy Specs'!X$35*'Cash Flows'!W$49*'Inputs-Assumptions-Policy Specs'!X$20/$Q$7</f>
        <v>459.75432106748326</v>
      </c>
      <c r="Y58" s="151">
        <f>'Inputs-Assumptions-Policy Specs'!Y$35*'Cash Flows'!X$49*'Inputs-Assumptions-Policy Specs'!Y$20/$Q$7</f>
        <v>440.53992514785034</v>
      </c>
      <c r="Z58" s="151">
        <f>'Inputs-Assumptions-Policy Specs'!Z$35*'Cash Flows'!Y$49*'Inputs-Assumptions-Policy Specs'!Z$20/$Q$7</f>
        <v>419.96356324302241</v>
      </c>
      <c r="AA58" s="151">
        <f>'Inputs-Assumptions-Policy Specs'!AA$35*'Cash Flows'!Z$49*'Inputs-Assumptions-Policy Specs'!AA$20/$Q$7</f>
        <v>398.35830116658468</v>
      </c>
      <c r="AB58" s="151">
        <f>'Inputs-Assumptions-Policy Specs'!AB$35*'Cash Flows'!AA$49*'Inputs-Assumptions-Policy Specs'!AB$20/$Q$7</f>
        <v>376.0238731338041</v>
      </c>
      <c r="AC58" s="151">
        <f>'Inputs-Assumptions-Policy Specs'!AC$35*'Cash Flows'!AB$49*'Inputs-Assumptions-Policy Specs'!AC$20/$Q$7</f>
        <v>353.20396176552475</v>
      </c>
      <c r="AD58" s="151">
        <f>'Inputs-Assumptions-Policy Specs'!AD$35*'Cash Flows'!AC$49*'Inputs-Assumptions-Policy Specs'!AD$20/$Q$7</f>
        <v>330.08151532943725</v>
      </c>
      <c r="AE58" s="151">
        <f>'Inputs-Assumptions-Policy Specs'!AE$35*'Cash Flows'!AD$49*'Inputs-Assumptions-Policy Specs'!AE$20/$Q$7</f>
        <v>306.82367416575454</v>
      </c>
      <c r="AF58" s="151">
        <f>'Inputs-Assumptions-Policy Specs'!AF$35*'Cash Flows'!AE$49*'Inputs-Assumptions-Policy Specs'!AF$20/$Q$7</f>
        <v>283.59398673316707</v>
      </c>
      <c r="AG58" s="151">
        <f>'Inputs-Assumptions-Policy Specs'!AG$35*'Cash Flows'!AF$49*'Inputs-Assumptions-Policy Specs'!AG$20/$Q$7</f>
        <v>260.54576776183757</v>
      </c>
      <c r="AH58" s="151">
        <f>'Inputs-Assumptions-Policy Specs'!AH$35*'Cash Flows'!AG$49*'Inputs-Assumptions-Policy Specs'!AH$20/$Q$7</f>
        <v>237.85470679032602</v>
      </c>
      <c r="AI58" s="151">
        <f>'Inputs-Assumptions-Policy Specs'!AI$35*'Cash Flows'!AH$49*'Inputs-Assumptions-Policy Specs'!AI$20/$Q$7</f>
        <v>215.70391203421221</v>
      </c>
      <c r="AJ58" s="151">
        <f>'Inputs-Assumptions-Policy Specs'!AJ$35*'Cash Flows'!AI$49*'Inputs-Assumptions-Policy Specs'!AJ$20/$Q$7</f>
        <v>194.27160002778811</v>
      </c>
      <c r="AK58" s="151">
        <f>'Inputs-Assumptions-Policy Specs'!AK$35*'Cash Flows'!AJ$49*'Inputs-Assumptions-Policy Specs'!AK$20/$Q$7</f>
        <v>173.72435299823613</v>
      </c>
      <c r="AL58" s="151">
        <f>'Inputs-Assumptions-Policy Specs'!AL$35*'Cash Flows'!AK$49*'Inputs-Assumptions-Policy Specs'!AL$20/$Q$7</f>
        <v>154.2053524605374</v>
      </c>
      <c r="AM58" s="151">
        <f>'Inputs-Assumptions-Policy Specs'!AM$35*'Cash Flows'!AL$49*'Inputs-Assumptions-Policy Specs'!AM$20/$Q$7</f>
        <v>135.81811937865399</v>
      </c>
      <c r="AN58" s="151">
        <f>'Inputs-Assumptions-Policy Specs'!AN$35*'Cash Flows'!AM$49*'Inputs-Assumptions-Policy Specs'!AN$20/$Q$7</f>
        <v>118.63284945518255</v>
      </c>
      <c r="AO58" s="151">
        <f>'Inputs-Assumptions-Policy Specs'!AO$35*'Cash Flows'!AN$49*'Inputs-Assumptions-Policy Specs'!AO$20/$Q$7</f>
        <v>102.69847208499391</v>
      </c>
      <c r="AP58" s="151">
        <f>'Inputs-Assumptions-Policy Specs'!AP$35*'Cash Flows'!AO$49*'Inputs-Assumptions-Policy Specs'!AP$20/$Q$7</f>
        <v>88.049712616694677</v>
      </c>
      <c r="AQ58" s="151">
        <f>'Inputs-Assumptions-Policy Specs'!AQ$35*'Cash Flows'!AP$49*'Inputs-Assumptions-Policy Specs'!AQ$20/$Q$7</f>
        <v>74.710219195914618</v>
      </c>
      <c r="AR58" s="151">
        <f>'Inputs-Assumptions-Policy Specs'!AR$35*'Cash Flows'!AQ$49*'Inputs-Assumptions-Policy Specs'!AR$20/$Q$7</f>
        <v>62.685110723609206</v>
      </c>
      <c r="AS58" s="151">
        <f>'Inputs-Assumptions-Policy Specs'!AS$35*'Cash Flows'!AR$49*'Inputs-Assumptions-Policy Specs'!AS$20/$Q$7</f>
        <v>51.95987673883176</v>
      </c>
      <c r="AT58" s="151">
        <f>'Inputs-Assumptions-Policy Specs'!AT$35*'Cash Flows'!AS$49*'Inputs-Assumptions-Policy Specs'!AT$20/$Q$7</f>
        <v>42.511831528344629</v>
      </c>
      <c r="AU58" s="151">
        <f>'Inputs-Assumptions-Policy Specs'!AU$35*'Cash Flows'!AT$49*'Inputs-Assumptions-Policy Specs'!AU$20/$Q$7</f>
        <v>34.301545718633442</v>
      </c>
      <c r="AV58" s="151">
        <f>'Inputs-Assumptions-Policy Specs'!AV$35*'Cash Flows'!AU$49*'Inputs-Assumptions-Policy Specs'!AV$20/$Q$7</f>
        <v>27.271244824051681</v>
      </c>
      <c r="AW58" s="151">
        <f>'Inputs-Assumptions-Policy Specs'!AW$35*'Cash Flows'!AV$49*'Inputs-Assumptions-Policy Specs'!AW$20/$Q$7</f>
        <v>21.347696321435716</v>
      </c>
      <c r="AX58" s="151">
        <f>'Inputs-Assumptions-Policy Specs'!AX$35*'Cash Flows'!AW$49*'Inputs-Assumptions-Policy Specs'!AX$20/$Q$7</f>
        <v>16.444870593384113</v>
      </c>
      <c r="AY58" s="151">
        <f>'Inputs-Assumptions-Policy Specs'!AY$35*'Cash Flows'!AX$49*'Inputs-Assumptions-Policy Specs'!AY$20/$Q$7</f>
        <v>12.462048080374494</v>
      </c>
      <c r="AZ58" s="151">
        <f>'Inputs-Assumptions-Policy Specs'!AZ$35*'Cash Flows'!AY$49*'Inputs-Assumptions-Policy Specs'!AZ$20/$Q$7</f>
        <v>9.2872553921706693</v>
      </c>
      <c r="BA58" s="151">
        <f>'Inputs-Assumptions-Policy Specs'!BA$35*'Cash Flows'!AZ$49*'Inputs-Assumptions-Policy Specs'!BA$20/$Q$7</f>
        <v>6.8046487742877906</v>
      </c>
      <c r="BB58" s="151">
        <f>'Inputs-Assumptions-Policy Specs'!BB$35*'Cash Flows'!BA$49*'Inputs-Assumptions-Policy Specs'!BB$20/$Q$7</f>
        <v>4.8992034151463733</v>
      </c>
      <c r="BC58" s="151">
        <f>'Inputs-Assumptions-Policy Specs'!BC$35*'Cash Flows'!BB$49*'Inputs-Assumptions-Policy Specs'!BC$20/$Q$7</f>
        <v>3.4633116584793622</v>
      </c>
      <c r="BD58" s="151">
        <f>'Inputs-Assumptions-Policy Specs'!BD$35*'Cash Flows'!BC$49*'Inputs-Assumptions-Policy Specs'!BD$20/$Q$7</f>
        <v>2.4006109242489364</v>
      </c>
      <c r="BE58" s="151">
        <f>'Inputs-Assumptions-Policy Specs'!BE$35*'Cash Flows'!BD$49*'Inputs-Assumptions-Policy Specs'!BE$20/$Q$7</f>
        <v>1.6283112100379591</v>
      </c>
      <c r="BF58" s="151">
        <f>'Inputs-Assumptions-Policy Specs'!BF$35*'Cash Flows'!BE$49*'Inputs-Assumptions-Policy Specs'!BF$20/$Q$7</f>
        <v>1.0779150546566345</v>
      </c>
      <c r="BG58" s="151">
        <f>'Inputs-Assumptions-Policy Specs'!BG$35*'Cash Flows'!BF$49*'Inputs-Assumptions-Policy Specs'!BG$20/$Q$7</f>
        <v>0.71105004873205013</v>
      </c>
    </row>
    <row r="59" spans="3:59" ht="13.35" customHeight="1">
      <c r="C59" s="144" t="s">
        <v>43</v>
      </c>
      <c r="E59" s="15">
        <v>0</v>
      </c>
      <c r="F59" s="15">
        <v>0</v>
      </c>
      <c r="G59" s="15">
        <v>0</v>
      </c>
      <c r="H59" s="15">
        <v>0</v>
      </c>
      <c r="I59" s="15">
        <v>0</v>
      </c>
      <c r="J59" s="15">
        <v>0</v>
      </c>
      <c r="K59" s="15">
        <v>0</v>
      </c>
      <c r="L59" s="15">
        <v>0</v>
      </c>
      <c r="M59" s="15">
        <v>0</v>
      </c>
      <c r="N59" s="15">
        <v>0</v>
      </c>
      <c r="O59" s="151">
        <v>0</v>
      </c>
      <c r="P59" s="151">
        <v>0</v>
      </c>
      <c r="Q59" s="151">
        <v>0</v>
      </c>
      <c r="R59" s="151">
        <v>0</v>
      </c>
      <c r="S59" s="151">
        <v>0</v>
      </c>
      <c r="T59" s="151">
        <v>0</v>
      </c>
      <c r="U59" s="151">
        <v>0</v>
      </c>
      <c r="V59" s="151">
        <v>0</v>
      </c>
      <c r="W59" s="151">
        <v>0</v>
      </c>
      <c r="X59" s="151">
        <v>0</v>
      </c>
      <c r="Y59" s="151">
        <v>0</v>
      </c>
      <c r="Z59" s="151">
        <v>0</v>
      </c>
      <c r="AA59" s="151">
        <v>0</v>
      </c>
      <c r="AB59" s="151">
        <v>0</v>
      </c>
      <c r="AC59" s="151">
        <v>0</v>
      </c>
      <c r="AD59" s="151">
        <v>0</v>
      </c>
      <c r="AE59" s="151">
        <v>0</v>
      </c>
      <c r="AF59" s="151">
        <v>0</v>
      </c>
      <c r="AG59" s="151">
        <v>0</v>
      </c>
      <c r="AH59" s="151">
        <v>0</v>
      </c>
      <c r="AI59" s="151">
        <v>0</v>
      </c>
      <c r="AJ59" s="151">
        <v>0</v>
      </c>
      <c r="AK59" s="151">
        <v>0</v>
      </c>
      <c r="AL59" s="151">
        <v>0</v>
      </c>
      <c r="AM59" s="151">
        <v>0</v>
      </c>
      <c r="AN59" s="151">
        <v>0</v>
      </c>
      <c r="AO59" s="151">
        <v>0</v>
      </c>
      <c r="AP59" s="151">
        <v>0</v>
      </c>
      <c r="AQ59" s="151">
        <v>0</v>
      </c>
      <c r="AR59" s="151">
        <v>0</v>
      </c>
      <c r="AS59" s="151">
        <v>0</v>
      </c>
      <c r="AT59" s="151">
        <v>0</v>
      </c>
      <c r="AU59" s="151">
        <v>0</v>
      </c>
      <c r="AV59" s="151">
        <v>0</v>
      </c>
      <c r="AW59" s="151">
        <v>0</v>
      </c>
      <c r="AX59" s="151">
        <v>0</v>
      </c>
      <c r="AY59" s="151">
        <v>0</v>
      </c>
      <c r="AZ59" s="151">
        <v>0</v>
      </c>
      <c r="BA59" s="151">
        <v>0</v>
      </c>
      <c r="BB59" s="151">
        <v>0</v>
      </c>
      <c r="BC59" s="151">
        <v>0</v>
      </c>
      <c r="BD59" s="151">
        <v>0</v>
      </c>
      <c r="BE59" s="151">
        <v>0</v>
      </c>
      <c r="BF59" s="151">
        <v>0</v>
      </c>
      <c r="BG59" s="151">
        <v>0</v>
      </c>
    </row>
    <row r="60" spans="3:59" ht="13.35" customHeight="1">
      <c r="C60" s="145" t="s">
        <v>59</v>
      </c>
      <c r="E60" s="15"/>
      <c r="F60" s="15"/>
      <c r="G60" s="15"/>
      <c r="H60" s="15"/>
      <c r="I60" s="15"/>
      <c r="J60" s="15"/>
      <c r="K60" s="15"/>
      <c r="L60" s="15"/>
      <c r="M60" s="15"/>
      <c r="N60" s="15"/>
      <c r="O60" s="151"/>
      <c r="P60" s="151"/>
      <c r="Q60" s="151"/>
      <c r="R60" s="151"/>
      <c r="S60" s="151"/>
      <c r="T60" s="151"/>
      <c r="U60" s="151"/>
      <c r="V60" s="151"/>
      <c r="W60" s="151"/>
      <c r="X60" s="151"/>
      <c r="Y60" s="151"/>
      <c r="Z60" s="151"/>
      <c r="AA60" s="151"/>
      <c r="AB60" s="151"/>
      <c r="AC60" s="151"/>
      <c r="AD60" s="151"/>
      <c r="AE60" s="151"/>
      <c r="AF60" s="151"/>
      <c r="AG60" s="151"/>
      <c r="AH60" s="151"/>
      <c r="AI60" s="151"/>
      <c r="AJ60" s="151"/>
      <c r="AK60" s="151"/>
      <c r="AL60" s="151"/>
      <c r="AM60" s="151"/>
      <c r="AN60" s="151"/>
      <c r="AO60" s="151"/>
      <c r="AP60" s="151"/>
      <c r="AQ60" s="151"/>
      <c r="AR60" s="151"/>
      <c r="AS60" s="151"/>
      <c r="AT60" s="151"/>
      <c r="AU60" s="151"/>
      <c r="AV60" s="151"/>
      <c r="AW60" s="151"/>
      <c r="AX60" s="151"/>
      <c r="AY60" s="151"/>
      <c r="AZ60" s="151"/>
      <c r="BA60" s="151"/>
      <c r="BB60" s="151"/>
      <c r="BC60" s="151"/>
      <c r="BD60" s="151"/>
      <c r="BE60" s="151"/>
      <c r="BF60" s="151"/>
      <c r="BG60" s="151"/>
    </row>
    <row r="61" spans="3:59" ht="13.35" customHeight="1">
      <c r="C61" s="144" t="s">
        <v>57</v>
      </c>
      <c r="E61" s="15">
        <f>'Inputs-Assumptions-Policy Specs'!D22*E52</f>
        <v>1500</v>
      </c>
      <c r="F61" s="125">
        <f>'Inputs-Assumptions-Policy Specs'!E22*F52</f>
        <v>351.56704000000008</v>
      </c>
      <c r="G61" s="15">
        <f>'Inputs-Assumptions-Policy Specs'!F22*G52</f>
        <v>0</v>
      </c>
      <c r="H61" s="15">
        <f>'Inputs-Assumptions-Policy Specs'!G22*H52</f>
        <v>0</v>
      </c>
      <c r="I61" s="15">
        <f>'Inputs-Assumptions-Policy Specs'!H22*I52</f>
        <v>0</v>
      </c>
      <c r="J61" s="15">
        <f>'Inputs-Assumptions-Policy Specs'!I22*J52</f>
        <v>0</v>
      </c>
      <c r="K61" s="15">
        <f>'Inputs-Assumptions-Policy Specs'!J22*K52</f>
        <v>0</v>
      </c>
      <c r="L61" s="15">
        <f>'Inputs-Assumptions-Policy Specs'!K22*L52</f>
        <v>0</v>
      </c>
      <c r="M61" s="15">
        <f>'Inputs-Assumptions-Policy Specs'!L22*M52</f>
        <v>0</v>
      </c>
      <c r="N61" s="15">
        <f>'Inputs-Assumptions-Policy Specs'!M22*N52</f>
        <v>0</v>
      </c>
      <c r="O61" s="151">
        <f>'Inputs-Assumptions-Policy Specs'!N22*O52</f>
        <v>0</v>
      </c>
      <c r="P61" s="151">
        <f>'Inputs-Assumptions-Policy Specs'!O22*P52</f>
        <v>0</v>
      </c>
      <c r="Q61" s="151">
        <f>'Inputs-Assumptions-Policy Specs'!P22*Q52</f>
        <v>0</v>
      </c>
      <c r="R61" s="151">
        <f>'Inputs-Assumptions-Policy Specs'!Q22*R52</f>
        <v>0</v>
      </c>
      <c r="S61" s="151">
        <f>'Inputs-Assumptions-Policy Specs'!R22*S52</f>
        <v>0</v>
      </c>
      <c r="T61" s="151">
        <f>'Inputs-Assumptions-Policy Specs'!S22*T52</f>
        <v>0</v>
      </c>
      <c r="U61" s="151">
        <f>'Inputs-Assumptions-Policy Specs'!T22*U52</f>
        <v>0</v>
      </c>
      <c r="V61" s="151">
        <f>'Inputs-Assumptions-Policy Specs'!U22*V52</f>
        <v>0</v>
      </c>
      <c r="W61" s="151">
        <f>'Inputs-Assumptions-Policy Specs'!V22*W52</f>
        <v>0</v>
      </c>
      <c r="X61" s="151">
        <f>'Inputs-Assumptions-Policy Specs'!W22*X52</f>
        <v>0</v>
      </c>
      <c r="Y61" s="151">
        <f>'Inputs-Assumptions-Policy Specs'!X22*Y52</f>
        <v>0</v>
      </c>
      <c r="Z61" s="151">
        <f>'Inputs-Assumptions-Policy Specs'!Y22*Z52</f>
        <v>0</v>
      </c>
      <c r="AA61" s="151">
        <f>'Inputs-Assumptions-Policy Specs'!Z22*AA52</f>
        <v>0</v>
      </c>
      <c r="AB61" s="151">
        <f>'Inputs-Assumptions-Policy Specs'!AA22*AB52</f>
        <v>0</v>
      </c>
      <c r="AC61" s="151">
        <f>'Inputs-Assumptions-Policy Specs'!AB22*AC52</f>
        <v>0</v>
      </c>
      <c r="AD61" s="151">
        <f>'Inputs-Assumptions-Policy Specs'!AC22*AD52</f>
        <v>0</v>
      </c>
      <c r="AE61" s="151">
        <f>'Inputs-Assumptions-Policy Specs'!AD22*AE52</f>
        <v>0</v>
      </c>
      <c r="AF61" s="151">
        <f>'Inputs-Assumptions-Policy Specs'!AE22*AF52</f>
        <v>0</v>
      </c>
      <c r="AG61" s="151">
        <f>'Inputs-Assumptions-Policy Specs'!AF22*AG52</f>
        <v>0</v>
      </c>
      <c r="AH61" s="151">
        <f>'Inputs-Assumptions-Policy Specs'!AG22*AH52</f>
        <v>0</v>
      </c>
      <c r="AI61" s="151">
        <f>'Inputs-Assumptions-Policy Specs'!AH22*AI52</f>
        <v>0</v>
      </c>
      <c r="AJ61" s="151">
        <f>'Inputs-Assumptions-Policy Specs'!AI22*AJ52</f>
        <v>0</v>
      </c>
      <c r="AK61" s="151">
        <f>'Inputs-Assumptions-Policy Specs'!AJ22*AK52</f>
        <v>0</v>
      </c>
      <c r="AL61" s="151">
        <f>'Inputs-Assumptions-Policy Specs'!AK22*AL52</f>
        <v>0</v>
      </c>
      <c r="AM61" s="151">
        <f>'Inputs-Assumptions-Policy Specs'!AL22*AM52</f>
        <v>0</v>
      </c>
      <c r="AN61" s="151">
        <f>'Inputs-Assumptions-Policy Specs'!AM22*AN52</f>
        <v>0</v>
      </c>
      <c r="AO61" s="151">
        <f>'Inputs-Assumptions-Policy Specs'!AN22*AO52</f>
        <v>0</v>
      </c>
      <c r="AP61" s="151">
        <f>'Inputs-Assumptions-Policy Specs'!AO22*AP52</f>
        <v>0</v>
      </c>
      <c r="AQ61" s="151">
        <f>'Inputs-Assumptions-Policy Specs'!AP22*AQ52</f>
        <v>0</v>
      </c>
      <c r="AR61" s="151">
        <f>'Inputs-Assumptions-Policy Specs'!AQ22*AR52</f>
        <v>0</v>
      </c>
      <c r="AS61" s="151">
        <f>'Inputs-Assumptions-Policy Specs'!AR22*AS52</f>
        <v>0</v>
      </c>
      <c r="AT61" s="151">
        <f>'Inputs-Assumptions-Policy Specs'!AS22*AT52</f>
        <v>0</v>
      </c>
      <c r="AU61" s="151">
        <f>'Inputs-Assumptions-Policy Specs'!AT22*AU52</f>
        <v>0</v>
      </c>
      <c r="AV61" s="151">
        <f>'Inputs-Assumptions-Policy Specs'!AU22*AV52</f>
        <v>0</v>
      </c>
      <c r="AW61" s="151">
        <f>'Inputs-Assumptions-Policy Specs'!AV22*AW52</f>
        <v>0</v>
      </c>
      <c r="AX61" s="151">
        <f>'Inputs-Assumptions-Policy Specs'!AW22*AX52</f>
        <v>0</v>
      </c>
      <c r="AY61" s="151">
        <f>'Inputs-Assumptions-Policy Specs'!AX22*AY52</f>
        <v>0</v>
      </c>
      <c r="AZ61" s="151">
        <f>'Inputs-Assumptions-Policy Specs'!AY22*AZ52</f>
        <v>0</v>
      </c>
      <c r="BA61" s="151">
        <f>'Inputs-Assumptions-Policy Specs'!AZ22*BA52</f>
        <v>0</v>
      </c>
      <c r="BB61" s="151">
        <f>'Inputs-Assumptions-Policy Specs'!BA22*BB52</f>
        <v>0</v>
      </c>
      <c r="BC61" s="151">
        <f>'Inputs-Assumptions-Policy Specs'!BB22*BC52</f>
        <v>0</v>
      </c>
      <c r="BD61" s="151">
        <f>'Inputs-Assumptions-Policy Specs'!BC22*BD52</f>
        <v>0</v>
      </c>
      <c r="BE61" s="151">
        <f>'Inputs-Assumptions-Policy Specs'!BD22*BE52</f>
        <v>0</v>
      </c>
      <c r="BF61" s="151">
        <f>'Inputs-Assumptions-Policy Specs'!BE22*BF52</f>
        <v>0</v>
      </c>
      <c r="BG61" s="151">
        <f>'Inputs-Assumptions-Policy Specs'!BF22*BG52</f>
        <v>0</v>
      </c>
    </row>
    <row r="62" spans="3:59" ht="13.35" customHeight="1">
      <c r="C62" s="144" t="s">
        <v>58</v>
      </c>
      <c r="E62" s="151">
        <f>'Inputs-Assumptions-Policy Specs'!D25*E52+D49*'Inputs-Assumptions-Policy Specs'!D49/Q7</f>
        <v>100</v>
      </c>
      <c r="F62" s="15">
        <f>'Inputs-Assumptions-Policy Specs'!E25*F52</f>
        <v>0</v>
      </c>
      <c r="G62" s="15">
        <f>'Inputs-Assumptions-Policy Specs'!F25*G52</f>
        <v>0</v>
      </c>
      <c r="H62" s="15">
        <f>'Inputs-Assumptions-Policy Specs'!G25*H52</f>
        <v>0</v>
      </c>
      <c r="I62" s="15">
        <f>'Inputs-Assumptions-Policy Specs'!H25*I52</f>
        <v>0</v>
      </c>
      <c r="J62" s="15">
        <f>'Inputs-Assumptions-Policy Specs'!I25*J52</f>
        <v>0</v>
      </c>
      <c r="K62" s="15">
        <f>'Inputs-Assumptions-Policy Specs'!J25*K52</f>
        <v>0</v>
      </c>
      <c r="L62" s="15">
        <f>'Inputs-Assumptions-Policy Specs'!K25*L52</f>
        <v>0</v>
      </c>
      <c r="M62" s="15">
        <f>'Inputs-Assumptions-Policy Specs'!L25*M52</f>
        <v>0</v>
      </c>
      <c r="N62" s="15">
        <f>'Inputs-Assumptions-Policy Specs'!M25*N52</f>
        <v>0</v>
      </c>
      <c r="O62" s="151">
        <f>'Inputs-Assumptions-Policy Specs'!N25*O52</f>
        <v>0</v>
      </c>
      <c r="P62" s="151">
        <f>'Inputs-Assumptions-Policy Specs'!O25*P52</f>
        <v>0</v>
      </c>
      <c r="Q62" s="151">
        <f>'Inputs-Assumptions-Policy Specs'!P25*Q52</f>
        <v>0</v>
      </c>
      <c r="R62" s="151">
        <f>'Inputs-Assumptions-Policy Specs'!Q25*R52</f>
        <v>0</v>
      </c>
      <c r="S62" s="151">
        <f>'Inputs-Assumptions-Policy Specs'!R25*S52</f>
        <v>0</v>
      </c>
      <c r="T62" s="151">
        <f>'Inputs-Assumptions-Policy Specs'!S25*T52</f>
        <v>0</v>
      </c>
      <c r="U62" s="151">
        <f>'Inputs-Assumptions-Policy Specs'!T25*U52</f>
        <v>0</v>
      </c>
      <c r="V62" s="151">
        <f>'Inputs-Assumptions-Policy Specs'!U25*V52</f>
        <v>0</v>
      </c>
      <c r="W62" s="151">
        <f>'Inputs-Assumptions-Policy Specs'!V25*W52</f>
        <v>0</v>
      </c>
      <c r="X62" s="151">
        <f>'Inputs-Assumptions-Policy Specs'!W25*X52</f>
        <v>0</v>
      </c>
      <c r="Y62" s="151">
        <f>'Inputs-Assumptions-Policy Specs'!X25*Y52</f>
        <v>0</v>
      </c>
      <c r="Z62" s="151">
        <f>'Inputs-Assumptions-Policy Specs'!Y25*Z52</f>
        <v>0</v>
      </c>
      <c r="AA62" s="151">
        <f>'Inputs-Assumptions-Policy Specs'!Z25*AA52</f>
        <v>0</v>
      </c>
      <c r="AB62" s="151">
        <f>'Inputs-Assumptions-Policy Specs'!AA25*AB52</f>
        <v>0</v>
      </c>
      <c r="AC62" s="151">
        <f>'Inputs-Assumptions-Policy Specs'!AB25*AC52</f>
        <v>0</v>
      </c>
      <c r="AD62" s="151">
        <f>'Inputs-Assumptions-Policy Specs'!AC25*AD52</f>
        <v>0</v>
      </c>
      <c r="AE62" s="151">
        <f>'Inputs-Assumptions-Policy Specs'!AD25*AE52</f>
        <v>0</v>
      </c>
      <c r="AF62" s="151">
        <f>'Inputs-Assumptions-Policy Specs'!AE25*AF52</f>
        <v>0</v>
      </c>
      <c r="AG62" s="151">
        <f>'Inputs-Assumptions-Policy Specs'!AF25*AG52</f>
        <v>0</v>
      </c>
      <c r="AH62" s="151">
        <f>'Inputs-Assumptions-Policy Specs'!AG25*AH52</f>
        <v>0</v>
      </c>
      <c r="AI62" s="151">
        <f>'Inputs-Assumptions-Policy Specs'!AH25*AI52</f>
        <v>0</v>
      </c>
      <c r="AJ62" s="151">
        <f>'Inputs-Assumptions-Policy Specs'!AI25*AJ52</f>
        <v>0</v>
      </c>
      <c r="AK62" s="151">
        <f>'Inputs-Assumptions-Policy Specs'!AJ25*AK52</f>
        <v>0</v>
      </c>
      <c r="AL62" s="151">
        <f>'Inputs-Assumptions-Policy Specs'!AK25*AL52</f>
        <v>0</v>
      </c>
      <c r="AM62" s="151">
        <f>'Inputs-Assumptions-Policy Specs'!AL25*AM52</f>
        <v>0</v>
      </c>
      <c r="AN62" s="151">
        <f>'Inputs-Assumptions-Policy Specs'!AM25*AN52</f>
        <v>0</v>
      </c>
      <c r="AO62" s="151">
        <f>'Inputs-Assumptions-Policy Specs'!AN25*AO52</f>
        <v>0</v>
      </c>
      <c r="AP62" s="151">
        <f>'Inputs-Assumptions-Policy Specs'!AO25*AP52</f>
        <v>0</v>
      </c>
      <c r="AQ62" s="151">
        <f>'Inputs-Assumptions-Policy Specs'!AP25*AQ52</f>
        <v>0</v>
      </c>
      <c r="AR62" s="151">
        <f>'Inputs-Assumptions-Policy Specs'!AQ25*AR52</f>
        <v>0</v>
      </c>
      <c r="AS62" s="151">
        <f>'Inputs-Assumptions-Policy Specs'!AR25*AS52</f>
        <v>0</v>
      </c>
      <c r="AT62" s="151">
        <f>'Inputs-Assumptions-Policy Specs'!AS25*AT52</f>
        <v>0</v>
      </c>
      <c r="AU62" s="151">
        <f>'Inputs-Assumptions-Policy Specs'!AT25*AU52</f>
        <v>0</v>
      </c>
      <c r="AV62" s="151">
        <f>'Inputs-Assumptions-Policy Specs'!AU25*AV52</f>
        <v>0</v>
      </c>
      <c r="AW62" s="151">
        <f>'Inputs-Assumptions-Policy Specs'!AV25*AW52</f>
        <v>0</v>
      </c>
      <c r="AX62" s="151">
        <f>'Inputs-Assumptions-Policy Specs'!AW25*AX52</f>
        <v>0</v>
      </c>
      <c r="AY62" s="151">
        <f>'Inputs-Assumptions-Policy Specs'!AX25*AY52</f>
        <v>0</v>
      </c>
      <c r="AZ62" s="151">
        <f>'Inputs-Assumptions-Policy Specs'!AY25*AZ52</f>
        <v>0</v>
      </c>
      <c r="BA62" s="151">
        <f>'Inputs-Assumptions-Policy Specs'!AZ25*BA52</f>
        <v>0</v>
      </c>
      <c r="BB62" s="151">
        <f>'Inputs-Assumptions-Policy Specs'!BA25*BB52</f>
        <v>0</v>
      </c>
      <c r="BC62" s="151">
        <f>'Inputs-Assumptions-Policy Specs'!BB25*BC52</f>
        <v>0</v>
      </c>
      <c r="BD62" s="151">
        <f>'Inputs-Assumptions-Policy Specs'!BC25*BD52</f>
        <v>0</v>
      </c>
      <c r="BE62" s="151">
        <f>'Inputs-Assumptions-Policy Specs'!BD25*BE52</f>
        <v>0</v>
      </c>
      <c r="BF62" s="151">
        <f>'Inputs-Assumptions-Policy Specs'!BE25*BF52</f>
        <v>0</v>
      </c>
      <c r="BG62" s="151">
        <f>'Inputs-Assumptions-Policy Specs'!BF25*BG52</f>
        <v>0</v>
      </c>
    </row>
    <row r="63" spans="3:59" ht="13.35" customHeight="1">
      <c r="C63" s="145" t="s">
        <v>60</v>
      </c>
      <c r="E63" s="15"/>
      <c r="F63" s="15"/>
      <c r="G63" s="15"/>
      <c r="H63" s="15"/>
      <c r="I63" s="15"/>
      <c r="J63" s="15"/>
      <c r="K63" s="15"/>
      <c r="L63" s="15"/>
      <c r="M63" s="15"/>
      <c r="N63" s="15"/>
      <c r="O63" s="151"/>
      <c r="P63" s="151"/>
      <c r="Q63" s="151"/>
      <c r="R63" s="151"/>
      <c r="S63" s="151"/>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c r="AR63" s="151"/>
      <c r="AS63" s="151"/>
      <c r="AT63" s="151"/>
      <c r="AU63" s="151"/>
      <c r="AV63" s="151"/>
      <c r="AW63" s="151"/>
      <c r="AX63" s="151"/>
      <c r="AY63" s="151"/>
      <c r="AZ63" s="151"/>
      <c r="BA63" s="151"/>
      <c r="BB63" s="151"/>
      <c r="BC63" s="151"/>
      <c r="BD63" s="151"/>
      <c r="BE63" s="151"/>
      <c r="BF63" s="151"/>
      <c r="BG63" s="151"/>
    </row>
    <row r="64" spans="3:59" ht="13.35" customHeight="1">
      <c r="C64" s="144" t="s">
        <v>46</v>
      </c>
      <c r="E64" s="151">
        <f>'Inputs-Assumptions-Policy Specs'!D23*E52</f>
        <v>100</v>
      </c>
      <c r="F64" s="15">
        <f>'Inputs-Assumptions-Policy Specs'!E23*F52</f>
        <v>87.891760000000019</v>
      </c>
      <c r="G64" s="15">
        <f>'Inputs-Assumptions-Policy Specs'!F23*G52</f>
        <v>78.959408322960016</v>
      </c>
      <c r="H64" s="15">
        <f>'Inputs-Assumptions-Policy Specs'!G23*H52</f>
        <v>72.469039710102692</v>
      </c>
      <c r="I64" s="15">
        <f>'Inputs-Assumptions-Policy Specs'!H23*I52</f>
        <v>66.481502711174585</v>
      </c>
      <c r="J64" s="15">
        <f>'Inputs-Assumptions-Policy Specs'!I23*J52</f>
        <v>60.551352669337817</v>
      </c>
      <c r="K64" s="15">
        <f>'Inputs-Assumptions-Policy Specs'!J23*K52</f>
        <v>55.506141303305384</v>
      </c>
      <c r="L64" s="15">
        <f>'Inputs-Assumptions-Policy Specs'!K23*L52</f>
        <v>50.862408712044775</v>
      </c>
      <c r="M64" s="15">
        <f>'Inputs-Assumptions-Policy Specs'!L23*M52</f>
        <v>46.590332589575738</v>
      </c>
      <c r="N64" s="15">
        <f>'Inputs-Assumptions-Policy Specs'!M23*N52</f>
        <v>42.658648966873585</v>
      </c>
      <c r="O64" s="151">
        <f>'Inputs-Assumptions-Policy Specs'!N23*O52</f>
        <v>39.035991179308752</v>
      </c>
      <c r="P64" s="151">
        <f>'Inputs-Assumptions-Policy Specs'!O23*P52</f>
        <v>35.692246246871512</v>
      </c>
      <c r="Q64" s="151">
        <f>'Inputs-Assumptions-Policy Specs'!P23*Q52</f>
        <v>32.605038269299115</v>
      </c>
      <c r="R64" s="151">
        <f>'Inputs-Assumptions-Policy Specs'!Q23*R52</f>
        <v>29.751862664459907</v>
      </c>
      <c r="S64" s="151">
        <f>'Inputs-Assumptions-Policy Specs'!R23*S52</f>
        <v>27.117156714345995</v>
      </c>
      <c r="T64" s="151">
        <f>'Inputs-Assumptions-Policy Specs'!S23*T52</f>
        <v>24.686081921179508</v>
      </c>
      <c r="U64" s="151">
        <f>'Inputs-Assumptions-Policy Specs'!T23*U52</f>
        <v>22.426624089530559</v>
      </c>
      <c r="V64" s="151">
        <f>'Inputs-Assumptions-Policy Specs'!U23*V52</f>
        <v>20.346321468336068</v>
      </c>
      <c r="W64" s="151">
        <f>'Inputs-Assumptions-Policy Specs'!V23*W52</f>
        <v>18.431846557565866</v>
      </c>
      <c r="X64" s="151">
        <f>'Inputs-Assumptions-Policy Specs'!W23*X52</f>
        <v>16.670890055671894</v>
      </c>
      <c r="Y64" s="151">
        <f>'Inputs-Assumptions-Policy Specs'!X23*Y52</f>
        <v>15.051793208396973</v>
      </c>
      <c r="Z64" s="151">
        <f>'Inputs-Assumptions-Policy Specs'!Y23*Z52</f>
        <v>13.563911408312364</v>
      </c>
      <c r="AA64" s="151">
        <f>'Inputs-Assumptions-Policy Specs'!Z23*AA52</f>
        <v>12.19727680158557</v>
      </c>
      <c r="AB64" s="151">
        <f>'Inputs-Assumptions-Policy Specs'!AA23*AB52</f>
        <v>10.942640515220875</v>
      </c>
      <c r="AC64" s="151">
        <f>'Inputs-Assumptions-Policy Specs'!AB23*AC52</f>
        <v>9.7916892087737377</v>
      </c>
      <c r="AD64" s="151">
        <f>'Inputs-Assumptions-Policy Specs'!AC23*AD52</f>
        <v>8.7369323638803138</v>
      </c>
      <c r="AE64" s="151">
        <f>'Inputs-Assumptions-Policy Specs'!AD23*AE52</f>
        <v>7.7716795710917639</v>
      </c>
      <c r="AF64" s="151">
        <f>'Inputs-Assumptions-Policy Specs'!AE23*AF52</f>
        <v>6.8901161966400259</v>
      </c>
      <c r="AG64" s="151">
        <f>'Inputs-Assumptions-Policy Specs'!AF23*AG52</f>
        <v>6.0866184062526534</v>
      </c>
      <c r="AH64" s="151">
        <f>'Inputs-Assumptions-Policy Specs'!AG23*AH52</f>
        <v>5.3557104869088468</v>
      </c>
      <c r="AI64" s="151">
        <f>'Inputs-Assumptions-Policy Specs'!AH23*AI52</f>
        <v>4.6921251038756715</v>
      </c>
      <c r="AJ64" s="151">
        <f>'Inputs-Assumptions-Policy Specs'!AI23*AJ52</f>
        <v>4.0909456365165813</v>
      </c>
      <c r="AK64" s="151">
        <f>'Inputs-Assumptions-Policy Specs'!AJ23*AK52</f>
        <v>3.5477482385216548</v>
      </c>
      <c r="AL64" s="151">
        <f>'Inputs-Assumptions-Policy Specs'!AK23*AL52</f>
        <v>3.0584967272379742</v>
      </c>
      <c r="AM64" s="151">
        <f>'Inputs-Assumptions-Policy Specs'!AL23*AM52</f>
        <v>2.6196073404740883</v>
      </c>
      <c r="AN64" s="151">
        <f>'Inputs-Assumptions-Policy Specs'!AM23*AN52</f>
        <v>2.2278398234915073</v>
      </c>
      <c r="AO64" s="151">
        <f>'Inputs-Assumptions-Policy Specs'!AN23*AO52</f>
        <v>1.8801301686080352</v>
      </c>
      <c r="AP64" s="151">
        <f>'Inputs-Assumptions-Policy Specs'!AO23*AP52</f>
        <v>1.5736298444174186</v>
      </c>
      <c r="AQ64" s="151">
        <f>'Inputs-Assumptions-Policy Specs'!AP23*AQ52</f>
        <v>1.3055135326217033</v>
      </c>
      <c r="AR64" s="151">
        <f>'Inputs-Assumptions-Policy Specs'!AQ23*AR52</f>
        <v>1.0727018265546879</v>
      </c>
      <c r="AS64" s="151">
        <f>'Inputs-Assumptions-Policy Specs'!AR23*AS52</f>
        <v>0.87205166265544176</v>
      </c>
      <c r="AT64" s="151">
        <f>'Inputs-Assumptions-Policy Specs'!AS23*AT52</f>
        <v>0.70065374538783043</v>
      </c>
      <c r="AU64" s="151">
        <f>'Inputs-Assumptions-Policy Specs'!AT23*AU52</f>
        <v>0.55574958247368611</v>
      </c>
      <c r="AV64" s="151">
        <f>'Inputs-Assumptions-Policy Specs'!AU23*AV52</f>
        <v>0.43467797983296275</v>
      </c>
      <c r="AW64" s="151">
        <f>'Inputs-Assumptions-Policy Specs'!AV23*AW52</f>
        <v>0.33488339212456764</v>
      </c>
      <c r="AX64" s="151">
        <f>'Inputs-Assumptions-Policy Specs'!AW23*AX52</f>
        <v>0.25390845395549033</v>
      </c>
      <c r="AY64" s="151">
        <f>'Inputs-Assumptions-Policy Specs'!AX23*AY52</f>
        <v>0.18931302607201622</v>
      </c>
      <c r="AZ64" s="151">
        <f>'Inputs-Assumptions-Policy Specs'!AY23*AZ52</f>
        <v>0.13869170732809463</v>
      </c>
      <c r="BA64" s="151">
        <f>'Inputs-Assumptions-Policy Specs'!AZ23*BA52</f>
        <v>9.975101475485379E-2</v>
      </c>
      <c r="BB64" s="151">
        <f>'Inputs-Assumptions-Policy Specs'!BA23*BB52</f>
        <v>7.037086957423587E-2</v>
      </c>
      <c r="BC64" s="151">
        <f>'Inputs-Assumptions-Policy Specs'!BB23*BC52</f>
        <v>4.8648479922234623E-2</v>
      </c>
      <c r="BD64" s="151">
        <f>'Inputs-Assumptions-Policy Specs'!BC23*BD52</f>
        <v>3.292429878237798E-2</v>
      </c>
      <c r="BE64" s="151">
        <f>'Inputs-Assumptions-Policy Specs'!BD23*BE52</f>
        <v>2.1791184204068101E-2</v>
      </c>
      <c r="BF64" s="151">
        <f>'Inputs-Assumptions-Policy Specs'!BE23*BF52</f>
        <v>1.4089055281245506E-2</v>
      </c>
      <c r="BG64" s="151">
        <f>'Inputs-Assumptions-Policy Specs'!BF23*BG52</f>
        <v>8.8881256091506294E-3</v>
      </c>
    </row>
    <row r="65" spans="3:59" ht="13.35" customHeight="1">
      <c r="C65" s="144" t="s">
        <v>47</v>
      </c>
      <c r="E65" s="15">
        <f>'Inputs-Assumptions-Policy Specs'!D24*E52</f>
        <v>0</v>
      </c>
      <c r="F65" s="15">
        <f>'Inputs-Assumptions-Policy Specs'!E24*F52</f>
        <v>0</v>
      </c>
      <c r="G65" s="15">
        <f>'Inputs-Assumptions-Policy Specs'!F24*G52</f>
        <v>0</v>
      </c>
      <c r="H65" s="15">
        <f>'Inputs-Assumptions-Policy Specs'!G24*H52</f>
        <v>0</v>
      </c>
      <c r="I65" s="15">
        <f>'Inputs-Assumptions-Policy Specs'!H24*I52</f>
        <v>0</v>
      </c>
      <c r="J65" s="15">
        <f>'Inputs-Assumptions-Policy Specs'!I24*J52</f>
        <v>0</v>
      </c>
      <c r="K65" s="15">
        <f>'Inputs-Assumptions-Policy Specs'!J24*K52</f>
        <v>0</v>
      </c>
      <c r="L65" s="15">
        <f>'Inputs-Assumptions-Policy Specs'!K24*L52</f>
        <v>0</v>
      </c>
      <c r="M65" s="15">
        <f>'Inputs-Assumptions-Policy Specs'!L24*M52</f>
        <v>0</v>
      </c>
      <c r="N65" s="15">
        <f>'Inputs-Assumptions-Policy Specs'!M24*N52</f>
        <v>0</v>
      </c>
      <c r="O65" s="151">
        <f>'Inputs-Assumptions-Policy Specs'!N24*O52</f>
        <v>0</v>
      </c>
      <c r="P65" s="151">
        <f>'Inputs-Assumptions-Policy Specs'!O24*P52</f>
        <v>0</v>
      </c>
      <c r="Q65" s="151">
        <f>'Inputs-Assumptions-Policy Specs'!P24*Q52</f>
        <v>0</v>
      </c>
      <c r="R65" s="151">
        <f>'Inputs-Assumptions-Policy Specs'!Q24*R52</f>
        <v>0</v>
      </c>
      <c r="S65" s="151">
        <f>'Inputs-Assumptions-Policy Specs'!R24*S52</f>
        <v>0</v>
      </c>
      <c r="T65" s="151">
        <f>'Inputs-Assumptions-Policy Specs'!S24*T52</f>
        <v>0</v>
      </c>
      <c r="U65" s="151">
        <f>'Inputs-Assumptions-Policy Specs'!T24*U52</f>
        <v>0</v>
      </c>
      <c r="V65" s="151">
        <f>'Inputs-Assumptions-Policy Specs'!U24*V52</f>
        <v>0</v>
      </c>
      <c r="W65" s="151">
        <f>'Inputs-Assumptions-Policy Specs'!V24*W52</f>
        <v>0</v>
      </c>
      <c r="X65" s="151">
        <f>'Inputs-Assumptions-Policy Specs'!W24*X52</f>
        <v>0</v>
      </c>
      <c r="Y65" s="151">
        <f>'Inputs-Assumptions-Policy Specs'!X24*Y52</f>
        <v>0</v>
      </c>
      <c r="Z65" s="151">
        <f>'Inputs-Assumptions-Policy Specs'!Y24*Z52</f>
        <v>0</v>
      </c>
      <c r="AA65" s="151">
        <f>'Inputs-Assumptions-Policy Specs'!Z24*AA52</f>
        <v>0</v>
      </c>
      <c r="AB65" s="151">
        <f>'Inputs-Assumptions-Policy Specs'!AA24*AB52</f>
        <v>0</v>
      </c>
      <c r="AC65" s="151">
        <f>'Inputs-Assumptions-Policy Specs'!AB24*AC52</f>
        <v>0</v>
      </c>
      <c r="AD65" s="151">
        <f>'Inputs-Assumptions-Policy Specs'!AC24*AD52</f>
        <v>0</v>
      </c>
      <c r="AE65" s="151">
        <f>'Inputs-Assumptions-Policy Specs'!AD24*AE52</f>
        <v>0</v>
      </c>
      <c r="AF65" s="151">
        <f>'Inputs-Assumptions-Policy Specs'!AE24*AF52</f>
        <v>0</v>
      </c>
      <c r="AG65" s="151">
        <f>'Inputs-Assumptions-Policy Specs'!AF24*AG52</f>
        <v>0</v>
      </c>
      <c r="AH65" s="151">
        <f>'Inputs-Assumptions-Policy Specs'!AG24*AH52</f>
        <v>0</v>
      </c>
      <c r="AI65" s="151">
        <f>'Inputs-Assumptions-Policy Specs'!AH24*AI52</f>
        <v>0</v>
      </c>
      <c r="AJ65" s="151">
        <f>'Inputs-Assumptions-Policy Specs'!AI24*AJ52</f>
        <v>0</v>
      </c>
      <c r="AK65" s="151">
        <f>'Inputs-Assumptions-Policy Specs'!AJ24*AK52</f>
        <v>0</v>
      </c>
      <c r="AL65" s="151">
        <f>'Inputs-Assumptions-Policy Specs'!AK24*AL52</f>
        <v>0</v>
      </c>
      <c r="AM65" s="151">
        <f>'Inputs-Assumptions-Policy Specs'!AL24*AM52</f>
        <v>0</v>
      </c>
      <c r="AN65" s="151">
        <f>'Inputs-Assumptions-Policy Specs'!AM24*AN52</f>
        <v>0</v>
      </c>
      <c r="AO65" s="151">
        <f>'Inputs-Assumptions-Policy Specs'!AN24*AO52</f>
        <v>0</v>
      </c>
      <c r="AP65" s="151">
        <f>'Inputs-Assumptions-Policy Specs'!AO24*AP52</f>
        <v>0</v>
      </c>
      <c r="AQ65" s="151">
        <f>'Inputs-Assumptions-Policy Specs'!AP24*AQ52</f>
        <v>0</v>
      </c>
      <c r="AR65" s="151">
        <f>'Inputs-Assumptions-Policy Specs'!AQ24*AR52</f>
        <v>0</v>
      </c>
      <c r="AS65" s="151">
        <f>'Inputs-Assumptions-Policy Specs'!AR24*AS52</f>
        <v>0</v>
      </c>
      <c r="AT65" s="151">
        <f>'Inputs-Assumptions-Policy Specs'!AS24*AT52</f>
        <v>0</v>
      </c>
      <c r="AU65" s="151">
        <f>'Inputs-Assumptions-Policy Specs'!AT24*AU52</f>
        <v>0</v>
      </c>
      <c r="AV65" s="151">
        <f>'Inputs-Assumptions-Policy Specs'!AU24*AV52</f>
        <v>0</v>
      </c>
      <c r="AW65" s="151">
        <f>'Inputs-Assumptions-Policy Specs'!AV24*AW52</f>
        <v>0</v>
      </c>
      <c r="AX65" s="151">
        <f>'Inputs-Assumptions-Policy Specs'!AW24*AX52</f>
        <v>0</v>
      </c>
      <c r="AY65" s="151">
        <f>'Inputs-Assumptions-Policy Specs'!AX24*AY52</f>
        <v>0</v>
      </c>
      <c r="AZ65" s="151">
        <f>'Inputs-Assumptions-Policy Specs'!AY24*AZ52</f>
        <v>0</v>
      </c>
      <c r="BA65" s="151">
        <f>'Inputs-Assumptions-Policy Specs'!AZ24*BA52</f>
        <v>0</v>
      </c>
      <c r="BB65" s="151">
        <f>'Inputs-Assumptions-Policy Specs'!BA24*BB52</f>
        <v>0</v>
      </c>
      <c r="BC65" s="151">
        <f>'Inputs-Assumptions-Policy Specs'!BB24*BC52</f>
        <v>0</v>
      </c>
      <c r="BD65" s="151">
        <f>'Inputs-Assumptions-Policy Specs'!BC24*BD52</f>
        <v>0</v>
      </c>
      <c r="BE65" s="151">
        <f>'Inputs-Assumptions-Policy Specs'!BD24*BE52</f>
        <v>0</v>
      </c>
      <c r="BF65" s="151">
        <f>'Inputs-Assumptions-Policy Specs'!BE24*BF52</f>
        <v>0</v>
      </c>
      <c r="BG65" s="151">
        <f>'Inputs-Assumptions-Policy Specs'!BF24*BG52</f>
        <v>0</v>
      </c>
    </row>
    <row r="66" spans="3:59" ht="16.2">
      <c r="C66" s="145" t="s">
        <v>45</v>
      </c>
      <c r="E66" s="146">
        <f>'Inputs-Assumptions-Policy Specs'!D27*E52</f>
        <v>70</v>
      </c>
      <c r="F66" s="146">
        <f>'Inputs-Assumptions-Policy Specs'!E27*F52</f>
        <v>61.524232000000012</v>
      </c>
      <c r="G66" s="146">
        <f>'Inputs-Assumptions-Policy Specs'!F27*G52</f>
        <v>55.271585826072013</v>
      </c>
      <c r="H66" s="146">
        <f>'Inputs-Assumptions-Policy Specs'!G27*H52</f>
        <v>50.728327797071884</v>
      </c>
      <c r="I66" s="146">
        <f>'Inputs-Assumptions-Policy Specs'!H27*I52</f>
        <v>46.537051897822217</v>
      </c>
      <c r="J66" s="146">
        <f>'Inputs-Assumptions-Policy Specs'!I27*J52</f>
        <v>42.385946868536472</v>
      </c>
      <c r="K66" s="146">
        <f>'Inputs-Assumptions-Policy Specs'!J27*K52</f>
        <v>38.854298912313766</v>
      </c>
      <c r="L66" s="146">
        <f>'Inputs-Assumptions-Policy Specs'!K27*L52</f>
        <v>35.603686098431346</v>
      </c>
      <c r="M66" s="146">
        <f>'Inputs-Assumptions-Policy Specs'!L27*M52</f>
        <v>32.613232812703018</v>
      </c>
      <c r="N66" s="146">
        <f>'Inputs-Assumptions-Policy Specs'!M27*N52</f>
        <v>29.861054276811508</v>
      </c>
      <c r="O66" s="154">
        <f>'Inputs-Assumptions-Policy Specs'!N27*O52</f>
        <v>27.325193825516124</v>
      </c>
      <c r="P66" s="154">
        <f>'Inputs-Assumptions-Policy Specs'!O27*P52</f>
        <v>24.984572372810064</v>
      </c>
      <c r="Q66" s="154">
        <f>'Inputs-Assumptions-Policy Specs'!P27*Q52</f>
        <v>22.823526788509383</v>
      </c>
      <c r="R66" s="154">
        <f>'Inputs-Assumptions-Policy Specs'!Q27*R52</f>
        <v>20.826303865121936</v>
      </c>
      <c r="S66" s="154">
        <f>'Inputs-Assumptions-Policy Specs'!R27*S52</f>
        <v>18.982009700042198</v>
      </c>
      <c r="T66" s="154">
        <f>'Inputs-Assumptions-Policy Specs'!S27*T52</f>
        <v>17.280257344825657</v>
      </c>
      <c r="U66" s="154">
        <f>'Inputs-Assumptions-Policy Specs'!T27*U52</f>
        <v>15.698636862671391</v>
      </c>
      <c r="V66" s="154">
        <f>'Inputs-Assumptions-Policy Specs'!U27*V52</f>
        <v>14.242425027835248</v>
      </c>
      <c r="W66" s="154">
        <f>'Inputs-Assumptions-Policy Specs'!V27*W52</f>
        <v>12.902292590296106</v>
      </c>
      <c r="X66" s="154">
        <f>'Inputs-Assumptions-Policy Specs'!W27*X52</f>
        <v>11.669623038970327</v>
      </c>
      <c r="Y66" s="154">
        <f>'Inputs-Assumptions-Policy Specs'!X27*Y52</f>
        <v>10.536255245877882</v>
      </c>
      <c r="Z66" s="154">
        <f>'Inputs-Assumptions-Policy Specs'!Y27*Z52</f>
        <v>9.4947379858186558</v>
      </c>
      <c r="AA66" s="154">
        <f>'Inputs-Assumptions-Policy Specs'!Z27*AA52</f>
        <v>8.5380937611098986</v>
      </c>
      <c r="AB66" s="154">
        <f>'Inputs-Assumptions-Policy Specs'!AA27*AB52</f>
        <v>7.6598483606546131</v>
      </c>
      <c r="AC66" s="154">
        <f>'Inputs-Assumptions-Policy Specs'!AB27*AC52</f>
        <v>6.8541824461416159</v>
      </c>
      <c r="AD66" s="154">
        <f>'Inputs-Assumptions-Policy Specs'!AC27*AD52</f>
        <v>6.1158526547162202</v>
      </c>
      <c r="AE66" s="154">
        <f>'Inputs-Assumptions-Policy Specs'!AD27*AE52</f>
        <v>5.440175699764235</v>
      </c>
      <c r="AF66" s="154">
        <f>'Inputs-Assumptions-Policy Specs'!AE27*AF52</f>
        <v>4.8230813376480182</v>
      </c>
      <c r="AG66" s="154">
        <f>'Inputs-Assumptions-Policy Specs'!AF27*AG52</f>
        <v>4.2606328843768573</v>
      </c>
      <c r="AH66" s="154">
        <f>'Inputs-Assumptions-Policy Specs'!AG27*AH52</f>
        <v>3.7489973408361927</v>
      </c>
      <c r="AI66" s="154">
        <f>'Inputs-Assumptions-Policy Specs'!AH27*AI52</f>
        <v>3.2844875727129703</v>
      </c>
      <c r="AJ66" s="154">
        <f>'Inputs-Assumptions-Policy Specs'!AI27*AJ52</f>
        <v>2.8636619455616068</v>
      </c>
      <c r="AK66" s="154">
        <f>'Inputs-Assumptions-Policy Specs'!AJ27*AK52</f>
        <v>2.4834237669651587</v>
      </c>
      <c r="AL66" s="154">
        <f>'Inputs-Assumptions-Policy Specs'!AK27*AL52</f>
        <v>2.140947709066582</v>
      </c>
      <c r="AM66" s="154">
        <f>'Inputs-Assumptions-Policy Specs'!AL27*AM52</f>
        <v>1.833725138331862</v>
      </c>
      <c r="AN66" s="154">
        <f>'Inputs-Assumptions-Policy Specs'!AM27*AN52</f>
        <v>1.5594878764440552</v>
      </c>
      <c r="AO66" s="154">
        <f>'Inputs-Assumptions-Policy Specs'!AN27*AO52</f>
        <v>1.3160911180256247</v>
      </c>
      <c r="AP66" s="154">
        <f>'Inputs-Assumptions-Policy Specs'!AO27*AP52</f>
        <v>1.1015408910921931</v>
      </c>
      <c r="AQ66" s="154">
        <f>'Inputs-Assumptions-Policy Specs'!AP27*AQ52</f>
        <v>0.91385947283519231</v>
      </c>
      <c r="AR66" s="154">
        <f>'Inputs-Assumptions-Policy Specs'!AQ27*AR52</f>
        <v>0.75089127858828164</v>
      </c>
      <c r="AS66" s="154">
        <f>'Inputs-Assumptions-Policy Specs'!AR27*AS52</f>
        <v>0.61043616385880928</v>
      </c>
      <c r="AT66" s="154">
        <f>'Inputs-Assumptions-Policy Specs'!AS27*AT52</f>
        <v>0.49045762177148128</v>
      </c>
      <c r="AU66" s="154">
        <f>'Inputs-Assumptions-Policy Specs'!AT27*AU52</f>
        <v>0.38902470773158032</v>
      </c>
      <c r="AV66" s="154">
        <f>'Inputs-Assumptions-Policy Specs'!AU27*AV52</f>
        <v>0.30427458588307393</v>
      </c>
      <c r="AW66" s="154">
        <f>'Inputs-Assumptions-Policy Specs'!AV27*AW52</f>
        <v>0.23441837448719735</v>
      </c>
      <c r="AX66" s="154">
        <f>'Inputs-Assumptions-Policy Specs'!AW27*AX52</f>
        <v>0.17773591776884326</v>
      </c>
      <c r="AY66" s="154">
        <f>'Inputs-Assumptions-Policy Specs'!AX27*AY52</f>
        <v>0.13251911825041135</v>
      </c>
      <c r="AZ66" s="154">
        <f>'Inputs-Assumptions-Policy Specs'!AY27*AZ52</f>
        <v>9.7084195129666262E-2</v>
      </c>
      <c r="BA66" s="154">
        <f>'Inputs-Assumptions-Policy Specs'!AZ27*BA52</f>
        <v>6.9825710328397655E-2</v>
      </c>
      <c r="BB66" s="154">
        <f>'Inputs-Assumptions-Policy Specs'!BA27*BB52</f>
        <v>4.9259608701965114E-2</v>
      </c>
      <c r="BC66" s="154">
        <f>'Inputs-Assumptions-Policy Specs'!BB27*BC52</f>
        <v>3.4053935945564238E-2</v>
      </c>
      <c r="BD66" s="154">
        <f>'Inputs-Assumptions-Policy Specs'!BC27*BD52</f>
        <v>2.3047009147664589E-2</v>
      </c>
      <c r="BE66" s="154">
        <f>'Inputs-Assumptions-Policy Specs'!BD27*BE52</f>
        <v>1.525382894284767E-2</v>
      </c>
      <c r="BF66" s="154">
        <f>'Inputs-Assumptions-Policy Specs'!BE27*BF52</f>
        <v>9.8623386968718536E-3</v>
      </c>
      <c r="BG66" s="154">
        <f>'Inputs-Assumptions-Policy Specs'!BF27*BG52</f>
        <v>6.2216879264054411E-3</v>
      </c>
    </row>
    <row r="67" spans="3:59" ht="13.35" customHeight="1">
      <c r="C67" s="142" t="s">
        <v>42</v>
      </c>
      <c r="E67" s="15">
        <f>SUM(E57:E66)</f>
        <v>1893</v>
      </c>
      <c r="F67" s="15">
        <f t="shared" ref="F67:N67" si="13">SUM(F57:F66)</f>
        <v>662.62156891911343</v>
      </c>
      <c r="G67" s="15">
        <f t="shared" si="13"/>
        <v>429.84012452949378</v>
      </c>
      <c r="H67" s="15">
        <f t="shared" si="13"/>
        <v>526.02245012073388</v>
      </c>
      <c r="I67" s="15">
        <f t="shared" si="13"/>
        <v>1050.9553316485524</v>
      </c>
      <c r="J67" s="15">
        <f t="shared" si="13"/>
        <v>656.29785989701622</v>
      </c>
      <c r="K67" s="15">
        <f t="shared" si="13"/>
        <v>701.78418083356917</v>
      </c>
      <c r="L67" s="15">
        <f t="shared" si="13"/>
        <v>736.27113312961251</v>
      </c>
      <c r="M67" s="15">
        <f t="shared" si="13"/>
        <v>764.73003302188692</v>
      </c>
      <c r="N67" s="15">
        <f t="shared" si="13"/>
        <v>790.70633437155027</v>
      </c>
      <c r="O67" s="151">
        <f t="shared" ref="O67:BG67" si="14">SUM(O57:O66)</f>
        <v>813.45849213027054</v>
      </c>
      <c r="P67" s="151">
        <f t="shared" si="14"/>
        <v>830.77431561675746</v>
      </c>
      <c r="Q67" s="151">
        <f t="shared" si="14"/>
        <v>845.43859175428838</v>
      </c>
      <c r="R67" s="151">
        <f t="shared" si="14"/>
        <v>852.3906297585653</v>
      </c>
      <c r="S67" s="151">
        <f t="shared" si="14"/>
        <v>852.75678105796749</v>
      </c>
      <c r="T67" s="151">
        <f t="shared" si="14"/>
        <v>866.94287316222699</v>
      </c>
      <c r="U67" s="151">
        <f t="shared" si="14"/>
        <v>854.71501487266448</v>
      </c>
      <c r="V67" s="151">
        <f t="shared" si="14"/>
        <v>838.90240359664108</v>
      </c>
      <c r="W67" s="151">
        <f t="shared" si="14"/>
        <v>819.87665639430656</v>
      </c>
      <c r="X67" s="151">
        <f t="shared" si="14"/>
        <v>798.3400980981794</v>
      </c>
      <c r="Y67" s="151">
        <f t="shared" si="14"/>
        <v>774.53921644217917</v>
      </c>
      <c r="Z67" s="151">
        <f t="shared" si="14"/>
        <v>749.02405400868042</v>
      </c>
      <c r="AA67" s="151">
        <f t="shared" si="14"/>
        <v>722.19600024868146</v>
      </c>
      <c r="AB67" s="151">
        <f t="shared" si="14"/>
        <v>694.12643291127483</v>
      </c>
      <c r="AC67" s="151">
        <f t="shared" si="14"/>
        <v>664.87342928079272</v>
      </c>
      <c r="AD67" s="151">
        <f t="shared" si="14"/>
        <v>634.38886956338877</v>
      </c>
      <c r="AE67" s="151">
        <f t="shared" si="14"/>
        <v>602.45836505008526</v>
      </c>
      <c r="AF67" s="151">
        <f t="shared" si="14"/>
        <v>569.53380889372818</v>
      </c>
      <c r="AG67" s="151">
        <f t="shared" si="14"/>
        <v>536.08698301289519</v>
      </c>
      <c r="AH67" s="151">
        <f t="shared" si="14"/>
        <v>502.53391905336122</v>
      </c>
      <c r="AI67" s="151">
        <f t="shared" si="14"/>
        <v>469.12558889453726</v>
      </c>
      <c r="AJ67" s="151">
        <f t="shared" si="14"/>
        <v>435.92375877682258</v>
      </c>
      <c r="AK67" s="151">
        <f t="shared" si="14"/>
        <v>403.05079913627588</v>
      </c>
      <c r="AL67" s="151">
        <f t="shared" si="14"/>
        <v>370.50224101080698</v>
      </c>
      <c r="AM67" s="151">
        <f t="shared" si="14"/>
        <v>338.31376679730101</v>
      </c>
      <c r="AN67" s="151">
        <f t="shared" si="14"/>
        <v>306.64025215963085</v>
      </c>
      <c r="AO67" s="151">
        <f t="shared" si="14"/>
        <v>275.55763978681665</v>
      </c>
      <c r="AP67" s="151">
        <f t="shared" si="14"/>
        <v>245.31827926777149</v>
      </c>
      <c r="AQ67" s="151">
        <f t="shared" si="14"/>
        <v>216.46287856797917</v>
      </c>
      <c r="AR67" s="151">
        <f t="shared" si="14"/>
        <v>189.32828836665567</v>
      </c>
      <c r="AS67" s="151">
        <f t="shared" si="14"/>
        <v>163.91386919053741</v>
      </c>
      <c r="AT67" s="151">
        <f t="shared" si="14"/>
        <v>140.28105515976247</v>
      </c>
      <c r="AU67" s="151">
        <f t="shared" si="14"/>
        <v>118.51983744669582</v>
      </c>
      <c r="AV67" s="151">
        <f t="shared" si="14"/>
        <v>98.684490130809138</v>
      </c>
      <c r="AW67" s="151">
        <f t="shared" si="14"/>
        <v>80.812940260995191</v>
      </c>
      <c r="AX67" s="151">
        <f t="shared" si="14"/>
        <v>65.009940581450749</v>
      </c>
      <c r="AY67" s="151">
        <f t="shared" si="14"/>
        <v>51.345050505305906</v>
      </c>
      <c r="AZ67" s="151">
        <f t="shared" si="14"/>
        <v>39.789722584838515</v>
      </c>
      <c r="BA67" s="151">
        <f t="shared" si="14"/>
        <v>30.235164630055397</v>
      </c>
      <c r="BB67" s="151">
        <f t="shared" si="14"/>
        <v>22.510920943490387</v>
      </c>
      <c r="BC67" s="151">
        <f t="shared" si="14"/>
        <v>16.407212711388329</v>
      </c>
      <c r="BD67" s="151">
        <f t="shared" si="14"/>
        <v>11.694811227526417</v>
      </c>
      <c r="BE67" s="151">
        <f t="shared" si="14"/>
        <v>8.1423499041600369</v>
      </c>
      <c r="BF67" s="151">
        <f t="shared" si="14"/>
        <v>5.529915632977402</v>
      </c>
      <c r="BG67" s="151">
        <f t="shared" si="14"/>
        <v>3.6749732956155099</v>
      </c>
    </row>
    <row r="68" spans="3:59" ht="13.35" customHeight="1">
      <c r="O68" s="153"/>
      <c r="P68" s="153"/>
      <c r="Q68" s="153"/>
      <c r="R68" s="153"/>
      <c r="S68" s="153"/>
      <c r="T68" s="153"/>
      <c r="U68" s="153"/>
      <c r="V68" s="153"/>
      <c r="W68" s="153"/>
      <c r="X68" s="153"/>
      <c r="Y68" s="153"/>
      <c r="Z68" s="153"/>
      <c r="AA68" s="153"/>
      <c r="AB68" s="153"/>
      <c r="AC68" s="153"/>
      <c r="AD68" s="153"/>
      <c r="AE68" s="153"/>
      <c r="AF68" s="153"/>
      <c r="AG68" s="153"/>
      <c r="AH68" s="153"/>
      <c r="AI68" s="153"/>
      <c r="AJ68" s="153"/>
      <c r="AK68" s="153"/>
      <c r="AL68" s="153"/>
      <c r="AM68" s="153"/>
      <c r="AN68" s="153"/>
      <c r="AO68" s="153"/>
      <c r="AP68" s="153"/>
      <c r="AQ68" s="153"/>
      <c r="AR68" s="153"/>
      <c r="AS68" s="153"/>
      <c r="AT68" s="153"/>
      <c r="AU68" s="153"/>
      <c r="AV68" s="153"/>
      <c r="AW68" s="153"/>
      <c r="AX68" s="153"/>
      <c r="AY68" s="153"/>
      <c r="AZ68" s="153"/>
      <c r="BA68" s="153"/>
      <c r="BB68" s="153"/>
      <c r="BC68" s="153"/>
      <c r="BD68" s="153"/>
      <c r="BE68" s="153"/>
      <c r="BF68" s="153"/>
      <c r="BG68" s="153"/>
    </row>
    <row r="69" spans="3:59" ht="13.35" customHeight="1">
      <c r="C69" s="7" t="s">
        <v>138</v>
      </c>
      <c r="E69" s="15"/>
      <c r="F69" s="15"/>
      <c r="G69" s="15"/>
      <c r="H69" s="15"/>
      <c r="I69" s="15"/>
      <c r="J69" s="15"/>
      <c r="K69" s="15"/>
      <c r="L69" s="15"/>
      <c r="M69" s="15"/>
      <c r="N69" s="15"/>
      <c r="O69" s="151"/>
      <c r="P69" s="151"/>
      <c r="Q69" s="151"/>
      <c r="R69" s="151"/>
      <c r="S69" s="151"/>
      <c r="T69" s="151"/>
      <c r="U69" s="151"/>
      <c r="V69" s="151"/>
      <c r="W69" s="151"/>
      <c r="X69" s="151"/>
      <c r="Y69" s="151"/>
      <c r="Z69" s="151"/>
      <c r="AA69" s="151"/>
      <c r="AB69" s="151"/>
      <c r="AC69" s="151"/>
      <c r="AD69" s="151"/>
      <c r="AE69" s="151"/>
      <c r="AF69" s="151"/>
      <c r="AG69" s="151"/>
      <c r="AH69" s="151"/>
      <c r="AI69" s="151"/>
      <c r="AJ69" s="151"/>
      <c r="AK69" s="151"/>
      <c r="AL69" s="151"/>
      <c r="AM69" s="151"/>
      <c r="AN69" s="151"/>
      <c r="AO69" s="151"/>
      <c r="AP69" s="151"/>
      <c r="AQ69" s="151"/>
      <c r="AR69" s="151"/>
      <c r="AS69" s="151"/>
      <c r="AT69" s="151"/>
      <c r="AU69" s="151"/>
      <c r="AV69" s="151"/>
      <c r="AW69" s="151"/>
      <c r="AX69" s="151"/>
      <c r="AY69" s="151"/>
      <c r="AZ69" s="151"/>
      <c r="BA69" s="151"/>
      <c r="BB69" s="151"/>
      <c r="BC69" s="151"/>
      <c r="BD69" s="151"/>
      <c r="BE69" s="151"/>
      <c r="BF69" s="151"/>
      <c r="BG69" s="151"/>
    </row>
    <row r="70" spans="3:59" ht="13.35" customHeight="1">
      <c r="C70" s="145" t="s">
        <v>101</v>
      </c>
      <c r="E70" s="15">
        <f>(E52-E61-E62-E64-E65-E66)*'Inputs-Assumptions-Policy Specs'!D30</f>
        <v>13.799999999999999</v>
      </c>
      <c r="F70" s="15">
        <f>(E72+F52-F61-F62-F64-F65-F66)*'Inputs-Assumptions-Policy Specs'!E30</f>
        <v>73.431700590656163</v>
      </c>
      <c r="G70" s="15">
        <f>(F73+G52-G61-G62-G64-G65-G66)*'Inputs-Assumptions-Policy Specs'!F30</f>
        <v>147.30026462008004</v>
      </c>
      <c r="H70" s="15">
        <f>(G73+H52-H61-H62-H64-H65-H66)*'Inputs-Assumptions-Policy Specs'!G30</f>
        <v>209.46711890359876</v>
      </c>
      <c r="I70" s="15">
        <f>(H73+I52-I61-I62-I64-I65-I66)*'Inputs-Assumptions-Policy Specs'!H30</f>
        <v>261.48573816021729</v>
      </c>
      <c r="J70" s="15">
        <f>(I73+J52-J61-J62-J64-J65-J66)*'Inputs-Assumptions-Policy Specs'!I30</f>
        <v>302.72826270741348</v>
      </c>
      <c r="K70" s="15">
        <f>(J73+K52-K61-K62-K64-K65-K66)*'Inputs-Assumptions-Policy Specs'!J30</f>
        <v>338.09778185379145</v>
      </c>
      <c r="L70" s="15">
        <f>(K73+L52-L61-L62-L64-L65-L66)*'Inputs-Assumptions-Policy Specs'!K30</f>
        <v>366.84322978911024</v>
      </c>
      <c r="M70" s="15">
        <f>(L73+M52-M61-M62-M64-M65-M66)*'Inputs-Assumptions-Policy Specs'!L30</f>
        <v>389.78989118097439</v>
      </c>
      <c r="N70" s="15">
        <f>(M73+N52-N61-N62-N64-N65-N66)*'Inputs-Assumptions-Policy Specs'!M30</f>
        <v>407.46064772991366</v>
      </c>
      <c r="O70" s="151">
        <f>(N73+O52-O61-O62-O64-O65-O66)*'Inputs-Assumptions-Policy Specs'!N30</f>
        <v>420.15063873427903</v>
      </c>
      <c r="P70" s="151">
        <f>(O73+P52-P61-P62-P64-P65-P66)*'Inputs-Assumptions-Policy Specs'!O30</f>
        <v>428.17673565509875</v>
      </c>
      <c r="Q70" s="151">
        <f>(P73+Q52-Q61-Q62-Q64-Q65-Q66)*'Inputs-Assumptions-Policy Specs'!P30</f>
        <v>431.9770452315118</v>
      </c>
      <c r="R70" s="151">
        <f>(Q73+R52-R61-R62-R64-R65-R66)*'Inputs-Assumptions-Policy Specs'!Q30</f>
        <v>431.81179041253665</v>
      </c>
      <c r="S70" s="151">
        <f>(R73+S52-S61-S62-S64-S65-S66)*'Inputs-Assumptions-Policy Specs'!R30</f>
        <v>428.23650744882912</v>
      </c>
      <c r="T70" s="151">
        <f>(S73+T52-T61-T62-T64-T65-T66)*'Inputs-Assumptions-Policy Specs'!S30</f>
        <v>421.74408609754676</v>
      </c>
      <c r="U70" s="151">
        <f>(T73+U52-U61-U62-U64-U65-U66)*'Inputs-Assumptions-Policy Specs'!T30</f>
        <v>411.58796009254144</v>
      </c>
      <c r="V70" s="151">
        <f>(U73+V52-V61-V62-V64-V65-V66)*'Inputs-Assumptions-Policy Specs'!U30</f>
        <v>399.41035687656125</v>
      </c>
      <c r="W70" s="151">
        <f>(V73+W52-W61-W62-W64-W65-W66)*'Inputs-Assumptions-Policy Specs'!V30</f>
        <v>385.53575944999466</v>
      </c>
      <c r="X70" s="151">
        <f>(W73+X52-X61-X62-X64-X65-X66)*'Inputs-Assumptions-Policy Specs'!W30</f>
        <v>370.26509165223445</v>
      </c>
      <c r="Y70" s="151">
        <f>(X73+Y52-Y61-Y62-Y64-Y65-Y66)*'Inputs-Assumptions-Policy Specs'!X30</f>
        <v>353.85572155448631</v>
      </c>
      <c r="Z70" s="151">
        <f>(Y73+Z52-Z61-Z62-Z64-Z65-Z66)*'Inputs-Assumptions-Policy Specs'!Y30</f>
        <v>336.54816720133152</v>
      </c>
      <c r="AA70" s="151">
        <f>(Z73+AA52-AA61-AA62-AA64-AA65-AA66)*'Inputs-Assumptions-Policy Specs'!Z30</f>
        <v>318.54799791247018</v>
      </c>
      <c r="AB70" s="151">
        <f>(AA73+AB52-AB61-AB62-AB64-AB65-AB66)*'Inputs-Assumptions-Policy Specs'!AA30</f>
        <v>300.03414774085826</v>
      </c>
      <c r="AC70" s="151">
        <f>(AB73+AC52-AC61-AC62-AC64-AC65-AC66)*'Inputs-Assumptions-Policy Specs'!AB30</f>
        <v>281.17871701163881</v>
      </c>
      <c r="AD70" s="151">
        <f>(AC73+AD52-AD61-AD62-AD64-AD65-AD66)*'Inputs-Assumptions-Policy Specs'!AC30</f>
        <v>262.14845235562598</v>
      </c>
      <c r="AE70" s="151">
        <f>(AD73+AE52-AE61-AE62-AE64-AE65-AE66)*'Inputs-Assumptions-Policy Specs'!AD30</f>
        <v>243.11185161284521</v>
      </c>
      <c r="AF70" s="151">
        <f>(AE73+AF52-AF61-AF62-AF64-AF65-AF66)*'Inputs-Assumptions-Policy Specs'!AE30</f>
        <v>224.25023370062414</v>
      </c>
      <c r="AG70" s="151">
        <f>(AF73+AG52-AG61-AG62-AG64-AG65-AG66)*'Inputs-Assumptions-Policy Specs'!AF30</f>
        <v>205.71856102685848</v>
      </c>
      <c r="AH70" s="151">
        <f>(AG73+AH52-AH61-AH62-AH64-AH65-AH66)*'Inputs-Assumptions-Policy Specs'!AG30</f>
        <v>187.64338562867835</v>
      </c>
      <c r="AI70" s="151">
        <f>(AH73+AI52-AI61-AI62-AI64-AI65-AI66)*'Inputs-Assumptions-Policy Specs'!AH30</f>
        <v>170.12529737521263</v>
      </c>
      <c r="AJ70" s="151">
        <f>(AI73+AJ52-AJ61-AJ62-AJ64-AJ65-AJ66)*'Inputs-Assumptions-Policy Specs'!AI30</f>
        <v>153.2481514299588</v>
      </c>
      <c r="AK70" s="151">
        <f>(AJ73+AK52-AK61-AK62-AK64-AK65-AK66)*'Inputs-Assumptions-Policy Specs'!AJ30</f>
        <v>137.09028147559201</v>
      </c>
      <c r="AL70" s="151">
        <f>(AK73+AL52-AL61-AL62-AL64-AL65-AL66)*'Inputs-Assumptions-Policy Specs'!AK30</f>
        <v>121.72108674401375</v>
      </c>
      <c r="AM70" s="151">
        <f>(AL73+AM52-AM61-AM62-AM64-AM65-AM66)*'Inputs-Assumptions-Policy Specs'!AL30</f>
        <v>107.20880008213406</v>
      </c>
      <c r="AN70" s="151">
        <f>(AM73+AN52-AN61-AN62-AN64-AN65-AN66)*'Inputs-Assumptions-Policy Specs'!AM30</f>
        <v>93.618444045016957</v>
      </c>
      <c r="AO70" s="151">
        <f>(AN73+AO52-AO61-AO62-AO64-AO65-AO66)*'Inputs-Assumptions-Policy Specs'!AN30</f>
        <v>81.004799599886582</v>
      </c>
      <c r="AP70" s="151">
        <f>(AO73+AP52-AP61-AP62-AP64-AP65-AP66)*'Inputs-Assumptions-Policy Specs'!AO30</f>
        <v>69.417003727859921</v>
      </c>
      <c r="AQ70" s="151">
        <f>(AP73+AQ52-AQ61-AQ62-AQ64-AQ65-AQ66)*'Inputs-Assumptions-Policy Specs'!AP30</f>
        <v>58.887798735748284</v>
      </c>
      <c r="AR70" s="151">
        <f>(AQ73+AR52-AR61-AR62-AR64-AR65-AR66)*'Inputs-Assumptions-Policy Specs'!AQ30</f>
        <v>49.415336301520547</v>
      </c>
      <c r="AS70" s="151">
        <f>(AR73+AS52-AS61-AS62-AS64-AS65-AS66)*'Inputs-Assumptions-Policy Specs'!AR30</f>
        <v>40.973960326447745</v>
      </c>
      <c r="AT70" s="151">
        <f>(AS73+AT52-AT61-AT62-AT64-AT65-AT66)*'Inputs-Assumptions-Policy Specs'!AS30</f>
        <v>33.533748328880286</v>
      </c>
      <c r="AU70" s="151">
        <f>(AT73+AU52-AU61-AU62-AU64-AU65-AU66)*'Inputs-Assumptions-Policy Specs'!AT30</f>
        <v>27.056796634685131</v>
      </c>
      <c r="AV70" s="151">
        <f>(AU73+AV52-AV61-AV62-AV64-AV65-AV66)*'Inputs-Assumptions-Policy Specs'!AU30</f>
        <v>21.495312970165593</v>
      </c>
      <c r="AW70" s="151">
        <f>(AV73+AW52-AW61-AW62-AW64-AW65-AW66)*'Inputs-Assumptions-Policy Specs'!AV30</f>
        <v>16.793498185982322</v>
      </c>
      <c r="AX70" s="151">
        <f>(AW73+AX52-AX61-AX62-AX64-AX65-AX66)*'Inputs-Assumptions-Policy Specs'!AW30</f>
        <v>12.888332199424566</v>
      </c>
      <c r="AY70" s="151">
        <f>(AX73+AY52-AY61-AY62-AY64-AY65-AY66)*'Inputs-Assumptions-Policy Specs'!AX30</f>
        <v>9.705315294324782</v>
      </c>
      <c r="AZ70" s="151">
        <f>(AY73+AZ52-AZ61-AZ62-AZ64-AZ65-AZ66)*'Inputs-Assumptions-Policy Specs'!AY30</f>
        <v>7.1601724867546013</v>
      </c>
      <c r="BA70" s="151">
        <f>(AZ73+BA52-BA61-BA62-BA64-BA65-BA66)*'Inputs-Assumptions-Policy Specs'!AZ30</f>
        <v>5.1644784015425804</v>
      </c>
      <c r="BB70" s="151">
        <f>(BA73+BB52-BB61-BB62-BB64-BB65-BB66)*'Inputs-Assumptions-Policy Specs'!BA30</f>
        <v>3.630499490885331</v>
      </c>
      <c r="BC70" s="151">
        <f>(BB73+BC52-BC61-BC62-BC64-BC65-BC66)*'Inputs-Assumptions-Policy Specs'!BB30</f>
        <v>2.4751603379906317</v>
      </c>
      <c r="BD70" s="151">
        <f>(BC73+BD52-BD61-BD62-BD64-BD65-BD66)*'Inputs-Assumptions-Policy Specs'!BC30</f>
        <v>1.6228555274787588</v>
      </c>
      <c r="BE70" s="151">
        <f>(BD73+BE52-BE61-BE62-BE64-BE65-BE66)*'Inputs-Assumptions-Policy Specs'!BD30</f>
        <v>1.0071891342036841</v>
      </c>
      <c r="BF70" s="151">
        <f>(BE73+BF52-BF61-BF62-BF64-BF65-BF66)*'Inputs-Assumptions-Policy Specs'!BE30</f>
        <v>0.57173827361627638</v>
      </c>
      <c r="BG70" s="151">
        <f>(BF73+BG52-BG61-BG62-BG64-BG65-BG66)*'Inputs-Assumptions-Policy Specs'!BF30</f>
        <v>0.27001301063898536</v>
      </c>
    </row>
    <row r="71" spans="3:59" ht="16.2">
      <c r="C71" s="145" t="s">
        <v>116</v>
      </c>
      <c r="E71" s="146">
        <f>'Stmt of Financial Performance'!F67</f>
        <v>153.7904914890639</v>
      </c>
      <c r="F71" s="146">
        <f>'Stmt of Financial Performance'!G67</f>
        <v>125.60760215797951</v>
      </c>
      <c r="G71" s="146">
        <f>'Stmt of Financial Performance'!H67</f>
        <v>141.76032287585224</v>
      </c>
      <c r="H71" s="146">
        <f>'Stmt of Financial Performance'!I67</f>
        <v>156.27654829422579</v>
      </c>
      <c r="I71" s="146">
        <f>'Stmt of Financial Performance'!J67</f>
        <v>-255.73669415039217</v>
      </c>
      <c r="J71" s="146">
        <f>'Stmt of Financial Performance'!K67</f>
        <v>175.63810242579365</v>
      </c>
      <c r="K71" s="146">
        <f>'Stmt of Financial Performance'!L67</f>
        <v>182.36532174428055</v>
      </c>
      <c r="L71" s="146">
        <f>'Stmt of Financial Performance'!M67</f>
        <v>187.19692132814077</v>
      </c>
      <c r="M71" s="146">
        <f>'Stmt of Financial Performance'!N67</f>
        <v>190.40409050616495</v>
      </c>
      <c r="N71" s="146">
        <f>'Stmt of Financial Performance'!O67</f>
        <v>192.13280511064366</v>
      </c>
      <c r="O71" s="154">
        <f>'Stmt of Financial Performance'!P67</f>
        <v>192.45315591292007</v>
      </c>
      <c r="P71" s="154">
        <f>'Stmt of Financial Performance'!Q67</f>
        <v>191.41294604597937</v>
      </c>
      <c r="Q71" s="154">
        <f>'Stmt of Financial Performance'!R67</f>
        <v>189.18035227756695</v>
      </c>
      <c r="R71" s="154">
        <f>'Stmt of Financial Performance'!S67</f>
        <v>185.83134445121073</v>
      </c>
      <c r="S71" s="154">
        <f>'Stmt of Financial Performance'!T67</f>
        <v>181.54121448420705</v>
      </c>
      <c r="T71" s="154">
        <f>'Stmt of Financial Performance'!U67</f>
        <v>176.44353978982275</v>
      </c>
      <c r="U71" s="154">
        <f>'Stmt of Financial Performance'!V67</f>
        <v>170.29594264229735</v>
      </c>
      <c r="V71" s="154">
        <f>'Stmt of Financial Performance'!W67</f>
        <v>163.64278222232383</v>
      </c>
      <c r="W71" s="154">
        <f>'Stmt of Financial Performance'!X67</f>
        <v>156.58166018501586</v>
      </c>
      <c r="X71" s="154">
        <f>'Stmt of Financial Performance'!Y67</f>
        <v>149.20282399149826</v>
      </c>
      <c r="Y71" s="154">
        <f>'Stmt of Financial Performance'!Z67</f>
        <v>141.58337155794476</v>
      </c>
      <c r="Z71" s="154">
        <f>'Stmt of Financial Performance'!AA67</f>
        <v>133.79574953682047</v>
      </c>
      <c r="AA71" s="154">
        <f>'Stmt of Financial Performance'!AB67</f>
        <v>125.90185918189209</v>
      </c>
      <c r="AB71" s="154">
        <f>'Stmt of Financial Performance'!AC67</f>
        <v>117.95529504634212</v>
      </c>
      <c r="AC71" s="154">
        <f>'Stmt of Financial Performance'!AD67</f>
        <v>110.00809924498577</v>
      </c>
      <c r="AD71" s="154">
        <f>'Stmt of Financial Performance'!AE67</f>
        <v>102.11078300815953</v>
      </c>
      <c r="AE71" s="154">
        <f>'Stmt of Financial Performance'!AF67</f>
        <v>94.31476676914528</v>
      </c>
      <c r="AF71" s="154">
        <f>'Stmt of Financial Performance'!AG67</f>
        <v>86.675950405035991</v>
      </c>
      <c r="AG71" s="154">
        <f>'Stmt of Financial Performance'!AH67</f>
        <v>79.241254518027063</v>
      </c>
      <c r="AH71" s="154">
        <f>'Stmt of Financial Performance'!AI67</f>
        <v>72.048201361748639</v>
      </c>
      <c r="AI71" s="154">
        <f>'Stmt of Financial Performance'!AJ67</f>
        <v>65.126392059748298</v>
      </c>
      <c r="AJ71" s="154">
        <f>'Stmt of Financial Performance'!AK67</f>
        <v>58.500625572939654</v>
      </c>
      <c r="AK71" s="154">
        <f>'Stmt of Financial Performance'!AL67</f>
        <v>52.194389979562672</v>
      </c>
      <c r="AL71" s="154">
        <f>'Stmt of Financial Performance'!AM67</f>
        <v>46.228548864848591</v>
      </c>
      <c r="AM71" s="154">
        <f>'Stmt of Financial Performance'!AN67</f>
        <v>40.623768485485172</v>
      </c>
      <c r="AN71" s="154">
        <f>'Stmt of Financial Performance'!AO67</f>
        <v>35.399309089688039</v>
      </c>
      <c r="AO71" s="154">
        <f>'Stmt of Financial Performance'!AP67</f>
        <v>30.57073845298688</v>
      </c>
      <c r="AP71" s="154">
        <f>'Stmt of Financial Performance'!AQ67</f>
        <v>26.151542711102515</v>
      </c>
      <c r="AQ71" s="154">
        <f>'Stmt of Financial Performance'!AR67</f>
        <v>22.149110502972334</v>
      </c>
      <c r="AR71" s="154">
        <f>'Stmt of Financial Performance'!AS67</f>
        <v>18.558786051149106</v>
      </c>
      <c r="AS71" s="154">
        <f>'Stmt of Financial Performance'!AT67</f>
        <v>15.368075795812778</v>
      </c>
      <c r="AT71" s="154">
        <f>'Stmt of Financial Performance'!AU67</f>
        <v>12.56321679879813</v>
      </c>
      <c r="AU71" s="154">
        <f>'Stmt of Financial Performance'!AV67</f>
        <v>10.127734917796822</v>
      </c>
      <c r="AV71" s="154">
        <f>'Stmt of Financial Performance'!AW67</f>
        <v>8.0417212173398447</v>
      </c>
      <c r="AW71" s="154">
        <f>'Stmt of Financial Performance'!AX67</f>
        <v>6.2824841749470366</v>
      </c>
      <c r="AX71" s="154">
        <f>'Stmt of Financial Performance'!AY67</f>
        <v>4.8247461184791121</v>
      </c>
      <c r="AY71" s="154">
        <f>'Stmt of Financial Performance'!AZ67</f>
        <v>3.6392019702818041</v>
      </c>
      <c r="AZ71" s="154">
        <f>'Stmt of Financial Performance'!BA67</f>
        <v>2.6932374612546823</v>
      </c>
      <c r="BA71" s="154">
        <f>'Stmt of Financial Performance'!BB67</f>
        <v>1.952992587399792</v>
      </c>
      <c r="BB71" s="154">
        <f>'Stmt of Financial Performance'!BC67</f>
        <v>1.3851287564930197</v>
      </c>
      <c r="BC71" s="154">
        <f>'Stmt of Financial Performance'!BD67</f>
        <v>0.95824488538550412</v>
      </c>
      <c r="BD71" s="154">
        <f>'Stmt of Financial Performance'!BE67</f>
        <v>0.6439008334014118</v>
      </c>
      <c r="BE71" s="154">
        <f>'Stmt of Financial Performance'!BF67</f>
        <v>0.41722829796081673</v>
      </c>
      <c r="BF71" s="154">
        <f>'Stmt of Financial Performance'!BG67</f>
        <v>0.25718111621929868</v>
      </c>
      <c r="BG71" s="154">
        <f>'Stmt of Financial Performance'!BH67</f>
        <v>0</v>
      </c>
    </row>
    <row r="72" spans="3:59" ht="13.35" customHeight="1">
      <c r="C72" s="145" t="s">
        <v>44</v>
      </c>
      <c r="E72" s="15">
        <f t="shared" ref="E72:N72" si="15">E53-E67+E70-E71</f>
        <v>-32.990491489063899</v>
      </c>
      <c r="F72" s="15">
        <f t="shared" si="15"/>
        <v>1043.0377295135636</v>
      </c>
      <c r="G72" s="15">
        <f t="shared" si="15"/>
        <v>1154.8879836739343</v>
      </c>
      <c r="H72" s="15">
        <f t="shared" si="15"/>
        <v>976.54891469069287</v>
      </c>
      <c r="I72" s="15">
        <f t="shared" si="15"/>
        <v>795.89715488554884</v>
      </c>
      <c r="J72" s="15">
        <f t="shared" si="15"/>
        <v>681.81935377135983</v>
      </c>
      <c r="K72" s="15">
        <f t="shared" si="15"/>
        <v>564.07110534204924</v>
      </c>
      <c r="L72" s="15">
        <f t="shared" si="15"/>
        <v>460.62334957225232</v>
      </c>
      <c r="M72" s="15">
        <f t="shared" si="15"/>
        <v>366.46241944443727</v>
      </c>
      <c r="N72" s="15">
        <f t="shared" si="15"/>
        <v>277.79448758519129</v>
      </c>
      <c r="O72" s="151">
        <f t="shared" ref="O72:BG72" si="16">O53-O67+O70-O71</f>
        <v>194.95881427726334</v>
      </c>
      <c r="P72" s="151">
        <f t="shared" si="16"/>
        <v>119.8343989297922</v>
      </c>
      <c r="Q72" s="151">
        <f t="shared" si="16"/>
        <v>49.458866585638759</v>
      </c>
      <c r="R72" s="151">
        <f t="shared" si="16"/>
        <v>-11.372930508041236</v>
      </c>
      <c r="S72" s="151">
        <f t="shared" si="16"/>
        <v>-63.718353806425569</v>
      </c>
      <c r="T72" s="151">
        <f t="shared" si="16"/>
        <v>-127.92068843091289</v>
      </c>
      <c r="U72" s="151">
        <f t="shared" si="16"/>
        <v>-164.89051563180925</v>
      </c>
      <c r="V72" s="151">
        <f t="shared" si="16"/>
        <v>-196.20839957568234</v>
      </c>
      <c r="W72" s="151">
        <f t="shared" si="16"/>
        <v>-222.28562597801047</v>
      </c>
      <c r="X72" s="151">
        <f t="shared" si="16"/>
        <v>-243.86002932400535</v>
      </c>
      <c r="Y72" s="151">
        <f t="shared" si="16"/>
        <v>-261.23100227769817</v>
      </c>
      <c r="Z72" s="151">
        <f t="shared" si="16"/>
        <v>-274.99340817792211</v>
      </c>
      <c r="AA72" s="151">
        <f t="shared" si="16"/>
        <v>-285.60432548639199</v>
      </c>
      <c r="AB72" s="151">
        <f t="shared" si="16"/>
        <v>-293.19476991234114</v>
      </c>
      <c r="AC72" s="151">
        <f t="shared" si="16"/>
        <v>-297.86902733866492</v>
      </c>
      <c r="AD72" s="151">
        <f t="shared" si="16"/>
        <v>-299.61255293831607</v>
      </c>
      <c r="AE72" s="151">
        <f t="shared" si="16"/>
        <v>-298.22768878455008</v>
      </c>
      <c r="AF72" s="151">
        <f t="shared" si="16"/>
        <v>-294.15720166533953</v>
      </c>
      <c r="AG72" s="151">
        <f t="shared" si="16"/>
        <v>-287.87730837901069</v>
      </c>
      <c r="AH72" s="151">
        <f t="shared" si="16"/>
        <v>-279.82452504825454</v>
      </c>
      <c r="AI72" s="151">
        <f t="shared" si="16"/>
        <v>-270.28418150155949</v>
      </c>
      <c r="AJ72" s="151">
        <f t="shared" si="16"/>
        <v>-259.35732018947181</v>
      </c>
      <c r="AK72" s="151">
        <f t="shared" si="16"/>
        <v>-247.19994286981347</v>
      </c>
      <c r="AL72" s="151">
        <f t="shared" si="16"/>
        <v>-233.83976858688234</v>
      </c>
      <c r="AM72" s="151">
        <f t="shared" si="16"/>
        <v>-219.33658839117038</v>
      </c>
      <c r="AN72" s="151">
        <f t="shared" si="16"/>
        <v>-203.86432073447179</v>
      </c>
      <c r="AO72" s="151">
        <f t="shared" si="16"/>
        <v>-187.52097526775626</v>
      </c>
      <c r="AP72" s="151">
        <f t="shared" si="16"/>
        <v>-170.5802213626657</v>
      </c>
      <c r="AQ72" s="151">
        <f t="shared" si="16"/>
        <v>-153.61391968276916</v>
      </c>
      <c r="AR72" s="151">
        <f t="shared" si="16"/>
        <v>-137.01770158519048</v>
      </c>
      <c r="AS72" s="151">
        <f t="shared" si="16"/>
        <v>-120.86695140679362</v>
      </c>
      <c r="AT72" s="151">
        <f t="shared" si="16"/>
        <v>-105.2974487219237</v>
      </c>
      <c r="AU72" s="151">
        <f t="shared" si="16"/>
        <v>-90.475784080333796</v>
      </c>
      <c r="AV72" s="151">
        <f t="shared" si="16"/>
        <v>-76.537338781324138</v>
      </c>
      <c r="AW72" s="151">
        <f t="shared" si="16"/>
        <v>-63.604258407468549</v>
      </c>
      <c r="AX72" s="151">
        <f t="shared" si="16"/>
        <v>-51.868185421395488</v>
      </c>
      <c r="AY72" s="151">
        <f t="shared" si="16"/>
        <v>-41.4926766598226</v>
      </c>
      <c r="AZ72" s="151">
        <f t="shared" si="16"/>
        <v>-32.548953412776697</v>
      </c>
      <c r="BA72" s="151">
        <f t="shared" si="16"/>
        <v>-25.028658520815533</v>
      </c>
      <c r="BB72" s="151">
        <f t="shared" si="16"/>
        <v>-18.85813281761336</v>
      </c>
      <c r="BC72" s="151">
        <f t="shared" si="16"/>
        <v>-13.917327660338509</v>
      </c>
      <c r="BD72" s="151">
        <f t="shared" si="16"/>
        <v>-10.05737055780151</v>
      </c>
      <c r="BE72" s="151">
        <f t="shared" si="16"/>
        <v>-7.1165653838358072</v>
      </c>
      <c r="BF72" s="151">
        <f t="shared" si="16"/>
        <v>-4.9335773699555139</v>
      </c>
      <c r="BG72" s="151">
        <f t="shared" si="16"/>
        <v>-3.2271977727935122</v>
      </c>
    </row>
    <row r="73" spans="3:59" ht="13.35" customHeight="1">
      <c r="C73" s="145" t="s">
        <v>102</v>
      </c>
      <c r="E73" s="15"/>
      <c r="F73" s="15">
        <f>E72+F72</f>
        <v>1010.0472380244997</v>
      </c>
      <c r="G73" s="15">
        <f>F73+G72</f>
        <v>2164.9352216984339</v>
      </c>
      <c r="H73" s="15">
        <f t="shared" ref="H73:N73" si="17">G73+H72</f>
        <v>3141.4841363891269</v>
      </c>
      <c r="I73" s="15">
        <f t="shared" si="17"/>
        <v>3937.3812912746757</v>
      </c>
      <c r="J73" s="15">
        <f t="shared" si="17"/>
        <v>4619.2006450460358</v>
      </c>
      <c r="K73" s="15">
        <f t="shared" si="17"/>
        <v>5183.2717503880849</v>
      </c>
      <c r="L73" s="15">
        <f t="shared" si="17"/>
        <v>5643.8950999603376</v>
      </c>
      <c r="M73" s="15">
        <f t="shared" si="17"/>
        <v>6010.3575194047753</v>
      </c>
      <c r="N73" s="15">
        <f t="shared" si="17"/>
        <v>6288.152006989967</v>
      </c>
      <c r="O73" s="151">
        <f t="shared" ref="O73:BG73" si="18">N73+O72</f>
        <v>6483.1108212672307</v>
      </c>
      <c r="P73" s="151">
        <f t="shared" si="18"/>
        <v>6602.9452201970225</v>
      </c>
      <c r="Q73" s="151">
        <f t="shared" si="18"/>
        <v>6652.4040867826616</v>
      </c>
      <c r="R73" s="151">
        <f t="shared" si="18"/>
        <v>6641.0311562746201</v>
      </c>
      <c r="S73" s="151">
        <f t="shared" si="18"/>
        <v>6577.3128024681946</v>
      </c>
      <c r="T73" s="151">
        <f t="shared" si="18"/>
        <v>6449.3921140372813</v>
      </c>
      <c r="U73" s="151">
        <f t="shared" si="18"/>
        <v>6284.5015984054717</v>
      </c>
      <c r="V73" s="151">
        <f t="shared" si="18"/>
        <v>6088.2931988297896</v>
      </c>
      <c r="W73" s="151">
        <f t="shared" si="18"/>
        <v>5866.0075728517795</v>
      </c>
      <c r="X73" s="151">
        <f t="shared" si="18"/>
        <v>5622.1475435277744</v>
      </c>
      <c r="Y73" s="151">
        <f t="shared" si="18"/>
        <v>5360.9165412500761</v>
      </c>
      <c r="Z73" s="151">
        <f t="shared" si="18"/>
        <v>5085.9231330721541</v>
      </c>
      <c r="AA73" s="151">
        <f t="shared" si="18"/>
        <v>4800.3188075857624</v>
      </c>
      <c r="AB73" s="151">
        <f t="shared" si="18"/>
        <v>4507.1240376734213</v>
      </c>
      <c r="AC73" s="151">
        <f t="shared" si="18"/>
        <v>4209.2550103347567</v>
      </c>
      <c r="AD73" s="151">
        <f t="shared" si="18"/>
        <v>3909.6424573964405</v>
      </c>
      <c r="AE73" s="151">
        <f t="shared" si="18"/>
        <v>3611.4147686118904</v>
      </c>
      <c r="AF73" s="151">
        <f t="shared" si="18"/>
        <v>3317.2575669465509</v>
      </c>
      <c r="AG73" s="151">
        <f t="shared" si="18"/>
        <v>3029.3802585675403</v>
      </c>
      <c r="AH73" s="151">
        <f t="shared" si="18"/>
        <v>2749.5557335192857</v>
      </c>
      <c r="AI73" s="151">
        <f t="shared" si="18"/>
        <v>2479.2715520177262</v>
      </c>
      <c r="AJ73" s="151">
        <f t="shared" si="18"/>
        <v>2219.9142318282543</v>
      </c>
      <c r="AK73" s="151">
        <f t="shared" si="18"/>
        <v>1972.7142889584409</v>
      </c>
      <c r="AL73" s="151">
        <f t="shared" si="18"/>
        <v>1738.8745203715584</v>
      </c>
      <c r="AM73" s="151">
        <f t="shared" si="18"/>
        <v>1519.5379319803881</v>
      </c>
      <c r="AN73" s="151">
        <f t="shared" si="18"/>
        <v>1315.6736112459162</v>
      </c>
      <c r="AO73" s="151">
        <f t="shared" si="18"/>
        <v>1128.1526359781599</v>
      </c>
      <c r="AP73" s="151">
        <f t="shared" si="18"/>
        <v>957.57241461549415</v>
      </c>
      <c r="AQ73" s="151">
        <f t="shared" si="18"/>
        <v>803.95849493272499</v>
      </c>
      <c r="AR73" s="151">
        <f t="shared" si="18"/>
        <v>666.94079334753451</v>
      </c>
      <c r="AS73" s="151">
        <f t="shared" si="18"/>
        <v>546.07384194074086</v>
      </c>
      <c r="AT73" s="151">
        <f t="shared" si="18"/>
        <v>440.77639321881713</v>
      </c>
      <c r="AU73" s="151">
        <f t="shared" si="18"/>
        <v>350.30060913848331</v>
      </c>
      <c r="AV73" s="151">
        <f t="shared" si="18"/>
        <v>273.76327035715917</v>
      </c>
      <c r="AW73" s="151">
        <f t="shared" si="18"/>
        <v>210.15901194969064</v>
      </c>
      <c r="AX73" s="151">
        <f t="shared" si="18"/>
        <v>158.29082652829516</v>
      </c>
      <c r="AY73" s="151">
        <f t="shared" si="18"/>
        <v>116.79814986847256</v>
      </c>
      <c r="AZ73" s="151">
        <f t="shared" si="18"/>
        <v>84.249196455695866</v>
      </c>
      <c r="BA73" s="151">
        <f t="shared" si="18"/>
        <v>59.220537934880333</v>
      </c>
      <c r="BB73" s="151">
        <f t="shared" si="18"/>
        <v>40.362405117266974</v>
      </c>
      <c r="BC73" s="151">
        <f t="shared" si="18"/>
        <v>26.445077456928466</v>
      </c>
      <c r="BD73" s="151">
        <f t="shared" si="18"/>
        <v>16.387706899126954</v>
      </c>
      <c r="BE73" s="151">
        <f t="shared" si="18"/>
        <v>9.2711415152911467</v>
      </c>
      <c r="BF73" s="151">
        <f t="shared" si="18"/>
        <v>4.3375641453356328</v>
      </c>
      <c r="BG73" s="151">
        <f t="shared" si="18"/>
        <v>1.1103663725421207</v>
      </c>
    </row>
    <row r="74" spans="3:59" ht="13.35" customHeight="1">
      <c r="E74" s="15"/>
      <c r="F74" s="15"/>
      <c r="G74" s="15"/>
      <c r="H74" s="15"/>
      <c r="I74" s="15"/>
      <c r="J74" s="15"/>
      <c r="K74" s="15"/>
      <c r="L74" s="15"/>
      <c r="M74" s="15"/>
      <c r="N74" s="15"/>
      <c r="O74" s="151"/>
      <c r="P74" s="151"/>
      <c r="Q74" s="151"/>
      <c r="R74" s="151"/>
      <c r="S74" s="151"/>
      <c r="T74" s="151"/>
      <c r="U74" s="151"/>
      <c r="V74" s="151"/>
      <c r="W74" s="151"/>
      <c r="X74" s="151"/>
      <c r="Y74" s="151"/>
      <c r="Z74" s="151"/>
      <c r="AA74" s="151"/>
      <c r="AB74" s="151"/>
      <c r="AC74" s="151"/>
      <c r="AD74" s="151"/>
      <c r="AE74" s="151"/>
      <c r="AF74" s="151"/>
      <c r="AG74" s="151"/>
      <c r="AH74" s="151"/>
      <c r="AI74" s="151"/>
      <c r="AJ74" s="151"/>
      <c r="AK74" s="151"/>
      <c r="AL74" s="151"/>
      <c r="AM74" s="151"/>
      <c r="AN74" s="151"/>
      <c r="AO74" s="151"/>
      <c r="AP74" s="151"/>
      <c r="AQ74" s="151"/>
      <c r="AR74" s="151"/>
      <c r="AS74" s="151"/>
      <c r="AT74" s="151"/>
      <c r="AU74" s="151"/>
      <c r="AV74" s="151"/>
      <c r="AW74" s="151"/>
      <c r="AX74" s="151"/>
      <c r="AY74" s="151"/>
      <c r="AZ74" s="151"/>
      <c r="BA74" s="151"/>
      <c r="BB74" s="151"/>
      <c r="BC74" s="151"/>
      <c r="BD74" s="151"/>
      <c r="BE74" s="151"/>
      <c r="BF74" s="151"/>
      <c r="BG74" s="151"/>
    </row>
    <row r="75" spans="3:59" ht="13.35" customHeight="1">
      <c r="C75" s="7" t="s">
        <v>139</v>
      </c>
      <c r="E75" s="15"/>
      <c r="F75" s="15"/>
      <c r="G75" s="15"/>
      <c r="H75" s="15"/>
      <c r="I75" s="15"/>
      <c r="J75" s="15"/>
      <c r="K75" s="15"/>
      <c r="L75" s="15"/>
      <c r="M75" s="15"/>
      <c r="N75" s="15"/>
      <c r="O75" s="151"/>
      <c r="P75" s="151"/>
      <c r="Q75" s="151"/>
      <c r="R75" s="151"/>
      <c r="S75" s="151"/>
      <c r="T75" s="151"/>
      <c r="U75" s="151"/>
      <c r="V75" s="151"/>
      <c r="W75" s="151"/>
      <c r="X75" s="151"/>
      <c r="Y75" s="151"/>
      <c r="Z75" s="151"/>
      <c r="AA75" s="151"/>
      <c r="AB75" s="151"/>
      <c r="AC75" s="151"/>
      <c r="AD75" s="151"/>
      <c r="AE75" s="151"/>
      <c r="AF75" s="151"/>
      <c r="AG75" s="151"/>
      <c r="AH75" s="151"/>
      <c r="AI75" s="151"/>
      <c r="AJ75" s="151"/>
      <c r="AK75" s="151"/>
      <c r="AL75" s="151"/>
      <c r="AM75" s="151"/>
      <c r="AN75" s="151"/>
      <c r="AO75" s="151"/>
      <c r="AP75" s="151"/>
      <c r="AQ75" s="151"/>
      <c r="AR75" s="151"/>
      <c r="AS75" s="151"/>
      <c r="AT75" s="151"/>
      <c r="AU75" s="151"/>
      <c r="AV75" s="151"/>
      <c r="AW75" s="151"/>
      <c r="AX75" s="151"/>
      <c r="AY75" s="151"/>
      <c r="AZ75" s="151"/>
      <c r="BA75" s="151"/>
      <c r="BB75" s="151"/>
      <c r="BC75" s="151"/>
      <c r="BD75" s="151"/>
      <c r="BE75" s="151"/>
      <c r="BF75" s="151"/>
      <c r="BG75" s="151"/>
    </row>
    <row r="76" spans="3:59" ht="13.35" customHeight="1">
      <c r="C76" s="145" t="s">
        <v>119</v>
      </c>
      <c r="E76" s="15">
        <f>'Inputs-Assumptions-Policy Specs'!$D$13*'Cash Flows'!D49/'Cash Flows'!$Q$7</f>
        <v>100000</v>
      </c>
      <c r="F76" s="15">
        <f>'Inputs-Assumptions-Policy Specs'!$D$13*'Cash Flows'!E49/'Cash Flows'!$Q$7</f>
        <v>87891.760000000009</v>
      </c>
      <c r="G76" s="15">
        <f>'Inputs-Assumptions-Policy Specs'!$D$13*'Cash Flows'!F49/'Cash Flows'!$Q$7</f>
        <v>78959.408322960007</v>
      </c>
      <c r="H76" s="15">
        <f>'Inputs-Assumptions-Policy Specs'!$D$13*'Cash Flows'!G49/'Cash Flows'!$Q$7</f>
        <v>72469.03971010269</v>
      </c>
      <c r="I76" s="15">
        <f>'Inputs-Assumptions-Policy Specs'!$D$13*'Cash Flows'!H49/'Cash Flows'!$Q$7</f>
        <v>66481.502711174588</v>
      </c>
      <c r="J76" s="15">
        <f>'Inputs-Assumptions-Policy Specs'!$D$13*'Cash Flows'!I49/'Cash Flows'!$Q$7</f>
        <v>60551.352669337815</v>
      </c>
      <c r="K76" s="15">
        <f>'Inputs-Assumptions-Policy Specs'!$D$13*'Cash Flows'!J49/'Cash Flows'!$Q$7</f>
        <v>55506.141303305383</v>
      </c>
      <c r="L76" s="15">
        <f>'Inputs-Assumptions-Policy Specs'!$D$13*'Cash Flows'!K49/'Cash Flows'!$Q$7</f>
        <v>50862.408712044766</v>
      </c>
      <c r="M76" s="15">
        <f>'Inputs-Assumptions-Policy Specs'!$D$13*'Cash Flows'!L49/'Cash Flows'!$Q$7</f>
        <v>46590.332589575737</v>
      </c>
      <c r="N76" s="15">
        <f>'Inputs-Assumptions-Policy Specs'!$D$13*'Cash Flows'!M49/'Cash Flows'!$Q$7</f>
        <v>42658.648966873581</v>
      </c>
      <c r="O76" s="151">
        <f>'Inputs-Assumptions-Policy Specs'!$D$13*'Cash Flows'!N49/'Cash Flows'!$Q$7</f>
        <v>39035.991179308745</v>
      </c>
      <c r="P76" s="151">
        <f>'Inputs-Assumptions-Policy Specs'!$D$13*'Cash Flows'!O49/'Cash Flows'!$Q$7</f>
        <v>35692.246246871517</v>
      </c>
      <c r="Q76" s="151">
        <f>'Inputs-Assumptions-Policy Specs'!$D$13*'Cash Flows'!P49/'Cash Flows'!$Q$7</f>
        <v>32605.038269299115</v>
      </c>
      <c r="R76" s="151">
        <f>'Inputs-Assumptions-Policy Specs'!$D$13*'Cash Flows'!Q49/'Cash Flows'!$Q$7</f>
        <v>29751.862664459906</v>
      </c>
      <c r="S76" s="151">
        <f>'Inputs-Assumptions-Policy Specs'!$D$13*'Cash Flows'!R49/'Cash Flows'!$Q$7</f>
        <v>27117.156714345991</v>
      </c>
      <c r="T76" s="151">
        <f>'Inputs-Assumptions-Policy Specs'!$D$13*'Cash Flows'!S49/'Cash Flows'!$Q$7</f>
        <v>24686.081921179502</v>
      </c>
      <c r="U76" s="151">
        <f>'Inputs-Assumptions-Policy Specs'!$D$13*'Cash Flows'!T49/'Cash Flows'!$Q$7</f>
        <v>22426.624089530556</v>
      </c>
      <c r="V76" s="151">
        <f>'Inputs-Assumptions-Policy Specs'!$D$13*'Cash Flows'!U49/'Cash Flows'!$Q$7</f>
        <v>20346.321468336064</v>
      </c>
      <c r="W76" s="151">
        <f>'Inputs-Assumptions-Policy Specs'!$D$13*'Cash Flows'!V49/'Cash Flows'!$Q$7</f>
        <v>18431.846557565863</v>
      </c>
      <c r="X76" s="151">
        <f>'Inputs-Assumptions-Policy Specs'!$D$13*'Cash Flows'!W49/'Cash Flows'!$Q$7</f>
        <v>16670.890055671895</v>
      </c>
      <c r="Y76" s="151">
        <f>'Inputs-Assumptions-Policy Specs'!$D$13*'Cash Flows'!X49/'Cash Flows'!$Q$7</f>
        <v>15051.793208396974</v>
      </c>
      <c r="Z76" s="151">
        <f>'Inputs-Assumptions-Policy Specs'!$D$13*'Cash Flows'!Y49/'Cash Flows'!$Q$7</f>
        <v>13563.911408312364</v>
      </c>
      <c r="AA76" s="151">
        <f>'Inputs-Assumptions-Policy Specs'!$D$13*'Cash Flows'!Z49/'Cash Flows'!$Q$7</f>
        <v>12197.276801585571</v>
      </c>
      <c r="AB76" s="151">
        <f>'Inputs-Assumptions-Policy Specs'!$D$13*'Cash Flows'!AA49/'Cash Flows'!$Q$7</f>
        <v>10942.640515220875</v>
      </c>
      <c r="AC76" s="151">
        <f>'Inputs-Assumptions-Policy Specs'!$D$13*'Cash Flows'!AB49/'Cash Flows'!$Q$7</f>
        <v>9791.689208773736</v>
      </c>
      <c r="AD76" s="151">
        <f>'Inputs-Assumptions-Policy Specs'!$D$13*'Cash Flows'!AC49/'Cash Flows'!$Q$7</f>
        <v>8736.9323638803144</v>
      </c>
      <c r="AE76" s="151">
        <f>'Inputs-Assumptions-Policy Specs'!$D$13*'Cash Flows'!AD49/'Cash Flows'!$Q$7</f>
        <v>7771.679571091764</v>
      </c>
      <c r="AF76" s="151">
        <f>'Inputs-Assumptions-Policy Specs'!$D$13*'Cash Flows'!AE49/'Cash Flows'!$Q$7</f>
        <v>6890.116196640025</v>
      </c>
      <c r="AG76" s="151">
        <f>'Inputs-Assumptions-Policy Specs'!$D$13*'Cash Flows'!AF49/'Cash Flows'!$Q$7</f>
        <v>6086.6184062526527</v>
      </c>
      <c r="AH76" s="151">
        <f>'Inputs-Assumptions-Policy Specs'!$D$13*'Cash Flows'!AG49/'Cash Flows'!$Q$7</f>
        <v>5355.7104869088462</v>
      </c>
      <c r="AI76" s="151">
        <f>'Inputs-Assumptions-Policy Specs'!$D$13*'Cash Flows'!AH49/'Cash Flows'!$Q$7</f>
        <v>4692.1251038756718</v>
      </c>
      <c r="AJ76" s="151">
        <f>'Inputs-Assumptions-Policy Specs'!$D$13*'Cash Flows'!AI49/'Cash Flows'!$Q$7</f>
        <v>4090.9456365165806</v>
      </c>
      <c r="AK76" s="151">
        <f>'Inputs-Assumptions-Policy Specs'!$D$13*'Cash Flows'!AJ49/'Cash Flows'!$Q$7</f>
        <v>3547.7482385216545</v>
      </c>
      <c r="AL76" s="151">
        <f>'Inputs-Assumptions-Policy Specs'!$D$13*'Cash Flows'!AK49/'Cash Flows'!$Q$7</f>
        <v>3058.496727237974</v>
      </c>
      <c r="AM76" s="151">
        <f>'Inputs-Assumptions-Policy Specs'!$D$13*'Cash Flows'!AL49/'Cash Flows'!$Q$7</f>
        <v>2619.6073404740882</v>
      </c>
      <c r="AN76" s="151">
        <f>'Inputs-Assumptions-Policy Specs'!$D$13*'Cash Flows'!AM49/'Cash Flows'!$Q$7</f>
        <v>2227.8398234915071</v>
      </c>
      <c r="AO76" s="151">
        <f>'Inputs-Assumptions-Policy Specs'!$D$13*'Cash Flows'!AN49/'Cash Flows'!$Q$7</f>
        <v>1880.1301686080349</v>
      </c>
      <c r="AP76" s="151">
        <f>'Inputs-Assumptions-Policy Specs'!$D$13*'Cash Flows'!AO49/'Cash Flows'!$Q$7</f>
        <v>1573.6298444174186</v>
      </c>
      <c r="AQ76" s="151">
        <f>'Inputs-Assumptions-Policy Specs'!$D$13*'Cash Flows'!AP49/'Cash Flows'!$Q$7</f>
        <v>1305.513532621703</v>
      </c>
      <c r="AR76" s="151">
        <f>'Inputs-Assumptions-Policy Specs'!$D$13*'Cash Flows'!AQ49/'Cash Flows'!$Q$7</f>
        <v>1072.7018265546878</v>
      </c>
      <c r="AS76" s="151">
        <f>'Inputs-Assumptions-Policy Specs'!$D$13*'Cash Flows'!AR49/'Cash Flows'!$Q$7</f>
        <v>872.05166265544165</v>
      </c>
      <c r="AT76" s="151">
        <f>'Inputs-Assumptions-Policy Specs'!$D$13*'Cash Flows'!AS49/'Cash Flows'!$Q$7</f>
        <v>700.65374538783033</v>
      </c>
      <c r="AU76" s="151">
        <f>'Inputs-Assumptions-Policy Specs'!$D$13*'Cash Flows'!AT49/'Cash Flows'!$Q$7</f>
        <v>555.74958247368613</v>
      </c>
      <c r="AV76" s="151">
        <f>'Inputs-Assumptions-Policy Specs'!$D$13*'Cash Flows'!AU49/'Cash Flows'!$Q$7</f>
        <v>434.67797983296271</v>
      </c>
      <c r="AW76" s="151">
        <f>'Inputs-Assumptions-Policy Specs'!$D$13*'Cash Flows'!AV49/'Cash Flows'!$Q$7</f>
        <v>334.88339212456759</v>
      </c>
      <c r="AX76" s="151">
        <f>'Inputs-Assumptions-Policy Specs'!$D$13*'Cash Flows'!AW49/'Cash Flows'!$Q$7</f>
        <v>253.90845395549036</v>
      </c>
      <c r="AY76" s="151">
        <f>'Inputs-Assumptions-Policy Specs'!$D$13*'Cash Flows'!AX49/'Cash Flows'!$Q$7</f>
        <v>189.31302607201621</v>
      </c>
      <c r="AZ76" s="151">
        <f>'Inputs-Assumptions-Policy Specs'!$D$13*'Cash Flows'!AY49/'Cash Flows'!$Q$7</f>
        <v>138.69170732809462</v>
      </c>
      <c r="BA76" s="151">
        <f>'Inputs-Assumptions-Policy Specs'!$D$13*'Cash Flows'!AZ49/'Cash Flows'!$Q$7</f>
        <v>99.751014754853784</v>
      </c>
      <c r="BB76" s="151">
        <f>'Inputs-Assumptions-Policy Specs'!$D$13*'Cash Flows'!BA49/'Cash Flows'!$Q$7</f>
        <v>70.370869574235869</v>
      </c>
      <c r="BC76" s="151">
        <f>'Inputs-Assumptions-Policy Specs'!$D$13*'Cash Flows'!BB49/'Cash Flows'!$Q$7</f>
        <v>48.648479922234621</v>
      </c>
      <c r="BD76" s="151">
        <f>'Inputs-Assumptions-Policy Specs'!$D$13*'Cash Flows'!BC49/'Cash Flows'!$Q$7</f>
        <v>32.924298782377981</v>
      </c>
      <c r="BE76" s="151">
        <f>'Inputs-Assumptions-Policy Specs'!$D$13*'Cash Flows'!BD49/'Cash Flows'!$Q$7</f>
        <v>21.791184204068099</v>
      </c>
      <c r="BF76" s="151">
        <f>'Inputs-Assumptions-Policy Specs'!$D$13*'Cash Flows'!BE49/'Cash Flows'!$Q$7</f>
        <v>14.089055281245505</v>
      </c>
      <c r="BG76" s="151">
        <f>'Inputs-Assumptions-Policy Specs'!$D$13*'Cash Flows'!BF49/'Cash Flows'!$Q$7</f>
        <v>8.8881256091506273</v>
      </c>
    </row>
    <row r="77" spans="3:59" ht="13.35" customHeight="1">
      <c r="C77" s="145" t="s">
        <v>121</v>
      </c>
      <c r="E77" s="15">
        <f t="shared" ref="E77:N77" si="19">E42</f>
        <v>0</v>
      </c>
      <c r="F77" s="15">
        <f t="shared" si="19"/>
        <v>0</v>
      </c>
      <c r="G77" s="15">
        <f t="shared" si="19"/>
        <v>22.948449860031463</v>
      </c>
      <c r="H77" s="15">
        <f t="shared" si="19"/>
        <v>1226.3676210874853</v>
      </c>
      <c r="I77" s="15">
        <f t="shared" si="19"/>
        <v>2250.882323887678</v>
      </c>
      <c r="J77" s="15">
        <f t="shared" si="19"/>
        <v>3130.7236077675025</v>
      </c>
      <c r="K77" s="15">
        <f t="shared" si="19"/>
        <v>3862.1520674946505</v>
      </c>
      <c r="L77" s="15">
        <f t="shared" si="19"/>
        <v>4457.3963433748622</v>
      </c>
      <c r="M77" s="15">
        <f t="shared" si="19"/>
        <v>4946.3466203915477</v>
      </c>
      <c r="N77" s="15">
        <f t="shared" si="19"/>
        <v>5338.6343558259978</v>
      </c>
      <c r="O77" s="151">
        <f t="shared" ref="O77:BG77" si="20">O42</f>
        <v>5642.6965342709327</v>
      </c>
      <c r="P77" s="151">
        <f t="shared" si="20"/>
        <v>5834.5086281204094</v>
      </c>
      <c r="Q77" s="151">
        <f t="shared" si="20"/>
        <v>5956.5998754877728</v>
      </c>
      <c r="R77" s="151">
        <f t="shared" si="20"/>
        <v>6017.0985780005894</v>
      </c>
      <c r="S77" s="151">
        <f t="shared" si="20"/>
        <v>6023.5717205009378</v>
      </c>
      <c r="T77" s="151">
        <f t="shared" si="20"/>
        <v>5982.8645646405121</v>
      </c>
      <c r="U77" s="151">
        <f t="shared" si="20"/>
        <v>5895.7701053051569</v>
      </c>
      <c r="V77" s="151">
        <f t="shared" si="20"/>
        <v>5772.135003994139</v>
      </c>
      <c r="W77" s="151">
        <f t="shared" si="20"/>
        <v>5616.2940185057323</v>
      </c>
      <c r="X77" s="151">
        <f t="shared" si="20"/>
        <v>5432.2762838075405</v>
      </c>
      <c r="Y77" s="151">
        <f t="shared" si="20"/>
        <v>5224.2108311615575</v>
      </c>
      <c r="Z77" s="151">
        <f t="shared" si="20"/>
        <v>4996.2872018110174</v>
      </c>
      <c r="AA77" s="151">
        <f t="shared" si="20"/>
        <v>4752.8593973781226</v>
      </c>
      <c r="AB77" s="151">
        <f t="shared" si="20"/>
        <v>4497.7834686175447</v>
      </c>
      <c r="AC77" s="151">
        <f t="shared" si="20"/>
        <v>4234.6383523381046</v>
      </c>
      <c r="AD77" s="151">
        <f t="shared" si="20"/>
        <v>3966.3619153474942</v>
      </c>
      <c r="AE77" s="151">
        <f t="shared" si="20"/>
        <v>3695.239032901899</v>
      </c>
      <c r="AF77" s="151">
        <f t="shared" si="20"/>
        <v>3423.4654233381461</v>
      </c>
      <c r="AG77" s="151">
        <f t="shared" si="20"/>
        <v>3152.9128514074878</v>
      </c>
      <c r="AH77" s="151">
        <f t="shared" si="20"/>
        <v>2885.2965747775129</v>
      </c>
      <c r="AI77" s="151">
        <f t="shared" si="20"/>
        <v>2622.5855278957206</v>
      </c>
      <c r="AJ77" s="151">
        <f t="shared" si="20"/>
        <v>2366.887231253977</v>
      </c>
      <c r="AK77" s="151">
        <f t="shared" si="20"/>
        <v>2120.3317749524226</v>
      </c>
      <c r="AL77" s="151">
        <f t="shared" si="20"/>
        <v>1884.8697725625518</v>
      </c>
      <c r="AM77" s="151">
        <f t="shared" si="20"/>
        <v>1662.2373889673561</v>
      </c>
      <c r="AN77" s="151">
        <f t="shared" si="20"/>
        <v>1453.6869664880326</v>
      </c>
      <c r="AO77" s="151">
        <f t="shared" si="20"/>
        <v>1260.0110013779931</v>
      </c>
      <c r="AP77" s="151">
        <f t="shared" si="20"/>
        <v>1081.7927524684112</v>
      </c>
      <c r="AQ77" s="151">
        <f t="shared" si="20"/>
        <v>919.33153395396982</v>
      </c>
      <c r="AR77" s="151">
        <f t="shared" si="20"/>
        <v>772.57930860551403</v>
      </c>
      <c r="AS77" s="151">
        <f t="shared" si="20"/>
        <v>641.34691711456628</v>
      </c>
      <c r="AT77" s="151">
        <f t="shared" si="20"/>
        <v>525.40568232983344</v>
      </c>
      <c r="AU77" s="151">
        <f t="shared" si="20"/>
        <v>424.37611531869766</v>
      </c>
      <c r="AV77" s="151">
        <f t="shared" si="20"/>
        <v>337.65066211839849</v>
      </c>
      <c r="AW77" s="151">
        <f t="shared" si="20"/>
        <v>264.42124890111279</v>
      </c>
      <c r="AX77" s="151">
        <f t="shared" si="20"/>
        <v>203.70420166469316</v>
      </c>
      <c r="AY77" s="151">
        <f t="shared" si="20"/>
        <v>154.31182820666567</v>
      </c>
      <c r="AZ77" s="151">
        <f t="shared" si="20"/>
        <v>114.90127272675581</v>
      </c>
      <c r="BA77" s="151">
        <f t="shared" si="20"/>
        <v>84.065855362541868</v>
      </c>
      <c r="BB77" s="151">
        <f t="shared" si="20"/>
        <v>60.415271129535476</v>
      </c>
      <c r="BC77" s="151">
        <f t="shared" si="20"/>
        <v>42.625280381804835</v>
      </c>
      <c r="BD77" s="151">
        <f t="shared" si="20"/>
        <v>29.498793525017184</v>
      </c>
      <c r="BE77" s="151">
        <f t="shared" si="20"/>
        <v>19.996385264508444</v>
      </c>
      <c r="BF77" s="151">
        <f t="shared" si="20"/>
        <v>13.249633760702503</v>
      </c>
      <c r="BG77" s="151">
        <f t="shared" si="20"/>
        <v>8.5581179494301036</v>
      </c>
    </row>
    <row r="78" spans="3:59" ht="13.35" customHeight="1">
      <c r="C78" s="145" t="s">
        <v>120</v>
      </c>
      <c r="E78" s="15">
        <f>E76-E77</f>
        <v>100000</v>
      </c>
      <c r="F78" s="15">
        <f t="shared" ref="F78:N78" si="21">F76-F77</f>
        <v>87891.760000000009</v>
      </c>
      <c r="G78" s="15">
        <f t="shared" si="21"/>
        <v>78936.459873099971</v>
      </c>
      <c r="H78" s="15">
        <f t="shared" si="21"/>
        <v>71242.672089015206</v>
      </c>
      <c r="I78" s="15">
        <f t="shared" si="21"/>
        <v>64230.620387286908</v>
      </c>
      <c r="J78" s="15">
        <f t="shared" si="21"/>
        <v>57420.629061570311</v>
      </c>
      <c r="K78" s="15">
        <f t="shared" si="21"/>
        <v>51643.989235810732</v>
      </c>
      <c r="L78" s="15">
        <f t="shared" si="21"/>
        <v>46405.012368669901</v>
      </c>
      <c r="M78" s="15">
        <f t="shared" si="21"/>
        <v>41643.985969184192</v>
      </c>
      <c r="N78" s="15">
        <f t="shared" si="21"/>
        <v>37320.014611047583</v>
      </c>
      <c r="O78" s="151">
        <f t="shared" ref="O78:BG78" si="22">O76-O77</f>
        <v>33393.294645037815</v>
      </c>
      <c r="P78" s="151">
        <f t="shared" si="22"/>
        <v>29857.737618751107</v>
      </c>
      <c r="Q78" s="151">
        <f t="shared" si="22"/>
        <v>26648.438393811342</v>
      </c>
      <c r="R78" s="151">
        <f t="shared" si="22"/>
        <v>23734.764086459316</v>
      </c>
      <c r="S78" s="151">
        <f t="shared" si="22"/>
        <v>21093.584993845052</v>
      </c>
      <c r="T78" s="151">
        <f t="shared" si="22"/>
        <v>18703.217356538989</v>
      </c>
      <c r="U78" s="151">
        <f t="shared" si="22"/>
        <v>16530.853984225399</v>
      </c>
      <c r="V78" s="151">
        <f t="shared" si="22"/>
        <v>14574.186464341925</v>
      </c>
      <c r="W78" s="151">
        <f t="shared" si="22"/>
        <v>12815.552539060131</v>
      </c>
      <c r="X78" s="151">
        <f t="shared" si="22"/>
        <v>11238.613771864355</v>
      </c>
      <c r="Y78" s="151">
        <f t="shared" si="22"/>
        <v>9827.5823772354161</v>
      </c>
      <c r="Z78" s="151">
        <f t="shared" si="22"/>
        <v>8567.6242065013466</v>
      </c>
      <c r="AA78" s="151">
        <f t="shared" si="22"/>
        <v>7444.4174042074483</v>
      </c>
      <c r="AB78" s="151">
        <f t="shared" si="22"/>
        <v>6444.8570466033307</v>
      </c>
      <c r="AC78" s="151">
        <f t="shared" si="22"/>
        <v>5557.0508564356314</v>
      </c>
      <c r="AD78" s="151">
        <f t="shared" si="22"/>
        <v>4770.5704485328206</v>
      </c>
      <c r="AE78" s="151">
        <f t="shared" si="22"/>
        <v>4076.440538189865</v>
      </c>
      <c r="AF78" s="151">
        <f t="shared" si="22"/>
        <v>3466.6507733018789</v>
      </c>
      <c r="AG78" s="151">
        <f t="shared" si="22"/>
        <v>2933.7055548451649</v>
      </c>
      <c r="AH78" s="151">
        <f t="shared" si="22"/>
        <v>2470.4139121313333</v>
      </c>
      <c r="AI78" s="151">
        <f t="shared" si="22"/>
        <v>2069.5395759799512</v>
      </c>
      <c r="AJ78" s="151">
        <f t="shared" si="22"/>
        <v>1724.0584052626036</v>
      </c>
      <c r="AK78" s="151">
        <f t="shared" si="22"/>
        <v>1427.4164635692318</v>
      </c>
      <c r="AL78" s="151">
        <f t="shared" si="22"/>
        <v>1173.6269546754222</v>
      </c>
      <c r="AM78" s="151">
        <f t="shared" si="22"/>
        <v>957.36995150673215</v>
      </c>
      <c r="AN78" s="151">
        <f t="shared" si="22"/>
        <v>774.15285700347454</v>
      </c>
      <c r="AO78" s="151">
        <f t="shared" si="22"/>
        <v>620.11916723004174</v>
      </c>
      <c r="AP78" s="151">
        <f t="shared" si="22"/>
        <v>491.83709194900734</v>
      </c>
      <c r="AQ78" s="151">
        <f t="shared" si="22"/>
        <v>386.18199866773318</v>
      </c>
      <c r="AR78" s="151">
        <f t="shared" si="22"/>
        <v>300.12251794917381</v>
      </c>
      <c r="AS78" s="151">
        <f t="shared" si="22"/>
        <v>230.70474554087536</v>
      </c>
      <c r="AT78" s="151">
        <f t="shared" si="22"/>
        <v>175.24806305799689</v>
      </c>
      <c r="AU78" s="151">
        <f t="shared" si="22"/>
        <v>131.37346715498848</v>
      </c>
      <c r="AV78" s="151">
        <f t="shared" si="22"/>
        <v>97.027317714564219</v>
      </c>
      <c r="AW78" s="151">
        <f t="shared" si="22"/>
        <v>70.462143223454802</v>
      </c>
      <c r="AX78" s="151">
        <f t="shared" si="22"/>
        <v>50.2042522907972</v>
      </c>
      <c r="AY78" s="151">
        <f t="shared" si="22"/>
        <v>35.001197865350548</v>
      </c>
      <c r="AZ78" s="151">
        <f t="shared" si="22"/>
        <v>23.790434601338816</v>
      </c>
      <c r="BA78" s="151">
        <f t="shared" si="22"/>
        <v>15.685159392311917</v>
      </c>
      <c r="BB78" s="151">
        <f t="shared" si="22"/>
        <v>9.9555984447003922</v>
      </c>
      <c r="BC78" s="151">
        <f t="shared" si="22"/>
        <v>6.0231995404297862</v>
      </c>
      <c r="BD78" s="151">
        <f t="shared" si="22"/>
        <v>3.4255052573607969</v>
      </c>
      <c r="BE78" s="151">
        <f t="shared" si="22"/>
        <v>1.7947989395596551</v>
      </c>
      <c r="BF78" s="151">
        <f t="shared" si="22"/>
        <v>0.83942152054300223</v>
      </c>
      <c r="BG78" s="151">
        <f t="shared" si="22"/>
        <v>0.33000765972052371</v>
      </c>
    </row>
    <row r="79" spans="3:59" ht="13.35" customHeight="1">
      <c r="D79" s="50"/>
      <c r="E79" s="50"/>
      <c r="F79" s="50"/>
      <c r="G79" s="50"/>
      <c r="H79" s="50"/>
      <c r="I79" s="50"/>
      <c r="J79" s="50"/>
      <c r="K79" s="50"/>
      <c r="L79" s="50"/>
      <c r="M79" s="50"/>
      <c r="N79" s="50"/>
    </row>
    <row r="80" spans="3:59" ht="13.35" customHeight="1">
      <c r="D80" s="51"/>
      <c r="E80" s="51"/>
      <c r="F80" s="51"/>
      <c r="G80" s="51"/>
      <c r="H80" s="51"/>
      <c r="I80" s="51"/>
      <c r="J80" s="51"/>
      <c r="K80" s="51"/>
      <c r="L80" s="51"/>
      <c r="M80" s="51"/>
      <c r="N80" s="51"/>
    </row>
    <row r="81" spans="3:60" ht="13.35" customHeight="1">
      <c r="E81" s="52"/>
      <c r="F81" s="52"/>
      <c r="G81" s="52"/>
      <c r="H81" s="52"/>
      <c r="I81" s="52"/>
      <c r="J81" s="52"/>
      <c r="K81" s="52"/>
      <c r="L81" s="52"/>
      <c r="M81" s="52"/>
      <c r="N81" s="52"/>
    </row>
    <row r="82" spans="3:60" s="214" customFormat="1" ht="6.6" customHeight="1">
      <c r="E82" s="215"/>
      <c r="F82" s="215"/>
      <c r="G82" s="215"/>
      <c r="H82" s="215"/>
      <c r="I82" s="215"/>
      <c r="J82" s="215"/>
      <c r="K82" s="215"/>
      <c r="L82" s="215"/>
      <c r="M82" s="215"/>
      <c r="N82" s="215"/>
    </row>
    <row r="83" spans="3:60" ht="13.35" customHeight="1">
      <c r="C83" s="7" t="s">
        <v>179</v>
      </c>
      <c r="E83" s="53"/>
      <c r="F83" s="53"/>
      <c r="G83" s="53"/>
      <c r="H83" s="53"/>
      <c r="I83" s="53"/>
      <c r="J83" s="53"/>
      <c r="K83" s="53"/>
      <c r="L83" s="53"/>
      <c r="M83" s="53"/>
      <c r="N83" s="53"/>
    </row>
    <row r="87" spans="3:60" ht="13.35" customHeight="1">
      <c r="C87" s="7" t="s">
        <v>38</v>
      </c>
      <c r="D87" s="126">
        <f>D14</f>
        <v>1000</v>
      </c>
      <c r="E87" s="126">
        <f t="shared" ref="E87:BG87" si="23">E14</f>
        <v>878.91760000000011</v>
      </c>
      <c r="F87" s="126">
        <f t="shared" si="23"/>
        <v>789.59408322960007</v>
      </c>
      <c r="G87" s="126">
        <f t="shared" si="23"/>
        <v>724.69039710102686</v>
      </c>
      <c r="H87" s="126">
        <f t="shared" si="23"/>
        <v>664.81502711174585</v>
      </c>
      <c r="I87" s="126">
        <f t="shared" si="23"/>
        <v>609.64814430999149</v>
      </c>
      <c r="J87" s="126">
        <f t="shared" si="23"/>
        <v>558.85152934830978</v>
      </c>
      <c r="K87" s="126">
        <f t="shared" si="23"/>
        <v>512.0971162405832</v>
      </c>
      <c r="L87" s="126">
        <f t="shared" si="23"/>
        <v>469.08464557561115</v>
      </c>
      <c r="M87" s="126">
        <f t="shared" si="23"/>
        <v>429.49934287091821</v>
      </c>
      <c r="N87" s="126">
        <f t="shared" si="23"/>
        <v>393.02539967563411</v>
      </c>
      <c r="O87" s="126">
        <f t="shared" si="23"/>
        <v>359.35962999021871</v>
      </c>
      <c r="P87" s="126">
        <f t="shared" si="23"/>
        <v>328.27674692228879</v>
      </c>
      <c r="Q87" s="126">
        <f t="shared" si="23"/>
        <v>299.55016797401072</v>
      </c>
      <c r="R87" s="126">
        <f t="shared" si="23"/>
        <v>273.02320329890426</v>
      </c>
      <c r="S87" s="126">
        <f t="shared" si="23"/>
        <v>248.54645470459488</v>
      </c>
      <c r="T87" s="126">
        <f t="shared" si="23"/>
        <v>225.7975942169746</v>
      </c>
      <c r="U87" s="126">
        <f t="shared" si="23"/>
        <v>204.85251905837035</v>
      </c>
      <c r="V87" s="126">
        <f t="shared" si="23"/>
        <v>185.57704418908443</v>
      </c>
      <c r="W87" s="126">
        <f t="shared" si="23"/>
        <v>167.84723607971233</v>
      </c>
      <c r="X87" s="126">
        <f t="shared" si="23"/>
        <v>151.54571109496737</v>
      </c>
      <c r="Y87" s="126">
        <f t="shared" si="23"/>
        <v>136.56529631666098</v>
      </c>
      <c r="Z87" s="126">
        <f t="shared" si="23"/>
        <v>122.80563257321654</v>
      </c>
      <c r="AA87" s="126">
        <f t="shared" si="23"/>
        <v>110.17359959547035</v>
      </c>
      <c r="AB87" s="126">
        <f t="shared" si="23"/>
        <v>98.58549632057894</v>
      </c>
      <c r="AC87" s="126">
        <f t="shared" si="23"/>
        <v>87.965906091124708</v>
      </c>
      <c r="AD87" s="126">
        <f t="shared" si="23"/>
        <v>78.247467972539695</v>
      </c>
      <c r="AE87" s="126">
        <f t="shared" si="23"/>
        <v>69.371638587504194</v>
      </c>
      <c r="AF87" s="126">
        <f t="shared" si="23"/>
        <v>61.281795581983808</v>
      </c>
      <c r="AG87" s="126">
        <f t="shared" si="23"/>
        <v>53.922807928598637</v>
      </c>
      <c r="AH87" s="126">
        <f t="shared" si="23"/>
        <v>47.241642611506236</v>
      </c>
      <c r="AI87" s="126">
        <f t="shared" si="23"/>
        <v>41.18879770357848</v>
      </c>
      <c r="AJ87" s="126">
        <f t="shared" si="23"/>
        <v>35.719732668978246</v>
      </c>
      <c r="AK87" s="126">
        <f t="shared" si="23"/>
        <v>30.793810079209337</v>
      </c>
      <c r="AL87" s="126">
        <f t="shared" si="23"/>
        <v>26.374947602938928</v>
      </c>
      <c r="AM87" s="126">
        <f t="shared" si="23"/>
        <v>22.430521439024204</v>
      </c>
      <c r="AN87" s="126">
        <f t="shared" si="23"/>
        <v>18.929682291532789</v>
      </c>
      <c r="AO87" s="126">
        <f t="shared" si="23"/>
        <v>15.843750340621281</v>
      </c>
      <c r="AP87" s="126">
        <f t="shared" si="23"/>
        <v>13.144279482585956</v>
      </c>
      <c r="AQ87" s="126">
        <f t="shared" si="23"/>
        <v>10.800265380168197</v>
      </c>
      <c r="AR87" s="126">
        <f t="shared" si="23"/>
        <v>8.7800627804892795</v>
      </c>
      <c r="AS87" s="126">
        <f t="shared" si="23"/>
        <v>7.0543800732603463</v>
      </c>
      <c r="AT87" s="126">
        <f t="shared" si="23"/>
        <v>5.5954439780451688</v>
      </c>
      <c r="AU87" s="126">
        <f t="shared" si="23"/>
        <v>4.3764608401848903</v>
      </c>
      <c r="AV87" s="126">
        <f t="shared" si="23"/>
        <v>3.3717007064048907</v>
      </c>
      <c r="AW87" s="126">
        <f t="shared" si="23"/>
        <v>2.5564221269159058</v>
      </c>
      <c r="AX87" s="126">
        <f t="shared" si="23"/>
        <v>1.9060570895711408</v>
      </c>
      <c r="AY87" s="126">
        <f t="shared" si="23"/>
        <v>1.3963873353166836</v>
      </c>
      <c r="AZ87" s="126">
        <f t="shared" si="23"/>
        <v>1.0043214289600819</v>
      </c>
      <c r="BA87" s="126">
        <f t="shared" si="23"/>
        <v>0.70851381774560995</v>
      </c>
      <c r="BB87" s="126">
        <f t="shared" si="23"/>
        <v>0.48980665502309706</v>
      </c>
      <c r="BC87" s="126">
        <f t="shared" si="23"/>
        <v>0.33149115206386959</v>
      </c>
      <c r="BD87" s="126">
        <f t="shared" si="23"/>
        <v>0.21939980572976697</v>
      </c>
      <c r="BE87" s="126">
        <f t="shared" si="23"/>
        <v>0.14185259335489167</v>
      </c>
      <c r="BF87" s="126">
        <f t="shared" si="23"/>
        <v>8.9488162446232158E-2</v>
      </c>
      <c r="BG87" s="126">
        <f t="shared" si="23"/>
        <v>5.5014780808130062E-2</v>
      </c>
    </row>
    <row r="89" spans="3:60" ht="13.35" customHeight="1">
      <c r="C89" s="7" t="s">
        <v>135</v>
      </c>
    </row>
    <row r="90" spans="3:60" ht="13.35" customHeight="1">
      <c r="C90" s="143" t="s">
        <v>0</v>
      </c>
      <c r="D90" s="235"/>
      <c r="E90" s="17">
        <f>'Inputs-Assumptions-Policy Specs'!$D$58*E17</f>
        <v>500</v>
      </c>
      <c r="F90" s="17">
        <f>'Inputs-Assumptions-Policy Specs'!$D$58*F17</f>
        <v>439.45880000000005</v>
      </c>
      <c r="G90" s="17">
        <f>'Inputs-Assumptions-Policy Specs'!$D$58*G17</f>
        <v>394.79704161480004</v>
      </c>
      <c r="H90" s="17">
        <f>'Inputs-Assumptions-Policy Specs'!$D$58*H17</f>
        <v>362.34519855051343</v>
      </c>
      <c r="I90" s="17">
        <f>'Inputs-Assumptions-Policy Specs'!$D$58*I17</f>
        <v>332.40751355587292</v>
      </c>
      <c r="J90" s="17">
        <f>'Inputs-Assumptions-Policy Specs'!$D$58*J17</f>
        <v>304.82407215499575</v>
      </c>
      <c r="K90" s="17">
        <f>'Inputs-Assumptions-Policy Specs'!$D$58*K17</f>
        <v>279.42576467415489</v>
      </c>
      <c r="L90" s="17">
        <f>'Inputs-Assumptions-Policy Specs'!$D$58*L17</f>
        <v>256.0485581202916</v>
      </c>
      <c r="M90" s="17">
        <f>'Inputs-Assumptions-Policy Specs'!$D$58*M17</f>
        <v>234.54232278780557</v>
      </c>
      <c r="N90" s="17">
        <f>'Inputs-Assumptions-Policy Specs'!$D$58*N17</f>
        <v>214.74967143545911</v>
      </c>
      <c r="O90" s="17">
        <f>'Inputs-Assumptions-Policy Specs'!$D$58*O17</f>
        <v>196.51269983781705</v>
      </c>
      <c r="P90" s="17">
        <f>'Inputs-Assumptions-Policy Specs'!$D$58*P17</f>
        <v>179.67981499510935</v>
      </c>
      <c r="Q90" s="17">
        <f>'Inputs-Assumptions-Policy Specs'!$D$58*Q17</f>
        <v>164.1383734611444</v>
      </c>
      <c r="R90" s="17">
        <f>'Inputs-Assumptions-Policy Specs'!$D$58*R17</f>
        <v>149.77508398700536</v>
      </c>
      <c r="S90" s="17">
        <f>'Inputs-Assumptions-Policy Specs'!$D$58*S17</f>
        <v>136.5116016494521</v>
      </c>
      <c r="T90" s="17">
        <f>'Inputs-Assumptions-Policy Specs'!$D$58*T17</f>
        <v>124.27322735229744</v>
      </c>
      <c r="U90" s="17">
        <f>'Inputs-Assumptions-Policy Specs'!$D$58*U17</f>
        <v>112.8987971084873</v>
      </c>
      <c r="V90" s="17">
        <f>'Inputs-Assumptions-Policy Specs'!$D$58*V17</f>
        <v>102.42625952918517</v>
      </c>
      <c r="W90" s="17">
        <f>'Inputs-Assumptions-Policy Specs'!$D$58*W17</f>
        <v>92.788522094542216</v>
      </c>
      <c r="X90" s="17">
        <f>'Inputs-Assumptions-Policy Specs'!$D$58*X17</f>
        <v>83.923618039856166</v>
      </c>
      <c r="Y90" s="17">
        <f>'Inputs-Assumptions-Policy Specs'!$D$58*Y17</f>
        <v>75.772855547483687</v>
      </c>
      <c r="Z90" s="17">
        <f>'Inputs-Assumptions-Policy Specs'!$D$58*Z17</f>
        <v>68.282648158330488</v>
      </c>
      <c r="AA90" s="17">
        <f>'Inputs-Assumptions-Policy Specs'!$D$58*AA17</f>
        <v>61.402816286608271</v>
      </c>
      <c r="AB90" s="17">
        <f>'Inputs-Assumptions-Policy Specs'!$D$58*AB17</f>
        <v>55.086799797735175</v>
      </c>
      <c r="AC90" s="17">
        <f>'Inputs-Assumptions-Policy Specs'!$D$58*AC17</f>
        <v>49.29274816028947</v>
      </c>
      <c r="AD90" s="17">
        <f>'Inputs-Assumptions-Policy Specs'!$D$58*AD17</f>
        <v>43.982953045562354</v>
      </c>
      <c r="AE90" s="17">
        <f>'Inputs-Assumptions-Policy Specs'!$D$58*AE17</f>
        <v>39.123733986269848</v>
      </c>
      <c r="AF90" s="17">
        <f>'Inputs-Assumptions-Policy Specs'!$D$58*AF17</f>
        <v>34.685819293752097</v>
      </c>
      <c r="AG90" s="17">
        <f>'Inputs-Assumptions-Policy Specs'!$D$58*AG17</f>
        <v>30.640897790991904</v>
      </c>
      <c r="AH90" s="17">
        <f>'Inputs-Assumptions-Policy Specs'!$D$58*AH17</f>
        <v>26.961403964299318</v>
      </c>
      <c r="AI90" s="17">
        <f>'Inputs-Assumptions-Policy Specs'!$D$58*AI17</f>
        <v>23.620821305753118</v>
      </c>
      <c r="AJ90" s="17">
        <f>'Inputs-Assumptions-Policy Specs'!$D$58*AJ17</f>
        <v>20.59439885178924</v>
      </c>
      <c r="AK90" s="17">
        <f>'Inputs-Assumptions-Policy Specs'!$D$58*AK17</f>
        <v>17.859866334489119</v>
      </c>
      <c r="AL90" s="17">
        <f>'Inputs-Assumptions-Policy Specs'!$D$58*AL17</f>
        <v>15.396905039604668</v>
      </c>
      <c r="AM90" s="17">
        <f>'Inputs-Assumptions-Policy Specs'!$D$58*AM17</f>
        <v>13.187473801469464</v>
      </c>
      <c r="AN90" s="17">
        <f>'Inputs-Assumptions-Policy Specs'!$D$58*AN17</f>
        <v>11.215260719512102</v>
      </c>
      <c r="AO90" s="17">
        <f>'Inputs-Assumptions-Policy Specs'!$D$58*AO17</f>
        <v>9.4648411457663943</v>
      </c>
      <c r="AP90" s="17">
        <f>'Inputs-Assumptions-Policy Specs'!$D$58*AP17</f>
        <v>7.9218751703106403</v>
      </c>
      <c r="AQ90" s="17">
        <f>'Inputs-Assumptions-Policy Specs'!$D$58*AQ17</f>
        <v>6.5721397412929781</v>
      </c>
      <c r="AR90" s="17">
        <f>'Inputs-Assumptions-Policy Specs'!$D$58*AR17</f>
        <v>5.4001326900840985</v>
      </c>
      <c r="AS90" s="17">
        <f>'Inputs-Assumptions-Policy Specs'!$D$58*AS17</f>
        <v>4.3900313902446397</v>
      </c>
      <c r="AT90" s="17">
        <f>'Inputs-Assumptions-Policy Specs'!$D$58*AT17</f>
        <v>3.5271900366301732</v>
      </c>
      <c r="AU90" s="17">
        <f>'Inputs-Assumptions-Policy Specs'!$D$58*AU17</f>
        <v>2.7977219890225844</v>
      </c>
      <c r="AV90" s="17">
        <f>'Inputs-Assumptions-Policy Specs'!$D$58*AV17</f>
        <v>2.1882304200924452</v>
      </c>
      <c r="AW90" s="17">
        <f>'Inputs-Assumptions-Policy Specs'!$D$58*AW17</f>
        <v>1.6858503532024454</v>
      </c>
      <c r="AX90" s="17">
        <f>'Inputs-Assumptions-Policy Specs'!$D$58*AX17</f>
        <v>1.2782110634579529</v>
      </c>
      <c r="AY90" s="17">
        <f>'Inputs-Assumptions-Policy Specs'!$D$58*AY17</f>
        <v>0.95302854478557042</v>
      </c>
      <c r="AZ90" s="17">
        <f>'Inputs-Assumptions-Policy Specs'!$D$58*AZ17</f>
        <v>0.69819366765834179</v>
      </c>
      <c r="BA90" s="17">
        <f>'Inputs-Assumptions-Policy Specs'!$D$58*BA17</f>
        <v>0.50216071448004096</v>
      </c>
      <c r="BB90" s="17">
        <f>'Inputs-Assumptions-Policy Specs'!$D$58*BB17</f>
        <v>0.35425690887280498</v>
      </c>
      <c r="BC90" s="17">
        <f>'Inputs-Assumptions-Policy Specs'!$D$58*BC17</f>
        <v>0.24490332751154853</v>
      </c>
      <c r="BD90" s="17">
        <f>'Inputs-Assumptions-Policy Specs'!$D$58*BD17</f>
        <v>0.16574557603193479</v>
      </c>
      <c r="BE90" s="17">
        <f>'Inputs-Assumptions-Policy Specs'!$D$58*BE17</f>
        <v>0.10969990286488349</v>
      </c>
      <c r="BF90" s="17">
        <f>'Inputs-Assumptions-Policy Specs'!$D$58*BF17</f>
        <v>7.0926296677445835E-2</v>
      </c>
      <c r="BG90" s="17">
        <f>'Inputs-Assumptions-Policy Specs'!$D$58*BG17</f>
        <v>4.4744081223116079E-2</v>
      </c>
      <c r="BH90" s="17">
        <f>'Inputs-Assumptions-Policy Specs'!$D$58*BH17</f>
        <v>0</v>
      </c>
    </row>
    <row r="91" spans="3:60" ht="13.35" customHeight="1">
      <c r="C91" s="147" t="s">
        <v>41</v>
      </c>
      <c r="E91" s="17">
        <f>E90</f>
        <v>500</v>
      </c>
      <c r="F91" s="17">
        <f t="shared" ref="F91:BH91" si="24">F90</f>
        <v>439.45880000000005</v>
      </c>
      <c r="G91" s="17">
        <f t="shared" si="24"/>
        <v>394.79704161480004</v>
      </c>
      <c r="H91" s="17">
        <f t="shared" si="24"/>
        <v>362.34519855051343</v>
      </c>
      <c r="I91" s="17">
        <f t="shared" si="24"/>
        <v>332.40751355587292</v>
      </c>
      <c r="J91" s="17">
        <f t="shared" si="24"/>
        <v>304.82407215499575</v>
      </c>
      <c r="K91" s="17">
        <f t="shared" si="24"/>
        <v>279.42576467415489</v>
      </c>
      <c r="L91" s="17">
        <f t="shared" si="24"/>
        <v>256.0485581202916</v>
      </c>
      <c r="M91" s="17">
        <f t="shared" si="24"/>
        <v>234.54232278780557</v>
      </c>
      <c r="N91" s="17">
        <f t="shared" si="24"/>
        <v>214.74967143545911</v>
      </c>
      <c r="O91" s="17">
        <f t="shared" si="24"/>
        <v>196.51269983781705</v>
      </c>
      <c r="P91" s="17">
        <f t="shared" si="24"/>
        <v>179.67981499510935</v>
      </c>
      <c r="Q91" s="17">
        <f t="shared" si="24"/>
        <v>164.1383734611444</v>
      </c>
      <c r="R91" s="17">
        <f t="shared" si="24"/>
        <v>149.77508398700536</v>
      </c>
      <c r="S91" s="17">
        <f t="shared" si="24"/>
        <v>136.5116016494521</v>
      </c>
      <c r="T91" s="17">
        <f t="shared" si="24"/>
        <v>124.27322735229744</v>
      </c>
      <c r="U91" s="17">
        <f t="shared" si="24"/>
        <v>112.8987971084873</v>
      </c>
      <c r="V91" s="17">
        <f t="shared" si="24"/>
        <v>102.42625952918517</v>
      </c>
      <c r="W91" s="17">
        <f t="shared" si="24"/>
        <v>92.788522094542216</v>
      </c>
      <c r="X91" s="17">
        <f t="shared" si="24"/>
        <v>83.923618039856166</v>
      </c>
      <c r="Y91" s="17">
        <f t="shared" si="24"/>
        <v>75.772855547483687</v>
      </c>
      <c r="Z91" s="17">
        <f t="shared" si="24"/>
        <v>68.282648158330488</v>
      </c>
      <c r="AA91" s="17">
        <f t="shared" si="24"/>
        <v>61.402816286608271</v>
      </c>
      <c r="AB91" s="17">
        <f t="shared" si="24"/>
        <v>55.086799797735175</v>
      </c>
      <c r="AC91" s="17">
        <f t="shared" si="24"/>
        <v>49.29274816028947</v>
      </c>
      <c r="AD91" s="17">
        <f t="shared" si="24"/>
        <v>43.982953045562354</v>
      </c>
      <c r="AE91" s="17">
        <f t="shared" si="24"/>
        <v>39.123733986269848</v>
      </c>
      <c r="AF91" s="17">
        <f t="shared" si="24"/>
        <v>34.685819293752097</v>
      </c>
      <c r="AG91" s="17">
        <f t="shared" si="24"/>
        <v>30.640897790991904</v>
      </c>
      <c r="AH91" s="17">
        <f t="shared" si="24"/>
        <v>26.961403964299318</v>
      </c>
      <c r="AI91" s="17">
        <f t="shared" si="24"/>
        <v>23.620821305753118</v>
      </c>
      <c r="AJ91" s="17">
        <f t="shared" si="24"/>
        <v>20.59439885178924</v>
      </c>
      <c r="AK91" s="17">
        <f t="shared" si="24"/>
        <v>17.859866334489119</v>
      </c>
      <c r="AL91" s="17">
        <f t="shared" si="24"/>
        <v>15.396905039604668</v>
      </c>
      <c r="AM91" s="17">
        <f t="shared" si="24"/>
        <v>13.187473801469464</v>
      </c>
      <c r="AN91" s="17">
        <f t="shared" si="24"/>
        <v>11.215260719512102</v>
      </c>
      <c r="AO91" s="17">
        <f t="shared" si="24"/>
        <v>9.4648411457663943</v>
      </c>
      <c r="AP91" s="17">
        <f t="shared" si="24"/>
        <v>7.9218751703106403</v>
      </c>
      <c r="AQ91" s="17">
        <f t="shared" si="24"/>
        <v>6.5721397412929781</v>
      </c>
      <c r="AR91" s="17">
        <f t="shared" si="24"/>
        <v>5.4001326900840985</v>
      </c>
      <c r="AS91" s="17">
        <f t="shared" si="24"/>
        <v>4.3900313902446397</v>
      </c>
      <c r="AT91" s="17">
        <f t="shared" si="24"/>
        <v>3.5271900366301732</v>
      </c>
      <c r="AU91" s="17">
        <f t="shared" si="24"/>
        <v>2.7977219890225844</v>
      </c>
      <c r="AV91" s="17">
        <f t="shared" si="24"/>
        <v>2.1882304200924452</v>
      </c>
      <c r="AW91" s="17">
        <f t="shared" si="24"/>
        <v>1.6858503532024454</v>
      </c>
      <c r="AX91" s="17">
        <f t="shared" si="24"/>
        <v>1.2782110634579529</v>
      </c>
      <c r="AY91" s="17">
        <f t="shared" si="24"/>
        <v>0.95302854478557042</v>
      </c>
      <c r="AZ91" s="17">
        <f t="shared" si="24"/>
        <v>0.69819366765834179</v>
      </c>
      <c r="BA91" s="17">
        <f t="shared" si="24"/>
        <v>0.50216071448004096</v>
      </c>
      <c r="BB91" s="17">
        <f t="shared" si="24"/>
        <v>0.35425690887280498</v>
      </c>
      <c r="BC91" s="17">
        <f t="shared" si="24"/>
        <v>0.24490332751154853</v>
      </c>
      <c r="BD91" s="17">
        <f t="shared" si="24"/>
        <v>0.16574557603193479</v>
      </c>
      <c r="BE91" s="17">
        <f t="shared" si="24"/>
        <v>0.10969990286488349</v>
      </c>
      <c r="BF91" s="17">
        <f t="shared" si="24"/>
        <v>7.0926296677445835E-2</v>
      </c>
      <c r="BG91" s="17">
        <f t="shared" si="24"/>
        <v>4.4744081223116079E-2</v>
      </c>
      <c r="BH91" s="17">
        <f t="shared" si="24"/>
        <v>0</v>
      </c>
    </row>
    <row r="93" spans="3:60" ht="13.35" customHeight="1">
      <c r="C93" s="7" t="s">
        <v>136</v>
      </c>
    </row>
    <row r="94" spans="3:60" ht="13.35" customHeight="1">
      <c r="C94" s="145" t="s">
        <v>8</v>
      </c>
    </row>
    <row r="95" spans="3:60" ht="13.35" customHeight="1">
      <c r="C95" s="144" t="s">
        <v>39</v>
      </c>
      <c r="D95" s="235"/>
      <c r="E95" s="213">
        <f>'Inputs-Assumptions-Policy Specs'!$D$58*E22</f>
        <v>30.75</v>
      </c>
      <c r="F95" s="213">
        <f>'Inputs-Assumptions-Policy Specs'!$D$58*F22</f>
        <v>39.771021400000009</v>
      </c>
      <c r="G95" s="213">
        <f>'Inputs-Assumptions-Policy Specs'!$D$58*G22</f>
        <v>47.17824647296861</v>
      </c>
      <c r="H95" s="213">
        <f>'Inputs-Assumptions-Policy Specs'!$D$58*H22</f>
        <v>51.634190793448163</v>
      </c>
      <c r="I95" s="213">
        <f>'Inputs-Assumptions-Policy Specs'!$D$58*I22</f>
        <v>53.850017196051418</v>
      </c>
      <c r="J95" s="213">
        <f>'Inputs-Assumptions-Policy Specs'!$D$58*J22</f>
        <v>55.020745023976737</v>
      </c>
      <c r="K95" s="213">
        <f>'Inputs-Assumptions-Policy Specs'!$D$58*K22</f>
        <v>55.605727170156825</v>
      </c>
      <c r="L95" s="213">
        <f>'Inputs-Assumptions-Policy Specs'!$D$58*L22</f>
        <v>55.562537112103279</v>
      </c>
      <c r="M95" s="213">
        <f>'Inputs-Assumptions-Policy Specs'!$D$58*M22</f>
        <v>55.938343984891617</v>
      </c>
      <c r="N95" s="213">
        <f>'Inputs-Assumptions-Policy Specs'!$D$58*N22</f>
        <v>57.445537108985313</v>
      </c>
      <c r="O95" s="213">
        <f>'Inputs-Assumptions-Policy Specs'!$D$58*O22</f>
        <v>60.427655200128754</v>
      </c>
      <c r="P95" s="213">
        <f>'Inputs-Assumptions-Policy Specs'!$D$58*P22</f>
        <v>63.4269746932736</v>
      </c>
      <c r="Q95" s="213">
        <f>'Inputs-Assumptions-Policy Specs'!$D$58*Q22</f>
        <v>66.968456372146917</v>
      </c>
      <c r="R95" s="213">
        <f>'Inputs-Assumptions-Policy Specs'!$D$58*R22</f>
        <v>69.645414053957495</v>
      </c>
      <c r="S95" s="213">
        <f>'Inputs-Assumptions-Policy Specs'!$D$58*S22</f>
        <v>71.600335065137642</v>
      </c>
      <c r="T95" s="213">
        <f>'Inputs-Assumptions-Policy Specs'!$D$58*T22</f>
        <v>77.857176936214344</v>
      </c>
      <c r="U95" s="213">
        <f>'Inputs-Assumptions-Policy Specs'!$D$58*U22</f>
        <v>78.295315794735927</v>
      </c>
      <c r="V95" s="213">
        <f>'Inputs-Assumptions-Policy Specs'!$D$58*V22</f>
        <v>78.458514799355854</v>
      </c>
      <c r="W95" s="213">
        <f>'Inputs-Assumptions-Policy Specs'!$D$58*W22</f>
        <v>78.359906908840884</v>
      </c>
      <c r="X95" s="213">
        <f>'Inputs-Assumptions-Policy Specs'!$D$58*X22</f>
        <v>78.090926586086155</v>
      </c>
      <c r="Y95" s="213">
        <f>'Inputs-Assumptions-Policy Specs'!$D$58*Y22</f>
        <v>77.629290508397034</v>
      </c>
      <c r="Z95" s="213">
        <f>'Inputs-Assumptions-Policy Specs'!$D$58*Z22</f>
        <v>77.022827122596794</v>
      </c>
      <c r="AA95" s="213">
        <f>'Inputs-Assumptions-Policy Specs'!$D$58*AA22</f>
        <v>76.292999236110788</v>
      </c>
      <c r="AB95" s="213">
        <f>'Inputs-Assumptions-Policy Specs'!$D$58*AB22</f>
        <v>75.386285523200584</v>
      </c>
      <c r="AC95" s="213">
        <f>'Inputs-Assumptions-Policy Specs'!$D$58*AC22</f>
        <v>74.259525103476093</v>
      </c>
      <c r="AD95" s="213">
        <f>'Inputs-Assumptions-Policy Specs'!$D$58*AD22</f>
        <v>72.85776171997405</v>
      </c>
      <c r="AE95" s="213">
        <f>'Inputs-Assumptions-Policy Specs'!$D$58*AE22</f>
        <v>71.087824653052323</v>
      </c>
      <c r="AF95" s="213">
        <f>'Inputs-Assumptions-Policy Specs'!$D$58*AF22</f>
        <v>69.024780394566662</v>
      </c>
      <c r="AG95" s="213">
        <f>'Inputs-Assumptions-Policy Specs'!$D$58*AG22</f>
        <v>66.751195837675851</v>
      </c>
      <c r="AH95" s="213">
        <f>'Inputs-Assumptions-Policy Specs'!$D$58*AH22</f>
        <v>64.329909858818169</v>
      </c>
      <c r="AI95" s="213">
        <f>'Inputs-Assumptions-Policy Specs'!$D$58*AI22</f>
        <v>61.780258125197278</v>
      </c>
      <c r="AJ95" s="213">
        <f>'Inputs-Assumptions-Policy Specs'!$D$58*AJ22</f>
        <v>59.075033106357431</v>
      </c>
      <c r="AK95" s="213">
        <f>'Inputs-Assumptions-Policy Specs'!$D$58*AK22</f>
        <v>56.204999354637273</v>
      </c>
      <c r="AL95" s="213">
        <f>'Inputs-Assumptions-Policy Specs'!$D$58*AL22</f>
        <v>53.134719291675715</v>
      </c>
      <c r="AM95" s="213">
        <f>'Inputs-Assumptions-Policy Specs'!$D$58*AM22</f>
        <v>49.848650969554569</v>
      </c>
      <c r="AN95" s="213">
        <f>'Inputs-Assumptions-Policy Specs'!$D$58*AN22</f>
        <v>46.369495444822789</v>
      </c>
      <c r="AO95" s="213">
        <f>'Inputs-Assumptions-Policy Specs'!$D$58*AO22</f>
        <v>42.705363249697967</v>
      </c>
      <c r="AP95" s="213">
        <f>'Inputs-Assumptions-Policy Specs'!$D$58*AP22</f>
        <v>38.912250836565867</v>
      </c>
      <c r="AQ95" s="213">
        <f>'Inputs-Assumptions-Policy Specs'!$D$58*AQ22</f>
        <v>35.121514777469677</v>
      </c>
      <c r="AR95" s="213">
        <f>'Inputs-Assumptions-Policy Specs'!$D$58*AR22</f>
        <v>31.417971990909287</v>
      </c>
      <c r="AS95" s="213">
        <f>'Inputs-Assumptions-Policy Specs'!$D$58*AS22</f>
        <v>27.806458825809553</v>
      </c>
      <c r="AT95" s="213">
        <f>'Inputs-Assumptions-Policy Specs'!$D$58*AT22</f>
        <v>24.309393732455156</v>
      </c>
      <c r="AU95" s="213">
        <f>'Inputs-Assumptions-Policy Specs'!$D$58*AU22</f>
        <v>20.960533141757203</v>
      </c>
      <c r="AV95" s="213">
        <f>'Inputs-Assumptions-Policy Specs'!$D$58*AV22</f>
        <v>17.789219200141535</v>
      </c>
      <c r="AW95" s="213">
        <f>'Inputs-Assumptions-Policy Specs'!$D$58*AW22</f>
        <v>14.824525080885707</v>
      </c>
      <c r="AX95" s="213">
        <f>'Inputs-Assumptions-Policy Specs'!$D$58*AX22</f>
        <v>12.115523564986207</v>
      </c>
      <c r="AY95" s="213">
        <f>'Inputs-Assumptions-Policy Specs'!$D$58*AY22</f>
        <v>9.706119214368643</v>
      </c>
      <c r="AZ95" s="213">
        <f>'Inputs-Assumptions-Policy Specs'!$D$58*AZ22</f>
        <v>7.618340204653995</v>
      </c>
      <c r="BA95" s="213">
        <f>'Inputs-Assumptions-Policy Specs'!$D$58*BA22</f>
        <v>5.8549428504800369</v>
      </c>
      <c r="BB95" s="213">
        <f>'Inputs-Assumptions-Policy Specs'!$D$58*BB22</f>
        <v>4.402881991925657</v>
      </c>
      <c r="BC95" s="213">
        <f>'Inputs-Assumptions-Policy Specs'!$D$58*BC22</f>
        <v>3.2372546347114044</v>
      </c>
      <c r="BD95" s="213">
        <f>'Inputs-Assumptions-Policy Specs'!$D$58*BD22</f>
        <v>2.3253275589400291</v>
      </c>
      <c r="BE95" s="213">
        <f>'Inputs-Assumptions-Policy Specs'!$D$58*BE22</f>
        <v>1.630305106426466</v>
      </c>
      <c r="BF95" s="213">
        <f>'Inputs-Assumptions-Policy Specs'!$D$58*BF22</f>
        <v>1.1145712891377224</v>
      </c>
      <c r="BG95" s="213">
        <f>'Inputs-Assumptions-Policy Specs'!$D$58*BG22</f>
        <v>0.74223719136966115</v>
      </c>
    </row>
    <row r="96" spans="3:60" ht="13.35" customHeight="1">
      <c r="C96" s="144" t="s">
        <v>40</v>
      </c>
      <c r="D96" s="235"/>
      <c r="E96" s="213">
        <f>'Inputs-Assumptions-Policy Specs'!$D$58*E23</f>
        <v>0</v>
      </c>
      <c r="F96" s="213">
        <f>'Inputs-Assumptions-Policy Specs'!$D$58*F23</f>
        <v>0.63861282977832845</v>
      </c>
      <c r="G96" s="213">
        <f>'Inputs-Assumptions-Policy Specs'!$D$58*G23</f>
        <v>26.724036122146831</v>
      </c>
      <c r="H96" s="213">
        <f>'Inputs-Assumptions-Policy Specs'!$D$58*H23</f>
        <v>49.07207985994166</v>
      </c>
      <c r="I96" s="213">
        <f>'Inputs-Assumptions-Policy Specs'!$D$58*I23</f>
        <v>68.280437481952447</v>
      </c>
      <c r="J96" s="213">
        <f>'Inputs-Assumptions-Policy Specs'!$D$58*J23</f>
        <v>84.264020668846072</v>
      </c>
      <c r="K96" s="213">
        <f>'Inputs-Assumptions-Policy Specs'!$D$58*K23</f>
        <v>97.287123258718879</v>
      </c>
      <c r="L96" s="213">
        <f>'Inputs-Assumptions-Policy Specs'!$D$58*L23</f>
        <v>107.99798561390234</v>
      </c>
      <c r="M96" s="213">
        <f>'Inputs-Assumptions-Policy Specs'!$D$58*M23</f>
        <v>116.61351507180551</v>
      </c>
      <c r="N96" s="213">
        <f>'Inputs-Assumptions-Policy Specs'!$D$58*N23</f>
        <v>123.32711603318913</v>
      </c>
      <c r="O96" s="213">
        <f>'Inputs-Assumptions-Policy Specs'!$D$58*O23</f>
        <v>127.62201950955789</v>
      </c>
      <c r="P96" s="213">
        <f>'Inputs-Assumptions-Policy Specs'!$D$58*P23</f>
        <v>130.41201043470753</v>
      </c>
      <c r="Q96" s="213">
        <f>'Inputs-Assumptions-Policy Specs'!$D$58*Q23</f>
        <v>131.88265327683877</v>
      </c>
      <c r="R96" s="213">
        <f>'Inputs-Assumptions-Policy Specs'!$D$58*R23</f>
        <v>132.17645232183079</v>
      </c>
      <c r="S96" s="213">
        <f>'Inputs-Assumptions-Policy Specs'!$D$58*S23</f>
        <v>131.44109018035081</v>
      </c>
      <c r="T96" s="213">
        <f>'Inputs-Assumptions-Policy Specs'!$D$58*T23</f>
        <v>129.79524981287616</v>
      </c>
      <c r="U96" s="213">
        <f>'Inputs-Assumptions-Policy Specs'!$D$58*U23</f>
        <v>127.24609913399148</v>
      </c>
      <c r="V96" s="213">
        <f>'Inputs-Assumptions-Policy Specs'!$D$58*V23</f>
        <v>123.99291975909482</v>
      </c>
      <c r="W96" s="213">
        <f>'Inputs-Assumptions-Policy Specs'!$D$58*W23</f>
        <v>120.12182023524153</v>
      </c>
      <c r="X96" s="213">
        <f>'Inputs-Assumptions-Policy Specs'!$D$58*X23</f>
        <v>115.72341340081434</v>
      </c>
      <c r="Y96" s="213">
        <f>'Inputs-Assumptions-Policy Specs'!$D$58*Y23</f>
        <v>110.88701408847764</v>
      </c>
      <c r="Z96" s="213">
        <f>'Inputs-Assumptions-Policy Specs'!$D$58*Z23</f>
        <v>105.70779830760483</v>
      </c>
      <c r="AA96" s="213">
        <f>'Inputs-Assumptions-Policy Specs'!$D$58*AA23</f>
        <v>100.26960107848613</v>
      </c>
      <c r="AB96" s="213">
        <f>'Inputs-Assumptions-Policy Specs'!$D$58*AB23</f>
        <v>94.647867622437076</v>
      </c>
      <c r="AC96" s="213">
        <f>'Inputs-Assumptions-Policy Specs'!$D$58*AC23</f>
        <v>88.903934578132478</v>
      </c>
      <c r="AD96" s="213">
        <f>'Inputs-Assumptions-Policy Specs'!$D$58*AD23</f>
        <v>83.083851318123763</v>
      </c>
      <c r="AE96" s="213">
        <f>'Inputs-Assumptions-Policy Specs'!$D$58*AE23</f>
        <v>77.22968824784283</v>
      </c>
      <c r="AF96" s="213">
        <f>'Inputs-Assumptions-Policy Specs'!$D$58*AF23</f>
        <v>71.382611670745405</v>
      </c>
      <c r="AG96" s="213">
        <f>'Inputs-Assumptions-Policy Specs'!$D$58*AG23</f>
        <v>65.581211988456914</v>
      </c>
      <c r="AH96" s="213">
        <f>'Inputs-Assumptions-Policy Specs'!$D$58*AH23</f>
        <v>59.869711500082204</v>
      </c>
      <c r="AI96" s="213">
        <f>'Inputs-Assumptions-Policy Specs'!$D$58*AI23</f>
        <v>54.294199838187239</v>
      </c>
      <c r="AJ96" s="213">
        <f>'Inputs-Assumptions-Policy Specs'!$D$58*AJ23</f>
        <v>48.899535364570248</v>
      </c>
      <c r="AK96" s="213">
        <f>'Inputs-Assumptions-Policy Specs'!$D$58*AK23</f>
        <v>43.727648003667149</v>
      </c>
      <c r="AL96" s="213">
        <f>'Inputs-Assumptions-Policy Specs'!$D$58*AL23</f>
        <v>38.81457755519326</v>
      </c>
      <c r="AM96" s="213">
        <f>'Inputs-Assumptions-Policy Specs'!$D$58*AM23</f>
        <v>34.186380977744257</v>
      </c>
      <c r="AN96" s="213">
        <f>'Inputs-Assumptions-Policy Specs'!$D$58*AN23</f>
        <v>29.860727025996926</v>
      </c>
      <c r="AO96" s="213">
        <f>'Inputs-Assumptions-Policy Specs'!$D$58*AO23</f>
        <v>25.849931574605705</v>
      </c>
      <c r="AP96" s="213">
        <f>'Inputs-Assumptions-Policy Specs'!$D$58*AP23</f>
        <v>22.162735239347636</v>
      </c>
      <c r="AQ96" s="213">
        <f>'Inputs-Assumptions-Policy Specs'!$D$58*AQ23</f>
        <v>18.805090425686842</v>
      </c>
      <c r="AR96" s="213">
        <f>'Inputs-Assumptions-Policy Specs'!$D$58*AR23</f>
        <v>15.77828559718807</v>
      </c>
      <c r="AS96" s="213">
        <f>'Inputs-Assumptions-Policy Specs'!$D$58*AS23</f>
        <v>13.07866836823181</v>
      </c>
      <c r="AT96" s="213">
        <f>'Inputs-Assumptions-Policy Specs'!$D$58*AT23</f>
        <v>10.700528584392126</v>
      </c>
      <c r="AU96" s="213">
        <f>'Inputs-Assumptions-Policy Specs'!$D$58*AU23</f>
        <v>8.6339415935618895</v>
      </c>
      <c r="AV96" s="213">
        <f>'Inputs-Assumptions-Policy Specs'!$D$58*AV23</f>
        <v>6.8643651491974165</v>
      </c>
      <c r="AW96" s="213">
        <f>'Inputs-Assumptions-Policy Specs'!$D$58*AW23</f>
        <v>5.3733661074126955</v>
      </c>
      <c r="AX96" s="213">
        <f>'Inputs-Assumptions-Policy Specs'!$D$58*AX23</f>
        <v>4.1392902052175646</v>
      </c>
      <c r="AY96" s="213">
        <f>'Inputs-Assumptions-Policy Specs'!$D$58*AY23</f>
        <v>3.1367856173217392</v>
      </c>
      <c r="AZ96" s="213">
        <f>'Inputs-Assumptions-Policy Specs'!$D$58*AZ23</f>
        <v>2.3376678496717278</v>
      </c>
      <c r="BA96" s="213">
        <f>'Inputs-Assumptions-Policy Specs'!$D$58*BA23</f>
        <v>1.7127782101664397</v>
      </c>
      <c r="BB96" s="213">
        <f>'Inputs-Assumptions-Policy Specs'!$D$58*BB23</f>
        <v>1.233164140424571</v>
      </c>
      <c r="BC96" s="213">
        <f>'Inputs-Assumptions-Policy Specs'!$D$58*BC23</f>
        <v>0.87174003250148746</v>
      </c>
      <c r="BD96" s="213">
        <f>'Inputs-Assumptions-Policy Specs'!$D$58*BD23</f>
        <v>0.60425074365009368</v>
      </c>
      <c r="BE96" s="213">
        <f>'Inputs-Assumptions-Policy Specs'!$D$58*BE23</f>
        <v>0.40985744487814063</v>
      </c>
      <c r="BF96" s="213">
        <f>'Inputs-Assumptions-Policy Specs'!$D$58*BF23</f>
        <v>0.27131884087867358</v>
      </c>
      <c r="BG96" s="213">
        <f>'Inputs-Assumptions-Policy Specs'!$D$58*BG23</f>
        <v>0.17897632489246434</v>
      </c>
    </row>
    <row r="97" spans="2:60" ht="13.35" customHeight="1">
      <c r="C97" s="144" t="s">
        <v>191</v>
      </c>
      <c r="E97" s="213">
        <f>'Inputs-Assumptions-Policy Specs'!$D$58*('Cash Flows'!E29+'Cash Flows'!E31)+'Inputs-Assumptions-Policy Specs'!D59*'Cash Flows'!E90</f>
        <v>51.25</v>
      </c>
      <c r="F97" s="213">
        <f>'Inputs-Assumptions-Policy Specs'!$D$58*('Cash Flows'!F29+'Cash Flows'!F31)+'Inputs-Assumptions-Policy Specs'!E59*'Cash Flows'!F90</f>
        <v>37.353998000000004</v>
      </c>
      <c r="G97" s="213">
        <f>'Inputs-Assumptions-Policy Specs'!$D$58*('Cash Flows'!G29+'Cash Flows'!G31)+'Inputs-Assumptions-Policy Specs'!F59*'Cash Flows'!G90</f>
        <v>33.557748537258007</v>
      </c>
      <c r="H97" s="213">
        <f>'Inputs-Assumptions-Policy Specs'!$D$58*('Cash Flows'!H29+'Cash Flows'!H31)+'Inputs-Assumptions-Policy Specs'!G59*'Cash Flows'!H90</f>
        <v>30.799341876793644</v>
      </c>
      <c r="I97" s="213">
        <f>'Inputs-Assumptions-Policy Specs'!$D$58*('Cash Flows'!I29+'Cash Flows'!I31)+'Inputs-Assumptions-Policy Specs'!H59*'Cash Flows'!I90</f>
        <v>28.254638652249199</v>
      </c>
      <c r="J97" s="213">
        <f>'Inputs-Assumptions-Policy Specs'!$D$58*('Cash Flows'!J29+'Cash Flows'!J31)+'Inputs-Assumptions-Policy Specs'!I59*'Cash Flows'!J90</f>
        <v>25.910046133174639</v>
      </c>
      <c r="K97" s="213">
        <f>'Inputs-Assumptions-Policy Specs'!$D$58*('Cash Flows'!K29+'Cash Flows'!K31)+'Inputs-Assumptions-Policy Specs'!J59*'Cash Flows'!K90</f>
        <v>23.751189997303168</v>
      </c>
      <c r="L97" s="213">
        <f>'Inputs-Assumptions-Policy Specs'!$D$58*('Cash Flows'!L29+'Cash Flows'!L31)+'Inputs-Assumptions-Policy Specs'!K59*'Cash Flows'!L90</f>
        <v>21.764127440224787</v>
      </c>
      <c r="M97" s="213">
        <f>'Inputs-Assumptions-Policy Specs'!$D$58*('Cash Flows'!M29+'Cash Flows'!M31)+'Inputs-Assumptions-Policy Specs'!L59*'Cash Flows'!M90</f>
        <v>19.936097436963475</v>
      </c>
      <c r="N97" s="213">
        <f>'Inputs-Assumptions-Policy Specs'!$D$58*('Cash Flows'!N29+'Cash Flows'!N31)+'Inputs-Assumptions-Policy Specs'!M59*'Cash Flows'!N90</f>
        <v>18.253722072014025</v>
      </c>
      <c r="O97" s="213">
        <f>'Inputs-Assumptions-Policy Specs'!$D$58*('Cash Flows'!O29+'Cash Flows'!O31)+'Inputs-Assumptions-Policy Specs'!N59*'Cash Flows'!O90</f>
        <v>16.703579486214451</v>
      </c>
      <c r="P97" s="213">
        <f>'Inputs-Assumptions-Policy Specs'!$D$58*('Cash Flows'!P29+'Cash Flows'!P31)+'Inputs-Assumptions-Policy Specs'!O59*'Cash Flows'!P90</f>
        <v>15.272784274584296</v>
      </c>
      <c r="Q97" s="213">
        <f>'Inputs-Assumptions-Policy Specs'!$D$58*('Cash Flows'!Q29+'Cash Flows'!Q31)+'Inputs-Assumptions-Policy Specs'!P59*'Cash Flows'!Q90</f>
        <v>13.951761744197274</v>
      </c>
      <c r="R97" s="213">
        <f>'Inputs-Assumptions-Policy Specs'!$D$58*('Cash Flows'!R29+'Cash Flows'!R31)+'Inputs-Assumptions-Policy Specs'!Q59*'Cash Flows'!R90</f>
        <v>12.730882138895456</v>
      </c>
      <c r="S97" s="213">
        <f>'Inputs-Assumptions-Policy Specs'!$D$58*('Cash Flows'!S29+'Cash Flows'!S31)+'Inputs-Assumptions-Policy Specs'!R59*'Cash Flows'!S90</f>
        <v>11.603486140203429</v>
      </c>
      <c r="T97" s="213">
        <f>'Inputs-Assumptions-Policy Specs'!$D$58*('Cash Flows'!T29+'Cash Flows'!T31)+'Inputs-Assumptions-Policy Specs'!S59*'Cash Flows'!T90</f>
        <v>10.563224324945283</v>
      </c>
      <c r="U97" s="213">
        <f>'Inputs-Assumptions-Policy Specs'!$D$58*('Cash Flows'!U29+'Cash Flows'!U31)+'Inputs-Assumptions-Policy Specs'!T59*'Cash Flows'!U90</f>
        <v>9.5963977542214209</v>
      </c>
      <c r="V97" s="213">
        <f>'Inputs-Assumptions-Policy Specs'!$D$58*('Cash Flows'!V29+'Cash Flows'!V31)+'Inputs-Assumptions-Policy Specs'!U59*'Cash Flows'!V90</f>
        <v>8.7062320599807403</v>
      </c>
      <c r="W97" s="213">
        <f>'Inputs-Assumptions-Policy Specs'!$D$58*('Cash Flows'!W29+'Cash Flows'!W31)+'Inputs-Assumptions-Policy Specs'!V59*'Cash Flows'!W90</f>
        <v>7.887024378036088</v>
      </c>
      <c r="X97" s="213">
        <f>'Inputs-Assumptions-Policy Specs'!$D$58*('Cash Flows'!X29+'Cash Flows'!X31)+'Inputs-Assumptions-Policy Specs'!W59*'Cash Flows'!X90</f>
        <v>7.1335075333877747</v>
      </c>
      <c r="Y97" s="213">
        <f>'Inputs-Assumptions-Policy Specs'!$D$58*('Cash Flows'!Y29+'Cash Flows'!Y31)+'Inputs-Assumptions-Policy Specs'!X59*'Cash Flows'!Y90</f>
        <v>6.4406927215361138</v>
      </c>
      <c r="Z97" s="213">
        <f>'Inputs-Assumptions-Policy Specs'!$D$58*('Cash Flows'!Z29+'Cash Flows'!Z31)+'Inputs-Assumptions-Policy Specs'!Y59*'Cash Flows'!Z90</f>
        <v>5.8040250934580921</v>
      </c>
      <c r="AA97" s="213">
        <f>'Inputs-Assumptions-Policy Specs'!$D$58*('Cash Flows'!AA29+'Cash Flows'!AA31)+'Inputs-Assumptions-Policy Specs'!Z59*'Cash Flows'!AA90</f>
        <v>5.2192393843617033</v>
      </c>
      <c r="AB97" s="213">
        <f>'Inputs-Assumptions-Policy Specs'!$D$58*('Cash Flows'!AB29+'Cash Flows'!AB31)+'Inputs-Assumptions-Policy Specs'!AA59*'Cash Flows'!AB90</f>
        <v>4.6823779828074903</v>
      </c>
      <c r="AC97" s="213">
        <f>'Inputs-Assumptions-Policy Specs'!$D$58*('Cash Flows'!AC29+'Cash Flows'!AC31)+'Inputs-Assumptions-Policy Specs'!AB59*'Cash Flows'!AC90</f>
        <v>4.1898835936246055</v>
      </c>
      <c r="AD97" s="213">
        <f>'Inputs-Assumptions-Policy Specs'!$D$58*('Cash Flows'!AD29+'Cash Flows'!AD31)+'Inputs-Assumptions-Policy Specs'!AC59*'Cash Flows'!AD90</f>
        <v>3.7385510088728005</v>
      </c>
      <c r="AE97" s="213">
        <f>'Inputs-Assumptions-Policy Specs'!$D$58*('Cash Flows'!AE29+'Cash Flows'!AE31)+'Inputs-Assumptions-Policy Specs'!AD59*'Cash Flows'!AE90</f>
        <v>3.325517388832937</v>
      </c>
      <c r="AF97" s="213">
        <f>'Inputs-Assumptions-Policy Specs'!$D$58*('Cash Flows'!AF29+'Cash Flows'!AF31)+'Inputs-Assumptions-Policy Specs'!AE59*'Cash Flows'!AF90</f>
        <v>2.9482946399689283</v>
      </c>
      <c r="AG97" s="213">
        <f>'Inputs-Assumptions-Policy Specs'!$D$58*('Cash Flows'!AG29+'Cash Flows'!AG31)+'Inputs-Assumptions-Policy Specs'!AF59*'Cash Flows'!AG90</f>
        <v>2.6044763122343122</v>
      </c>
      <c r="AH97" s="213">
        <f>'Inputs-Assumptions-Policy Specs'!$D$58*('Cash Flows'!AH29+'Cash Flows'!AH31)+'Inputs-Assumptions-Policy Specs'!AG59*'Cash Flows'!AH90</f>
        <v>2.2917193369654423</v>
      </c>
      <c r="AI97" s="213">
        <f>'Inputs-Assumptions-Policy Specs'!$D$58*('Cash Flows'!AI29+'Cash Flows'!AI31)+'Inputs-Assumptions-Policy Specs'!AH59*'Cash Flows'!AI90</f>
        <v>2.0077698109890152</v>
      </c>
      <c r="AJ97" s="213">
        <f>'Inputs-Assumptions-Policy Specs'!$D$58*('Cash Flows'!AJ29+'Cash Flows'!AJ31)+'Inputs-Assumptions-Policy Specs'!AI59*'Cash Flows'!AJ90</f>
        <v>1.7505239024020856</v>
      </c>
      <c r="AK97" s="213">
        <f>'Inputs-Assumptions-Policy Specs'!$D$58*('Cash Flows'!AK29+'Cash Flows'!AK31)+'Inputs-Assumptions-Policy Specs'!AJ59*'Cash Flows'!AK90</f>
        <v>1.5180886384315753</v>
      </c>
      <c r="AL97" s="213">
        <f>'Inputs-Assumptions-Policy Specs'!$D$58*('Cash Flows'!AL29+'Cash Flows'!AL31)+'Inputs-Assumptions-Policy Specs'!AK59*'Cash Flows'!AL90</f>
        <v>1.3087369283663968</v>
      </c>
      <c r="AM97" s="213">
        <f>'Inputs-Assumptions-Policy Specs'!$D$58*('Cash Flows'!AM29+'Cash Flows'!AM31)+'Inputs-Assumptions-Policy Specs'!AL59*'Cash Flows'!AM90</f>
        <v>1.1209352731249045</v>
      </c>
      <c r="AN97" s="213">
        <f>'Inputs-Assumptions-Policy Specs'!$D$58*('Cash Flows'!AN29+'Cash Flows'!AN31)+'Inputs-Assumptions-Policy Specs'!AM59*'Cash Flows'!AN90</f>
        <v>0.95329716115852881</v>
      </c>
      <c r="AO97" s="213">
        <f>'Inputs-Assumptions-Policy Specs'!$D$58*('Cash Flows'!AO29+'Cash Flows'!AO31)+'Inputs-Assumptions-Policy Specs'!AN59*'Cash Flows'!AO90</f>
        <v>0.8045114973901436</v>
      </c>
      <c r="AP97" s="213">
        <f>'Inputs-Assumptions-Policy Specs'!$D$58*('Cash Flows'!AP29+'Cash Flows'!AP31)+'Inputs-Assumptions-Policy Specs'!AO59*'Cash Flows'!AP90</f>
        <v>0.6733593894764045</v>
      </c>
      <c r="AQ97" s="213">
        <f>'Inputs-Assumptions-Policy Specs'!$D$58*('Cash Flows'!AQ29+'Cash Flows'!AQ31)+'Inputs-Assumptions-Policy Specs'!AP59*'Cash Flows'!AQ90</f>
        <v>0.5586318780099031</v>
      </c>
      <c r="AR97" s="213">
        <f>'Inputs-Assumptions-Policy Specs'!$D$58*('Cash Flows'!AR29+'Cash Flows'!AR31)+'Inputs-Assumptions-Policy Specs'!AQ59*'Cash Flows'!AR90</f>
        <v>0.45901127865714841</v>
      </c>
      <c r="AS97" s="213">
        <f>'Inputs-Assumptions-Policy Specs'!$D$58*('Cash Flows'!AS29+'Cash Flows'!AS31)+'Inputs-Assumptions-Policy Specs'!AR59*'Cash Flows'!AS90</f>
        <v>0.3731526681707944</v>
      </c>
      <c r="AT97" s="213">
        <f>'Inputs-Assumptions-Policy Specs'!$D$58*('Cash Flows'!AT29+'Cash Flows'!AT31)+'Inputs-Assumptions-Policy Specs'!AS59*'Cash Flows'!AT90</f>
        <v>0.29981115311356477</v>
      </c>
      <c r="AU97" s="213">
        <f>'Inputs-Assumptions-Policy Specs'!$D$58*('Cash Flows'!AU29+'Cash Flows'!AU31)+'Inputs-Assumptions-Policy Specs'!AT59*'Cash Flows'!AU90</f>
        <v>0.23780636906691971</v>
      </c>
      <c r="AV97" s="213">
        <f>'Inputs-Assumptions-Policy Specs'!$D$58*('Cash Flows'!AV29+'Cash Flows'!AV31)+'Inputs-Assumptions-Policy Specs'!AU59*'Cash Flows'!AV90</f>
        <v>0.18599958570785785</v>
      </c>
      <c r="AW97" s="213">
        <f>'Inputs-Assumptions-Policy Specs'!$D$58*('Cash Flows'!AW29+'Cash Flows'!AW31)+'Inputs-Assumptions-Policy Specs'!AV59*'Cash Flows'!AW90</f>
        <v>0.14329728002220787</v>
      </c>
      <c r="AX97" s="213">
        <f>'Inputs-Assumptions-Policy Specs'!$D$58*('Cash Flows'!AX29+'Cash Flows'!AX31)+'Inputs-Assumptions-Policy Specs'!AW59*'Cash Flows'!AX90</f>
        <v>0.108647940393926</v>
      </c>
      <c r="AY97" s="213">
        <f>'Inputs-Assumptions-Policy Specs'!$D$58*('Cash Flows'!AY29+'Cash Flows'!AY31)+'Inputs-Assumptions-Policy Specs'!AX59*'Cash Flows'!AY90</f>
        <v>8.1007426306773489E-2</v>
      </c>
      <c r="AZ97" s="213">
        <f>'Inputs-Assumptions-Policy Specs'!$D$58*('Cash Flows'!AZ29+'Cash Flows'!AZ31)+'Inputs-Assumptions-Policy Specs'!AY59*'Cash Flows'!AZ90</f>
        <v>5.9346461750959055E-2</v>
      </c>
      <c r="BA97" s="213">
        <f>'Inputs-Assumptions-Policy Specs'!$D$58*('Cash Flows'!BA29+'Cash Flows'!BA31)+'Inputs-Assumptions-Policy Specs'!AZ59*'Cash Flows'!BA90</f>
        <v>4.2683660730803485E-2</v>
      </c>
      <c r="BB97" s="213">
        <f>'Inputs-Assumptions-Policy Specs'!$D$58*('Cash Flows'!BB29+'Cash Flows'!BB31)+'Inputs-Assumptions-Policy Specs'!BA59*'Cash Flows'!BB90</f>
        <v>3.0111837254188426E-2</v>
      </c>
      <c r="BC97" s="213">
        <f>'Inputs-Assumptions-Policy Specs'!$D$58*('Cash Flows'!BC29+'Cash Flows'!BC31)+'Inputs-Assumptions-Policy Specs'!BB59*'Cash Flows'!BC90</f>
        <v>2.0816782838481627E-2</v>
      </c>
      <c r="BD97" s="213">
        <f>'Inputs-Assumptions-Policy Specs'!$D$58*('Cash Flows'!BD29+'Cash Flows'!BD31)+'Inputs-Assumptions-Policy Specs'!BC59*'Cash Flows'!BD90</f>
        <v>1.4088373962714458E-2</v>
      </c>
      <c r="BE97" s="213">
        <f>'Inputs-Assumptions-Policy Specs'!$D$58*('Cash Flows'!BE29+'Cash Flows'!BE31)+'Inputs-Assumptions-Policy Specs'!BD59*'Cash Flows'!BE90</f>
        <v>9.3244917435150974E-3</v>
      </c>
      <c r="BF97" s="213">
        <f>'Inputs-Assumptions-Policy Specs'!$D$58*('Cash Flows'!BF29+'Cash Flows'!BF31)+'Inputs-Assumptions-Policy Specs'!BE59*'Cash Flows'!BF90</f>
        <v>6.0287352175828965E-3</v>
      </c>
      <c r="BG97" s="213">
        <f>'Inputs-Assumptions-Policy Specs'!$D$58*('Cash Flows'!BG29+'Cash Flows'!BG31)+'Inputs-Assumptions-Policy Specs'!BF59*'Cash Flows'!BG90</f>
        <v>3.8032469039648671E-3</v>
      </c>
    </row>
    <row r="98" spans="2:60" ht="13.35" customHeight="1">
      <c r="C98" s="144" t="s">
        <v>192</v>
      </c>
      <c r="E98" s="213">
        <f>'Inputs-Assumptions-Policy Specs'!$D$58*('Cash Flows'!E26+'Cash Flows'!E27)+'Inputs-Assumptions-Policy Specs'!D60*'Cash Flows'!E90</f>
        <v>400</v>
      </c>
      <c r="F98" s="213">
        <f>'Inputs-Assumptions-Policy Specs'!$D$58*('Cash Flows'!F26+'Cash Flows'!F27)+'Inputs-Assumptions-Policy Specs'!E60*'Cash Flows'!F90</f>
        <v>87.891760000000019</v>
      </c>
      <c r="G98" s="213">
        <f>'Inputs-Assumptions-Policy Specs'!$D$58*('Cash Flows'!G26+'Cash Flows'!G27)+'Inputs-Assumptions-Policy Specs'!F60*'Cash Flows'!G90</f>
        <v>0</v>
      </c>
      <c r="H98" s="213">
        <f>'Inputs-Assumptions-Policy Specs'!$D$58*('Cash Flows'!H26+'Cash Flows'!H27)+'Inputs-Assumptions-Policy Specs'!G60*'Cash Flows'!H90</f>
        <v>0</v>
      </c>
      <c r="I98" s="213">
        <f>'Inputs-Assumptions-Policy Specs'!$D$58*('Cash Flows'!I26+'Cash Flows'!I27)+'Inputs-Assumptions-Policy Specs'!H60*'Cash Flows'!I90</f>
        <v>0</v>
      </c>
      <c r="J98" s="213">
        <f>'Inputs-Assumptions-Policy Specs'!$D$58*('Cash Flows'!J26+'Cash Flows'!J27)+'Inputs-Assumptions-Policy Specs'!I60*'Cash Flows'!J90</f>
        <v>0</v>
      </c>
      <c r="K98" s="213">
        <f>'Inputs-Assumptions-Policy Specs'!$D$58*('Cash Flows'!K26+'Cash Flows'!K27)+'Inputs-Assumptions-Policy Specs'!J60*'Cash Flows'!K90</f>
        <v>0</v>
      </c>
      <c r="L98" s="213">
        <f>'Inputs-Assumptions-Policy Specs'!$D$58*('Cash Flows'!L26+'Cash Flows'!L27)+'Inputs-Assumptions-Policy Specs'!K60*'Cash Flows'!L90</f>
        <v>0</v>
      </c>
      <c r="M98" s="213">
        <f>'Inputs-Assumptions-Policy Specs'!$D$58*('Cash Flows'!M26+'Cash Flows'!M27)+'Inputs-Assumptions-Policy Specs'!L60*'Cash Flows'!M90</f>
        <v>0</v>
      </c>
      <c r="N98" s="213">
        <f>'Inputs-Assumptions-Policy Specs'!$D$58*('Cash Flows'!N26+'Cash Flows'!N27)+'Inputs-Assumptions-Policy Specs'!M60*'Cash Flows'!N90</f>
        <v>0</v>
      </c>
      <c r="O98" s="213">
        <f>'Inputs-Assumptions-Policy Specs'!$D$58*('Cash Flows'!O26+'Cash Flows'!O27)+'Inputs-Assumptions-Policy Specs'!N60*'Cash Flows'!O90</f>
        <v>0</v>
      </c>
      <c r="P98" s="213">
        <f>'Inputs-Assumptions-Policy Specs'!$D$58*('Cash Flows'!P26+'Cash Flows'!P27)+'Inputs-Assumptions-Policy Specs'!O60*'Cash Flows'!P90</f>
        <v>0</v>
      </c>
      <c r="Q98" s="213">
        <f>'Inputs-Assumptions-Policy Specs'!$D$58*('Cash Flows'!Q26+'Cash Flows'!Q27)+'Inputs-Assumptions-Policy Specs'!P60*'Cash Flows'!Q90</f>
        <v>0</v>
      </c>
      <c r="R98" s="213">
        <f>'Inputs-Assumptions-Policy Specs'!$D$58*('Cash Flows'!R26+'Cash Flows'!R27)+'Inputs-Assumptions-Policy Specs'!Q60*'Cash Flows'!R90</f>
        <v>0</v>
      </c>
      <c r="S98" s="213">
        <f>'Inputs-Assumptions-Policy Specs'!$D$58*('Cash Flows'!S26+'Cash Flows'!S27)+'Inputs-Assumptions-Policy Specs'!R60*'Cash Flows'!S90</f>
        <v>0</v>
      </c>
      <c r="T98" s="213">
        <f>'Inputs-Assumptions-Policy Specs'!$D$58*('Cash Flows'!T26+'Cash Flows'!T27)+'Inputs-Assumptions-Policy Specs'!S60*'Cash Flows'!T90</f>
        <v>0</v>
      </c>
      <c r="U98" s="213">
        <f>'Inputs-Assumptions-Policy Specs'!$D$58*('Cash Flows'!U26+'Cash Flows'!U27)+'Inputs-Assumptions-Policy Specs'!T60*'Cash Flows'!U90</f>
        <v>0</v>
      </c>
      <c r="V98" s="213">
        <f>'Inputs-Assumptions-Policy Specs'!$D$58*('Cash Flows'!V26+'Cash Flows'!V27)+'Inputs-Assumptions-Policy Specs'!U60*'Cash Flows'!V90</f>
        <v>0</v>
      </c>
      <c r="W98" s="213">
        <f>'Inputs-Assumptions-Policy Specs'!$D$58*('Cash Flows'!W26+'Cash Flows'!W27)+'Inputs-Assumptions-Policy Specs'!V60*'Cash Flows'!W90</f>
        <v>0</v>
      </c>
      <c r="X98" s="213">
        <f>'Inputs-Assumptions-Policy Specs'!$D$58*('Cash Flows'!X26+'Cash Flows'!X27)+'Inputs-Assumptions-Policy Specs'!W60*'Cash Flows'!X90</f>
        <v>0</v>
      </c>
      <c r="Y98" s="213">
        <f>'Inputs-Assumptions-Policy Specs'!$D$58*('Cash Flows'!Y26+'Cash Flows'!Y27)+'Inputs-Assumptions-Policy Specs'!X60*'Cash Flows'!Y90</f>
        <v>0</v>
      </c>
      <c r="Z98" s="213">
        <f>'Inputs-Assumptions-Policy Specs'!$D$58*('Cash Flows'!Z26+'Cash Flows'!Z27)+'Inputs-Assumptions-Policy Specs'!Y60*'Cash Flows'!Z90</f>
        <v>0</v>
      </c>
      <c r="AA98" s="213">
        <f>'Inputs-Assumptions-Policy Specs'!$D$58*('Cash Flows'!AA26+'Cash Flows'!AA27)+'Inputs-Assumptions-Policy Specs'!Z60*'Cash Flows'!AA90</f>
        <v>0</v>
      </c>
      <c r="AB98" s="213">
        <f>'Inputs-Assumptions-Policy Specs'!$D$58*('Cash Flows'!AB26+'Cash Flows'!AB27)+'Inputs-Assumptions-Policy Specs'!AA60*'Cash Flows'!AB90</f>
        <v>0</v>
      </c>
      <c r="AC98" s="213">
        <f>'Inputs-Assumptions-Policy Specs'!$D$58*('Cash Flows'!AC26+'Cash Flows'!AC27)+'Inputs-Assumptions-Policy Specs'!AB60*'Cash Flows'!AC90</f>
        <v>0</v>
      </c>
      <c r="AD98" s="213">
        <f>'Inputs-Assumptions-Policy Specs'!$D$58*('Cash Flows'!AD26+'Cash Flows'!AD27)+'Inputs-Assumptions-Policy Specs'!AC60*'Cash Flows'!AD90</f>
        <v>0</v>
      </c>
      <c r="AE98" s="213">
        <f>'Inputs-Assumptions-Policy Specs'!$D$58*('Cash Flows'!AE26+'Cash Flows'!AE27)+'Inputs-Assumptions-Policy Specs'!AD60*'Cash Flows'!AE90</f>
        <v>0</v>
      </c>
      <c r="AF98" s="213">
        <f>'Inputs-Assumptions-Policy Specs'!$D$58*('Cash Flows'!AF26+'Cash Flows'!AF27)+'Inputs-Assumptions-Policy Specs'!AE60*'Cash Flows'!AF90</f>
        <v>0</v>
      </c>
      <c r="AG98" s="213">
        <f>'Inputs-Assumptions-Policy Specs'!$D$58*('Cash Flows'!AG26+'Cash Flows'!AG27)+'Inputs-Assumptions-Policy Specs'!AF60*'Cash Flows'!AG90</f>
        <v>0</v>
      </c>
      <c r="AH98" s="213">
        <f>'Inputs-Assumptions-Policy Specs'!$D$58*('Cash Flows'!AH26+'Cash Flows'!AH27)+'Inputs-Assumptions-Policy Specs'!AG60*'Cash Flows'!AH90</f>
        <v>0</v>
      </c>
      <c r="AI98" s="213">
        <f>'Inputs-Assumptions-Policy Specs'!$D$58*('Cash Flows'!AI26+'Cash Flows'!AI27)+'Inputs-Assumptions-Policy Specs'!AH60*'Cash Flows'!AI90</f>
        <v>0</v>
      </c>
      <c r="AJ98" s="213">
        <f>'Inputs-Assumptions-Policy Specs'!$D$58*('Cash Flows'!AJ26+'Cash Flows'!AJ27)+'Inputs-Assumptions-Policy Specs'!AI60*'Cash Flows'!AJ90</f>
        <v>0</v>
      </c>
      <c r="AK98" s="213">
        <f>'Inputs-Assumptions-Policy Specs'!$D$58*('Cash Flows'!AK26+'Cash Flows'!AK27)+'Inputs-Assumptions-Policy Specs'!AJ60*'Cash Flows'!AK90</f>
        <v>0</v>
      </c>
      <c r="AL98" s="213">
        <f>'Inputs-Assumptions-Policy Specs'!$D$58*('Cash Flows'!AL26+'Cash Flows'!AL27)+'Inputs-Assumptions-Policy Specs'!AK60*'Cash Flows'!AL90</f>
        <v>0</v>
      </c>
      <c r="AM98" s="213">
        <f>'Inputs-Assumptions-Policy Specs'!$D$58*('Cash Flows'!AM26+'Cash Flows'!AM27)+'Inputs-Assumptions-Policy Specs'!AL60*'Cash Flows'!AM90</f>
        <v>0</v>
      </c>
      <c r="AN98" s="213">
        <f>'Inputs-Assumptions-Policy Specs'!$D$58*('Cash Flows'!AN26+'Cash Flows'!AN27)+'Inputs-Assumptions-Policy Specs'!AM60*'Cash Flows'!AN90</f>
        <v>0</v>
      </c>
      <c r="AO98" s="213">
        <f>'Inputs-Assumptions-Policy Specs'!$D$58*('Cash Flows'!AO26+'Cash Flows'!AO27)+'Inputs-Assumptions-Policy Specs'!AN60*'Cash Flows'!AO90</f>
        <v>0</v>
      </c>
      <c r="AP98" s="213">
        <f>'Inputs-Assumptions-Policy Specs'!$D$58*('Cash Flows'!AP26+'Cash Flows'!AP27)+'Inputs-Assumptions-Policy Specs'!AO60*'Cash Flows'!AP90</f>
        <v>0</v>
      </c>
      <c r="AQ98" s="213">
        <f>'Inputs-Assumptions-Policy Specs'!$D$58*('Cash Flows'!AQ26+'Cash Flows'!AQ27)+'Inputs-Assumptions-Policy Specs'!AP60*'Cash Flows'!AQ90</f>
        <v>0</v>
      </c>
      <c r="AR98" s="213">
        <f>'Inputs-Assumptions-Policy Specs'!$D$58*('Cash Flows'!AR26+'Cash Flows'!AR27)+'Inputs-Assumptions-Policy Specs'!AQ60*'Cash Flows'!AR90</f>
        <v>0</v>
      </c>
      <c r="AS98" s="213">
        <f>'Inputs-Assumptions-Policy Specs'!$D$58*('Cash Flows'!AS26+'Cash Flows'!AS27)+'Inputs-Assumptions-Policy Specs'!AR60*'Cash Flows'!AS90</f>
        <v>0</v>
      </c>
      <c r="AT98" s="213">
        <f>'Inputs-Assumptions-Policy Specs'!$D$58*('Cash Flows'!AT26+'Cash Flows'!AT27)+'Inputs-Assumptions-Policy Specs'!AS60*'Cash Flows'!AT90</f>
        <v>0</v>
      </c>
      <c r="AU98" s="213">
        <f>'Inputs-Assumptions-Policy Specs'!$D$58*('Cash Flows'!AU26+'Cash Flows'!AU27)+'Inputs-Assumptions-Policy Specs'!AT60*'Cash Flows'!AU90</f>
        <v>0</v>
      </c>
      <c r="AV98" s="213">
        <f>'Inputs-Assumptions-Policy Specs'!$D$58*('Cash Flows'!AV26+'Cash Flows'!AV27)+'Inputs-Assumptions-Policy Specs'!AU60*'Cash Flows'!AV90</f>
        <v>0</v>
      </c>
      <c r="AW98" s="213">
        <f>'Inputs-Assumptions-Policy Specs'!$D$58*('Cash Flows'!AW26+'Cash Flows'!AW27)+'Inputs-Assumptions-Policy Specs'!AV60*'Cash Flows'!AW90</f>
        <v>0</v>
      </c>
      <c r="AX98" s="213">
        <f>'Inputs-Assumptions-Policy Specs'!$D$58*('Cash Flows'!AX26+'Cash Flows'!AX27)+'Inputs-Assumptions-Policy Specs'!AW60*'Cash Flows'!AX90</f>
        <v>0</v>
      </c>
      <c r="AY98" s="213">
        <f>'Inputs-Assumptions-Policy Specs'!$D$58*('Cash Flows'!AY26+'Cash Flows'!AY27)+'Inputs-Assumptions-Policy Specs'!AX60*'Cash Flows'!AY90</f>
        <v>0</v>
      </c>
      <c r="AZ98" s="213">
        <f>'Inputs-Assumptions-Policy Specs'!$D$58*('Cash Flows'!AZ26+'Cash Flows'!AZ27)+'Inputs-Assumptions-Policy Specs'!AY60*'Cash Flows'!AZ90</f>
        <v>0</v>
      </c>
      <c r="BA98" s="213">
        <f>'Inputs-Assumptions-Policy Specs'!$D$58*('Cash Flows'!BA26+'Cash Flows'!BA27)+'Inputs-Assumptions-Policy Specs'!AZ60*'Cash Flows'!BA90</f>
        <v>0</v>
      </c>
      <c r="BB98" s="213">
        <f>'Inputs-Assumptions-Policy Specs'!$D$58*('Cash Flows'!BB26+'Cash Flows'!BB27)+'Inputs-Assumptions-Policy Specs'!BA60*'Cash Flows'!BB90</f>
        <v>0</v>
      </c>
      <c r="BC98" s="213">
        <f>'Inputs-Assumptions-Policy Specs'!$D$58*('Cash Flows'!BC26+'Cash Flows'!BC27)+'Inputs-Assumptions-Policy Specs'!BB60*'Cash Flows'!BC90</f>
        <v>0</v>
      </c>
      <c r="BD98" s="213">
        <f>'Inputs-Assumptions-Policy Specs'!$D$58*('Cash Flows'!BD26+'Cash Flows'!BD27)+'Inputs-Assumptions-Policy Specs'!BC60*'Cash Flows'!BD90</f>
        <v>0</v>
      </c>
      <c r="BE98" s="213">
        <f>'Inputs-Assumptions-Policy Specs'!$D$58*('Cash Flows'!BE26+'Cash Flows'!BE27)+'Inputs-Assumptions-Policy Specs'!BD60*'Cash Flows'!BE90</f>
        <v>0</v>
      </c>
      <c r="BF98" s="213">
        <f>'Inputs-Assumptions-Policy Specs'!$D$58*('Cash Flows'!BF26+'Cash Flows'!BF27)+'Inputs-Assumptions-Policy Specs'!BE60*'Cash Flows'!BF90</f>
        <v>0</v>
      </c>
      <c r="BG98" s="213">
        <f>'Inputs-Assumptions-Policy Specs'!$D$58*('Cash Flows'!BG26+'Cash Flows'!BG27)+'Inputs-Assumptions-Policy Specs'!BF60*'Cash Flows'!BG90</f>
        <v>0</v>
      </c>
    </row>
    <row r="99" spans="2:60" ht="13.35" customHeight="1">
      <c r="C99" s="142" t="s">
        <v>42</v>
      </c>
      <c r="D99" s="235"/>
      <c r="E99" s="213">
        <f>SUM(E94:E98)</f>
        <v>482</v>
      </c>
      <c r="F99" s="213">
        <f t="shared" ref="F99:BG99" si="25">SUM(F94:F98)</f>
        <v>165.65539222977839</v>
      </c>
      <c r="G99" s="213">
        <f t="shared" si="25"/>
        <v>107.46003113237344</v>
      </c>
      <c r="H99" s="213">
        <f t="shared" si="25"/>
        <v>131.50561253018347</v>
      </c>
      <c r="I99" s="213">
        <f t="shared" si="25"/>
        <v>150.38509333025308</v>
      </c>
      <c r="J99" s="213">
        <f t="shared" si="25"/>
        <v>165.19481182599745</v>
      </c>
      <c r="K99" s="213">
        <f t="shared" si="25"/>
        <v>176.64404042617886</v>
      </c>
      <c r="L99" s="213">
        <f t="shared" si="25"/>
        <v>185.32465016623041</v>
      </c>
      <c r="M99" s="213">
        <f t="shared" si="25"/>
        <v>192.48795649366062</v>
      </c>
      <c r="N99" s="213">
        <f t="shared" si="25"/>
        <v>199.02637521418848</v>
      </c>
      <c r="O99" s="213">
        <f t="shared" si="25"/>
        <v>204.75325419590109</v>
      </c>
      <c r="P99" s="213">
        <f t="shared" si="25"/>
        <v>209.11176940256541</v>
      </c>
      <c r="Q99" s="213">
        <f t="shared" si="25"/>
        <v>212.80287139318298</v>
      </c>
      <c r="R99" s="213">
        <f t="shared" si="25"/>
        <v>214.55274851468374</v>
      </c>
      <c r="S99" s="213">
        <f t="shared" si="25"/>
        <v>214.6449113856919</v>
      </c>
      <c r="T99" s="213">
        <f t="shared" si="25"/>
        <v>218.2156510740358</v>
      </c>
      <c r="U99" s="213">
        <f t="shared" si="25"/>
        <v>215.13781268294883</v>
      </c>
      <c r="V99" s="213">
        <f t="shared" si="25"/>
        <v>211.15766661843142</v>
      </c>
      <c r="W99" s="213">
        <f t="shared" si="25"/>
        <v>206.36875152211849</v>
      </c>
      <c r="X99" s="213">
        <f t="shared" si="25"/>
        <v>200.94784752028829</v>
      </c>
      <c r="Y99" s="213">
        <f t="shared" si="25"/>
        <v>194.9569973184108</v>
      </c>
      <c r="Z99" s="213">
        <f t="shared" si="25"/>
        <v>188.53465052365971</v>
      </c>
      <c r="AA99" s="213">
        <f t="shared" si="25"/>
        <v>181.78183969895863</v>
      </c>
      <c r="AB99" s="213">
        <f t="shared" si="25"/>
        <v>174.71653112844515</v>
      </c>
      <c r="AC99" s="213">
        <f t="shared" si="25"/>
        <v>167.35334327523319</v>
      </c>
      <c r="AD99" s="213">
        <f t="shared" si="25"/>
        <v>159.68016404697062</v>
      </c>
      <c r="AE99" s="213">
        <f t="shared" si="25"/>
        <v>151.6430302897281</v>
      </c>
      <c r="AF99" s="213">
        <f t="shared" si="25"/>
        <v>143.35568670528102</v>
      </c>
      <c r="AG99" s="213">
        <f t="shared" si="25"/>
        <v>134.93688413836708</v>
      </c>
      <c r="AH99" s="213">
        <f t="shared" si="25"/>
        <v>126.49134069586582</v>
      </c>
      <c r="AI99" s="213">
        <f t="shared" si="25"/>
        <v>118.08222777437354</v>
      </c>
      <c r="AJ99" s="213">
        <f t="shared" si="25"/>
        <v>109.72509237332976</v>
      </c>
      <c r="AK99" s="213">
        <f t="shared" si="25"/>
        <v>101.450735996736</v>
      </c>
      <c r="AL99" s="213">
        <f t="shared" si="25"/>
        <v>93.258033775235376</v>
      </c>
      <c r="AM99" s="213">
        <f t="shared" si="25"/>
        <v>85.155967220423719</v>
      </c>
      <c r="AN99" s="213">
        <f t="shared" si="25"/>
        <v>77.183519631978243</v>
      </c>
      <c r="AO99" s="213">
        <f t="shared" si="25"/>
        <v>69.35980632169381</v>
      </c>
      <c r="AP99" s="213">
        <f t="shared" si="25"/>
        <v>61.748345465389903</v>
      </c>
      <c r="AQ99" s="213">
        <f t="shared" si="25"/>
        <v>54.485237081166424</v>
      </c>
      <c r="AR99" s="213">
        <f t="shared" si="25"/>
        <v>47.655268866754504</v>
      </c>
      <c r="AS99" s="213">
        <f t="shared" si="25"/>
        <v>41.258279862212156</v>
      </c>
      <c r="AT99" s="213">
        <f t="shared" si="25"/>
        <v>35.309733469960847</v>
      </c>
      <c r="AU99" s="213">
        <f t="shared" si="25"/>
        <v>29.832281104386013</v>
      </c>
      <c r="AV99" s="213">
        <f t="shared" si="25"/>
        <v>24.839583935046807</v>
      </c>
      <c r="AW99" s="213">
        <f t="shared" si="25"/>
        <v>20.34118846832061</v>
      </c>
      <c r="AX99" s="213">
        <f t="shared" si="25"/>
        <v>16.363461710597697</v>
      </c>
      <c r="AY99" s="213">
        <f t="shared" si="25"/>
        <v>12.923912257997156</v>
      </c>
      <c r="AZ99" s="213">
        <f t="shared" si="25"/>
        <v>10.015354516076682</v>
      </c>
      <c r="BA99" s="213">
        <f t="shared" si="25"/>
        <v>7.6104047213772805</v>
      </c>
      <c r="BB99" s="213">
        <f t="shared" si="25"/>
        <v>5.6661579696044164</v>
      </c>
      <c r="BC99" s="213">
        <f t="shared" si="25"/>
        <v>4.1298114500513741</v>
      </c>
      <c r="BD99" s="213">
        <f t="shared" si="25"/>
        <v>2.9436666765528376</v>
      </c>
      <c r="BE99" s="213">
        <f t="shared" si="25"/>
        <v>2.0494870430481216</v>
      </c>
      <c r="BF99" s="213">
        <f t="shared" si="25"/>
        <v>1.3919188652339789</v>
      </c>
      <c r="BG99" s="213">
        <f t="shared" si="25"/>
        <v>0.92501676316609038</v>
      </c>
    </row>
    <row r="100" spans="2:60" ht="13.35" customHeight="1">
      <c r="D100" s="235"/>
      <c r="E100" s="17"/>
      <c r="F100" s="17"/>
      <c r="G100" s="17"/>
      <c r="H100" s="17"/>
      <c r="I100" s="17"/>
      <c r="J100" s="17"/>
      <c r="K100" s="17"/>
      <c r="L100" s="17"/>
      <c r="M100" s="17"/>
      <c r="N100" s="17"/>
      <c r="O100" s="17"/>
      <c r="P100" s="17"/>
      <c r="Q100" s="17"/>
      <c r="R100" s="17"/>
    </row>
    <row r="101" spans="2:60" ht="13.35" customHeight="1">
      <c r="C101" s="7" t="s">
        <v>138</v>
      </c>
      <c r="E101" s="17"/>
      <c r="F101" s="17"/>
    </row>
    <row r="102" spans="2:60" ht="13.35" customHeight="1">
      <c r="C102" s="145" t="s">
        <v>101</v>
      </c>
      <c r="E102" s="15">
        <f>(E91-E97)*'Inputs-Assumptions-Policy Specs'!D30</f>
        <v>26.925000000000001</v>
      </c>
      <c r="F102" s="15">
        <f>(F91-F97+E104)*'Inputs-Assumptions-Policy Specs'!E30</f>
        <v>21.430788120000003</v>
      </c>
      <c r="G102" s="15">
        <f>(G91-G97+F104)*'Inputs-Assumptions-Policy Specs'!F30</f>
        <v>36.692909338065817</v>
      </c>
      <c r="H102" s="15">
        <f>(H91-H97+G104)*'Inputs-Assumptions-Policy Specs'!G30</f>
        <v>54.35309834306603</v>
      </c>
      <c r="I102" s="15">
        <f>(I91-I97+H104)*'Inputs-Assumptions-Policy Specs'!H30</f>
        <v>69.821080498664017</v>
      </c>
      <c r="J102" s="15">
        <f>(J91-J97+I104)*'Inputs-Assumptions-Policy Specs'!I30</f>
        <v>83.417359609212909</v>
      </c>
      <c r="K102" s="15">
        <f>(K91-K97+J104)*'Inputs-Assumptions-Policy Specs'!J30</f>
        <v>95.40578972480742</v>
      </c>
      <c r="L102" s="15">
        <f>(L91-L97+K104)*'Inputs-Assumptions-Policy Specs'!K30</f>
        <v>106.01363192336733</v>
      </c>
      <c r="M102" s="15">
        <f>(M91-M97+L104)*'Inputs-Assumptions-Policy Specs'!L30</f>
        <v>115.43719199625954</v>
      </c>
      <c r="N102" s="15">
        <f>(N91-N97+M104)*'Inputs-Assumptions-Policy Specs'!M30</f>
        <v>123.80006893443999</v>
      </c>
      <c r="O102" s="15">
        <f>(O91-O97+N104)*'Inputs-Assumptions-Policy Specs'!N30</f>
        <v>131.17026110307205</v>
      </c>
      <c r="P102" s="15">
        <f>(P91-P97+O104)*'Inputs-Assumptions-Policy Specs'!O30</f>
        <v>137.6219181299067</v>
      </c>
      <c r="Q102" s="15">
        <f>(Q91-Q97+P104)*'Inputs-Assumptions-Policy Specs'!P30</f>
        <v>143.26009081303906</v>
      </c>
      <c r="R102" s="15">
        <f>(R91-R97+Q104)*'Inputs-Assumptions-Policy Specs'!Q30</f>
        <v>148.14728179376883</v>
      </c>
      <c r="S102" s="15">
        <f>(S91-S97+R104)*'Inputs-Assumptions-Policy Specs'!R30</f>
        <v>152.42129364940257</v>
      </c>
      <c r="T102" s="15">
        <f>(T91-T97+S104)*'Inputs-Assumptions-Policy Specs'!S30</f>
        <v>156.20668593527856</v>
      </c>
      <c r="U102" s="15">
        <f>(U91-U97+T104)*'Inputs-Assumptions-Policy Specs'!T30</f>
        <v>159.31808544770581</v>
      </c>
      <c r="V102" s="15">
        <f>(V91-V97+U104)*'Inputs-Assumptions-Policy Specs'!U30</f>
        <v>162.16788732699681</v>
      </c>
      <c r="W102" s="15">
        <f>(W91-W97+V104)*'Inputs-Assumptions-Policy Specs'!V30</f>
        <v>164.84496435609992</v>
      </c>
      <c r="X102" s="15">
        <f>(X91-X97+W104)*'Inputs-Assumptions-Policy Specs'!W30</f>
        <v>167.43416521920906</v>
      </c>
      <c r="Y102" s="15">
        <f>(Y91-Y97+X104)*'Inputs-Assumptions-Policy Specs'!X30</f>
        <v>170.01128450270443</v>
      </c>
      <c r="Z102" s="15">
        <f>(Z91-Z97+Y104)*'Inputs-Assumptions-Policy Specs'!Y30</f>
        <v>172.64970068094652</v>
      </c>
      <c r="AA102" s="15">
        <f>(AA91-AA97+Z104)*'Inputs-Assumptions-Policy Specs'!Z30</f>
        <v>175.41585981012599</v>
      </c>
      <c r="AB102" s="15">
        <f>(AB91-AB97+AA104)*'Inputs-Assumptions-Policy Specs'!AA30</f>
        <v>178.37132068875343</v>
      </c>
      <c r="AC102" s="15">
        <f>(AC91-AC97+AB104)*'Inputs-Assumptions-Policy Specs'!AB30</f>
        <v>181.57772261534024</v>
      </c>
      <c r="AD102" s="15">
        <f>(AD91-AD97+AC104)*'Inputs-Assumptions-Policy Specs'!AC30</f>
        <v>185.0972425135655</v>
      </c>
      <c r="AE102" s="15">
        <f>(AE91-AE97+AD104)*'Inputs-Assumptions-Policy Specs'!AD30</f>
        <v>188.99447327793976</v>
      </c>
      <c r="AF102" s="15">
        <f>(AF91-AF97+AE104)*'Inputs-Assumptions-Policy Specs'!AE30</f>
        <v>193.33934237978943</v>
      </c>
      <c r="AG102" s="15">
        <f>(AG91-AG97+AF104)*'Inputs-Assumptions-Policy Specs'!AF30</f>
        <v>198.19744468738355</v>
      </c>
      <c r="AH102" s="15">
        <f>(AH91-AH97+AG104)*'Inputs-Assumptions-Policy Specs'!AG30</f>
        <v>203.62952797669863</v>
      </c>
      <c r="AI102" s="15">
        <f>(AI91-AI97+AH104)*'Inputs-Assumptions-Policy Specs'!AH30</f>
        <v>209.69210546345235</v>
      </c>
      <c r="AJ102" s="15">
        <f>(AJ91-AJ97+AI104)*'Inputs-Assumptions-Policy Specs'!AI30</f>
        <v>216.43979681041967</v>
      </c>
      <c r="AK102" s="15">
        <f>(AK91-AK97+AJ104)*'Inputs-Assumptions-Policy Specs'!AJ30</f>
        <v>223.92821717255265</v>
      </c>
      <c r="AL102" s="15">
        <f>(AL91-AL97+AK104)*'Inputs-Assumptions-Policy Specs'!AK30</f>
        <v>232.21324144808185</v>
      </c>
      <c r="AM102" s="15">
        <f>(AM91-AM97+AL104)*'Inputs-Assumptions-Policy Specs'!AL30</f>
        <v>241.3530704358553</v>
      </c>
      <c r="AN102" s="15">
        <f>(AN91-AN97+AM104)*'Inputs-Assumptions-Policy Specs'!AM30</f>
        <v>251.40787055866991</v>
      </c>
      <c r="AO102" s="15">
        <f>(AO91-AO97+AN104)*'Inputs-Assumptions-Policy Specs'!AN30</f>
        <v>262.43814922284355</v>
      </c>
      <c r="AP102" s="15">
        <f>(AP91-AP97+AO104)*'Inputs-Assumptions-Policy Specs'!AO30</f>
        <v>274.50603143360598</v>
      </c>
      <c r="AQ102" s="15">
        <f>(AQ91-AQ97+AP104)*'Inputs-Assumptions-Policy Specs'!AP30</f>
        <v>287.67270462686452</v>
      </c>
      <c r="AR102" s="15">
        <f>(AR91-AR97+AQ104)*'Inputs-Assumptions-Policy Specs'!AQ30</f>
        <v>301.99393787697261</v>
      </c>
      <c r="AS102" s="15">
        <f>(AS91-AS97+AR104)*'Inputs-Assumptions-Policy Specs'!AR30</f>
        <v>317.52281141762955</v>
      </c>
      <c r="AT102" s="15">
        <f>(AT91-AT97+AS104)*'Inputs-Assumptions-Policy Specs'!AS30</f>
        <v>334.31471520405586</v>
      </c>
      <c r="AU102" s="15">
        <f>(AU91-AU97+AT104)*'Inputs-Assumptions-Policy Specs'!AT30</f>
        <v>352.42659771448575</v>
      </c>
      <c r="AV102" s="15">
        <f>(AV91-AV97+AU104)*'Inputs-Assumptions-Policy Specs'!AU30</f>
        <v>371.91665894329878</v>
      </c>
      <c r="AW102" s="15">
        <f>(AW91-AW97+AV104)*'Inputs-Assumptions-Policy Specs'!AV30</f>
        <v>392.84499660332722</v>
      </c>
      <c r="AX102" s="15">
        <f>(AX91-AX97+AW104)*'Inputs-Assumptions-Policy Specs'!AW30</f>
        <v>415.27399671561278</v>
      </c>
      <c r="AY102" s="15">
        <f>(AY91-AY97+AX104)*'Inputs-Assumptions-Policy Specs'!AX30</f>
        <v>439.26746895944609</v>
      </c>
      <c r="AZ102" s="15">
        <f>(AZ91-AZ97+AY104)*'Inputs-Assumptions-Policy Specs'!AY30</f>
        <v>464.89127363946585</v>
      </c>
      <c r="BA102" s="15">
        <f>(BA91-BA97+AZ104)*'Inputs-Assumptions-Policy Specs'!AZ30</f>
        <v>492.21495819779926</v>
      </c>
      <c r="BB102" s="15">
        <f>(BB91-BB97+BA104)*'Inputs-Assumptions-Policy Specs'!BA30</f>
        <v>521.31324113032554</v>
      </c>
      <c r="BC102" s="15">
        <f>(BC91-BC97+BB104)*'Inputs-Assumptions-Policy Specs'!BB30</f>
        <v>552.26731802288441</v>
      </c>
      <c r="BD102" s="15">
        <f>(BD91-BD97+BC104)*'Inputs-Assumptions-Policy Specs'!BC30</f>
        <v>585.16591685634899</v>
      </c>
      <c r="BE102" s="15">
        <f>(BE91-BE97+BD104)*'Inputs-Assumptions-Policy Specs'!BD30</f>
        <v>620.10611969424167</v>
      </c>
      <c r="BF102" s="15">
        <f>(BF91-BF97+BE104)*'Inputs-Assumptions-Policy Specs'!BE30</f>
        <v>657.19397097650551</v>
      </c>
      <c r="BG102" s="15">
        <f>(BG91-BG97+BF104)*'Inputs-Assumptions-Policy Specs'!BF30</f>
        <v>696.54491227735389</v>
      </c>
    </row>
    <row r="103" spans="2:60" ht="13.35" customHeight="1">
      <c r="C103" s="145" t="s">
        <v>44</v>
      </c>
      <c r="E103" s="17">
        <f>-(E91-E99+E102)</f>
        <v>-44.924999999999997</v>
      </c>
      <c r="F103" s="17">
        <f>(F91-F99+F102)</f>
        <v>295.23419589022166</v>
      </c>
      <c r="G103" s="17">
        <f t="shared" ref="G103:BG103" si="26">(G91-G99+G102)</f>
        <v>324.02991982049241</v>
      </c>
      <c r="H103" s="17">
        <f t="shared" si="26"/>
        <v>285.19268436339598</v>
      </c>
      <c r="I103" s="17">
        <f t="shared" si="26"/>
        <v>251.84350072428384</v>
      </c>
      <c r="J103" s="17">
        <f t="shared" si="26"/>
        <v>223.04661993821122</v>
      </c>
      <c r="K103" s="17">
        <f t="shared" si="26"/>
        <v>198.18751397278345</v>
      </c>
      <c r="L103" s="17">
        <f t="shared" si="26"/>
        <v>176.7375398774285</v>
      </c>
      <c r="M103" s="17">
        <f t="shared" si="26"/>
        <v>157.4915582904045</v>
      </c>
      <c r="N103" s="17">
        <f t="shared" si="26"/>
        <v>139.52336515571062</v>
      </c>
      <c r="O103" s="17">
        <f t="shared" si="26"/>
        <v>122.92970674498801</v>
      </c>
      <c r="P103" s="17">
        <f t="shared" si="26"/>
        <v>108.18996372245064</v>
      </c>
      <c r="Q103" s="17">
        <f t="shared" si="26"/>
        <v>94.595592881000471</v>
      </c>
      <c r="R103" s="17">
        <f t="shared" si="26"/>
        <v>83.369617266090444</v>
      </c>
      <c r="S103" s="17">
        <f t="shared" si="26"/>
        <v>74.287983913162776</v>
      </c>
      <c r="T103" s="17">
        <f t="shared" si="26"/>
        <v>62.264262213540192</v>
      </c>
      <c r="U103" s="17">
        <f t="shared" si="26"/>
        <v>57.079069873244279</v>
      </c>
      <c r="V103" s="17">
        <f t="shared" si="26"/>
        <v>53.436480237750558</v>
      </c>
      <c r="W103" s="17">
        <f t="shared" si="26"/>
        <v>51.264734928523652</v>
      </c>
      <c r="X103" s="17">
        <f t="shared" si="26"/>
        <v>50.409935738776937</v>
      </c>
      <c r="Y103" s="17">
        <f t="shared" si="26"/>
        <v>50.827142731777315</v>
      </c>
      <c r="Z103" s="17">
        <f t="shared" si="26"/>
        <v>52.397698315617305</v>
      </c>
      <c r="AA103" s="17">
        <f t="shared" si="26"/>
        <v>55.03683639777563</v>
      </c>
      <c r="AB103" s="17">
        <f t="shared" si="26"/>
        <v>58.741589358043456</v>
      </c>
      <c r="AC103" s="17">
        <f t="shared" si="26"/>
        <v>63.517127500396526</v>
      </c>
      <c r="AD103" s="17">
        <f t="shared" si="26"/>
        <v>69.400031512157241</v>
      </c>
      <c r="AE103" s="17">
        <f t="shared" si="26"/>
        <v>76.475176974481514</v>
      </c>
      <c r="AF103" s="17">
        <f t="shared" si="26"/>
        <v>84.669474968260516</v>
      </c>
      <c r="AG103" s="17">
        <f t="shared" si="26"/>
        <v>93.901458340008375</v>
      </c>
      <c r="AH103" s="17">
        <f t="shared" si="26"/>
        <v>104.09959124513213</v>
      </c>
      <c r="AI103" s="17">
        <f t="shared" si="26"/>
        <v>115.23069899483193</v>
      </c>
      <c r="AJ103" s="17">
        <f t="shared" si="26"/>
        <v>127.30910328887914</v>
      </c>
      <c r="AK103" s="17">
        <f t="shared" si="26"/>
        <v>140.33734751030576</v>
      </c>
      <c r="AL103" s="17">
        <f t="shared" si="26"/>
        <v>154.35211271245115</v>
      </c>
      <c r="AM103" s="17">
        <f t="shared" si="26"/>
        <v>169.38457701690106</v>
      </c>
      <c r="AN103" s="17">
        <f t="shared" si="26"/>
        <v>185.43961164620379</v>
      </c>
      <c r="AO103" s="17">
        <f t="shared" si="26"/>
        <v>202.54318404691614</v>
      </c>
      <c r="AP103" s="17">
        <f t="shared" si="26"/>
        <v>220.67956113852671</v>
      </c>
      <c r="AQ103" s="17">
        <f t="shared" si="26"/>
        <v>239.75960728699107</v>
      </c>
      <c r="AR103" s="17">
        <f t="shared" si="26"/>
        <v>259.73880170030219</v>
      </c>
      <c r="AS103" s="17">
        <f t="shared" si="26"/>
        <v>280.65456294566206</v>
      </c>
      <c r="AT103" s="17">
        <f t="shared" si="26"/>
        <v>302.5321717707252</v>
      </c>
      <c r="AU103" s="17">
        <f t="shared" si="26"/>
        <v>325.39203859912232</v>
      </c>
      <c r="AV103" s="17">
        <f t="shared" si="26"/>
        <v>349.26530542834445</v>
      </c>
      <c r="AW103" s="17">
        <f t="shared" si="26"/>
        <v>374.18965848820903</v>
      </c>
      <c r="AX103" s="17">
        <f t="shared" si="26"/>
        <v>400.18874606847305</v>
      </c>
      <c r="AY103" s="17">
        <f t="shared" si="26"/>
        <v>427.29658524623449</v>
      </c>
      <c r="AZ103" s="17">
        <f t="shared" si="26"/>
        <v>455.57411279104753</v>
      </c>
      <c r="BA103" s="17">
        <f t="shared" si="26"/>
        <v>485.10671419090204</v>
      </c>
      <c r="BB103" s="17">
        <f t="shared" si="26"/>
        <v>516.00134006959388</v>
      </c>
      <c r="BC103" s="17">
        <f t="shared" si="26"/>
        <v>548.38240990034456</v>
      </c>
      <c r="BD103" s="17">
        <f t="shared" si="26"/>
        <v>582.38799575582811</v>
      </c>
      <c r="BE103" s="17">
        <f t="shared" si="26"/>
        <v>618.16633255405839</v>
      </c>
      <c r="BF103" s="17">
        <f t="shared" si="26"/>
        <v>655.87297840794895</v>
      </c>
      <c r="BG103" s="17">
        <f t="shared" si="26"/>
        <v>695.6646395954109</v>
      </c>
    </row>
    <row r="104" spans="2:60" ht="13.35" customHeight="1">
      <c r="C104" s="145" t="s">
        <v>102</v>
      </c>
      <c r="E104" s="17">
        <f>E103</f>
        <v>-44.924999999999997</v>
      </c>
      <c r="F104" s="17">
        <f>F103+E104</f>
        <v>250.30919589022164</v>
      </c>
      <c r="G104" s="17">
        <f t="shared" ref="G104:BG104" si="27">G103+F104</f>
        <v>574.33911571071405</v>
      </c>
      <c r="H104" s="17">
        <f t="shared" si="27"/>
        <v>859.53180007411004</v>
      </c>
      <c r="I104" s="17">
        <f t="shared" si="27"/>
        <v>1111.3753007983939</v>
      </c>
      <c r="J104" s="17">
        <f t="shared" si="27"/>
        <v>1334.4219207366052</v>
      </c>
      <c r="K104" s="17">
        <f t="shared" si="27"/>
        <v>1532.6094347093886</v>
      </c>
      <c r="L104" s="17">
        <f t="shared" si="27"/>
        <v>1709.3469745868169</v>
      </c>
      <c r="M104" s="17">
        <f t="shared" si="27"/>
        <v>1866.8385328772215</v>
      </c>
      <c r="N104" s="17">
        <f t="shared" si="27"/>
        <v>2006.361898032932</v>
      </c>
      <c r="O104" s="17">
        <f t="shared" si="27"/>
        <v>2129.2916047779199</v>
      </c>
      <c r="P104" s="17">
        <f t="shared" si="27"/>
        <v>2237.4815685003705</v>
      </c>
      <c r="Q104" s="17">
        <f t="shared" si="27"/>
        <v>2332.0771613813708</v>
      </c>
      <c r="R104" s="17">
        <f t="shared" si="27"/>
        <v>2415.4467786474611</v>
      </c>
      <c r="S104" s="17">
        <f t="shared" si="27"/>
        <v>2489.7347625606239</v>
      </c>
      <c r="T104" s="17">
        <f t="shared" si="27"/>
        <v>2551.9990247741644</v>
      </c>
      <c r="U104" s="17">
        <f t="shared" si="27"/>
        <v>2609.0780946474088</v>
      </c>
      <c r="V104" s="17">
        <f t="shared" si="27"/>
        <v>2662.5145748851592</v>
      </c>
      <c r="W104" s="17">
        <f t="shared" si="27"/>
        <v>2713.7793098136826</v>
      </c>
      <c r="X104" s="17">
        <f t="shared" si="27"/>
        <v>2764.1892455524594</v>
      </c>
      <c r="Y104" s="17">
        <f t="shared" si="27"/>
        <v>2815.0163882842367</v>
      </c>
      <c r="Z104" s="17">
        <f t="shared" si="27"/>
        <v>2867.4140865998538</v>
      </c>
      <c r="AA104" s="17">
        <f t="shared" si="27"/>
        <v>2922.4509229976293</v>
      </c>
      <c r="AB104" s="17">
        <f t="shared" si="27"/>
        <v>2981.1925123556725</v>
      </c>
      <c r="AC104" s="17">
        <f t="shared" si="27"/>
        <v>3044.7096398560689</v>
      </c>
      <c r="AD104" s="17">
        <f t="shared" si="27"/>
        <v>3114.1096713682259</v>
      </c>
      <c r="AE104" s="17">
        <f t="shared" si="27"/>
        <v>3190.5848483427076</v>
      </c>
      <c r="AF104" s="17">
        <f t="shared" si="27"/>
        <v>3275.2543233109682</v>
      </c>
      <c r="AG104" s="17">
        <f t="shared" si="27"/>
        <v>3369.1557816509767</v>
      </c>
      <c r="AH104" s="17">
        <f t="shared" si="27"/>
        <v>3473.2553728961088</v>
      </c>
      <c r="AI104" s="17">
        <f t="shared" si="27"/>
        <v>3588.4860718909408</v>
      </c>
      <c r="AJ104" s="17">
        <f t="shared" si="27"/>
        <v>3715.79517517982</v>
      </c>
      <c r="AK104" s="17">
        <f t="shared" si="27"/>
        <v>3856.1325226901258</v>
      </c>
      <c r="AL104" s="17">
        <f t="shared" si="27"/>
        <v>4010.4846354025772</v>
      </c>
      <c r="AM104" s="17">
        <f t="shared" si="27"/>
        <v>4179.8692124194786</v>
      </c>
      <c r="AN104" s="17">
        <f t="shared" si="27"/>
        <v>4365.3088240656825</v>
      </c>
      <c r="AO104" s="17">
        <f t="shared" si="27"/>
        <v>4567.8520081125989</v>
      </c>
      <c r="AP104" s="17">
        <f t="shared" si="27"/>
        <v>4788.5315692511258</v>
      </c>
      <c r="AQ104" s="17">
        <f t="shared" si="27"/>
        <v>5028.2911765381168</v>
      </c>
      <c r="AR104" s="17">
        <f t="shared" si="27"/>
        <v>5288.0299782384191</v>
      </c>
      <c r="AS104" s="17">
        <f t="shared" si="27"/>
        <v>5568.6845411840814</v>
      </c>
      <c r="AT104" s="17">
        <f t="shared" si="27"/>
        <v>5871.216712954807</v>
      </c>
      <c r="AU104" s="17">
        <f t="shared" si="27"/>
        <v>6196.6087515539293</v>
      </c>
      <c r="AV104" s="17">
        <f t="shared" si="27"/>
        <v>6545.8740569822739</v>
      </c>
      <c r="AW104" s="17">
        <f t="shared" si="27"/>
        <v>6920.0637154704827</v>
      </c>
      <c r="AX104" s="17">
        <f t="shared" si="27"/>
        <v>7320.2524615389557</v>
      </c>
      <c r="AY104" s="17">
        <f t="shared" si="27"/>
        <v>7747.5490467851905</v>
      </c>
      <c r="AZ104" s="17">
        <f t="shared" si="27"/>
        <v>8203.1231595762383</v>
      </c>
      <c r="BA104" s="17">
        <f t="shared" si="27"/>
        <v>8688.2298737671408</v>
      </c>
      <c r="BB104" s="17">
        <f t="shared" si="27"/>
        <v>9204.2312138367342</v>
      </c>
      <c r="BC104" s="17">
        <f t="shared" si="27"/>
        <v>9752.6136237370793</v>
      </c>
      <c r="BD104" s="17">
        <f t="shared" si="27"/>
        <v>10335.001619492907</v>
      </c>
      <c r="BE104" s="17">
        <f t="shared" si="27"/>
        <v>10953.167952046964</v>
      </c>
      <c r="BF104" s="17">
        <f t="shared" si="27"/>
        <v>11609.040930454914</v>
      </c>
      <c r="BG104" s="17">
        <f t="shared" si="27"/>
        <v>12304.705570050324</v>
      </c>
    </row>
    <row r="105" spans="2:60" ht="13.35" customHeight="1">
      <c r="E105" s="17"/>
    </row>
    <row r="106" spans="2:60" ht="13.35" customHeight="1">
      <c r="C106" s="7" t="s">
        <v>139</v>
      </c>
    </row>
    <row r="107" spans="2:60" ht="13.35" customHeight="1">
      <c r="C107" s="145" t="s">
        <v>119</v>
      </c>
      <c r="E107" s="17">
        <f>'Inputs-Assumptions-Policy Specs'!$D$58*E41</f>
        <v>25000</v>
      </c>
      <c r="F107" s="17">
        <f>'Inputs-Assumptions-Policy Specs'!$D$58*F41</f>
        <v>21972.940000000002</v>
      </c>
      <c r="G107" s="17">
        <f>'Inputs-Assumptions-Policy Specs'!$D$58*G41</f>
        <v>19739.852080740002</v>
      </c>
      <c r="H107" s="17">
        <f>'Inputs-Assumptions-Policy Specs'!$D$58*H41</f>
        <v>18117.259927525673</v>
      </c>
      <c r="I107" s="17">
        <f>'Inputs-Assumptions-Policy Specs'!$D$58*I41</f>
        <v>16620.375677793647</v>
      </c>
      <c r="J107" s="17">
        <f>'Inputs-Assumptions-Policy Specs'!$D$58*J41</f>
        <v>15241.203607749789</v>
      </c>
      <c r="K107" s="17">
        <f>'Inputs-Assumptions-Policy Specs'!$D$58*K41</f>
        <v>13971.288233707744</v>
      </c>
      <c r="L107" s="17">
        <f>'Inputs-Assumptions-Policy Specs'!$D$58*L41</f>
        <v>12802.42790601458</v>
      </c>
      <c r="M107" s="17">
        <f>'Inputs-Assumptions-Policy Specs'!$D$58*M41</f>
        <v>11727.116139390278</v>
      </c>
      <c r="N107" s="17">
        <f>'Inputs-Assumptions-Policy Specs'!$D$58*N41</f>
        <v>10737.483571772955</v>
      </c>
      <c r="O107" s="17">
        <f>'Inputs-Assumptions-Policy Specs'!$D$58*O41</f>
        <v>9825.6349918908527</v>
      </c>
      <c r="P107" s="17">
        <f>'Inputs-Assumptions-Policy Specs'!$D$58*P41</f>
        <v>8983.9907497554686</v>
      </c>
      <c r="Q107" s="17">
        <f>'Inputs-Assumptions-Policy Specs'!$D$58*Q41</f>
        <v>8206.9186730572201</v>
      </c>
      <c r="R107" s="17">
        <f>'Inputs-Assumptions-Policy Specs'!$D$58*R41</f>
        <v>7488.7541993502673</v>
      </c>
      <c r="S107" s="17">
        <f>'Inputs-Assumptions-Policy Specs'!$D$58*S41</f>
        <v>6825.5800824726066</v>
      </c>
      <c r="T107" s="17">
        <f>'Inputs-Assumptions-Policy Specs'!$D$58*T41</f>
        <v>6213.6613676148718</v>
      </c>
      <c r="U107" s="17">
        <f>'Inputs-Assumptions-Policy Specs'!$D$58*U41</f>
        <v>5644.9398554243653</v>
      </c>
      <c r="V107" s="17">
        <f>'Inputs-Assumptions-Policy Specs'!$D$58*V41</f>
        <v>5121.3129764592586</v>
      </c>
      <c r="W107" s="17">
        <f>'Inputs-Assumptions-Policy Specs'!$D$58*W41</f>
        <v>4639.4261047271111</v>
      </c>
      <c r="X107" s="17">
        <f>'Inputs-Assumptions-Policy Specs'!$D$58*X41</f>
        <v>4196.1809019928078</v>
      </c>
      <c r="Y107" s="17">
        <f>'Inputs-Assumptions-Policy Specs'!$D$58*Y41</f>
        <v>3788.6427773741843</v>
      </c>
      <c r="Z107" s="17">
        <f>'Inputs-Assumptions-Policy Specs'!$D$58*Z41</f>
        <v>3414.1324079165242</v>
      </c>
      <c r="AA107" s="17">
        <f>'Inputs-Assumptions-Policy Specs'!$D$58*AA41</f>
        <v>3070.1408143304134</v>
      </c>
      <c r="AB107" s="17">
        <f>'Inputs-Assumptions-Policy Specs'!$D$58*AB41</f>
        <v>2754.3399898867588</v>
      </c>
      <c r="AC107" s="17">
        <f>'Inputs-Assumptions-Policy Specs'!$D$58*AC41</f>
        <v>2464.6374080144733</v>
      </c>
      <c r="AD107" s="17">
        <f>'Inputs-Assumptions-Policy Specs'!$D$58*AD41</f>
        <v>2199.1476522781177</v>
      </c>
      <c r="AE107" s="17">
        <f>'Inputs-Assumptions-Policy Specs'!$D$58*AE41</f>
        <v>1956.1866993134922</v>
      </c>
      <c r="AF107" s="17">
        <f>'Inputs-Assumptions-Policy Specs'!$D$58*AF41</f>
        <v>1734.2909646876049</v>
      </c>
      <c r="AG107" s="17">
        <f>'Inputs-Assumptions-Policy Specs'!$D$58*AG41</f>
        <v>1532.0448895495954</v>
      </c>
      <c r="AH107" s="17">
        <f>'Inputs-Assumptions-Policy Specs'!$D$58*AH41</f>
        <v>1348.0701982149658</v>
      </c>
      <c r="AI107" s="17">
        <f>'Inputs-Assumptions-Policy Specs'!$D$58*AI41</f>
        <v>1181.041065287656</v>
      </c>
      <c r="AJ107" s="17">
        <f>'Inputs-Assumptions-Policy Specs'!$D$58*AJ41</f>
        <v>1029.7199425894621</v>
      </c>
      <c r="AK107" s="17">
        <f>'Inputs-Assumptions-Policy Specs'!$D$58*AK41</f>
        <v>892.99331672445612</v>
      </c>
      <c r="AL107" s="17">
        <f>'Inputs-Assumptions-Policy Specs'!$D$58*AL41</f>
        <v>769.84525198023346</v>
      </c>
      <c r="AM107" s="17">
        <f>'Inputs-Assumptions-Policy Specs'!$D$58*AM41</f>
        <v>659.3736900734732</v>
      </c>
      <c r="AN107" s="17">
        <f>'Inputs-Assumptions-Policy Specs'!$D$58*AN41</f>
        <v>560.76303597560513</v>
      </c>
      <c r="AO107" s="17">
        <f>'Inputs-Assumptions-Policy Specs'!$D$58*AO41</f>
        <v>473.24205728831976</v>
      </c>
      <c r="AP107" s="17">
        <f>'Inputs-Assumptions-Policy Specs'!$D$58*AP41</f>
        <v>396.09375851553199</v>
      </c>
      <c r="AQ107" s="17">
        <f>'Inputs-Assumptions-Policy Specs'!$D$58*AQ41</f>
        <v>328.60698706464888</v>
      </c>
      <c r="AR107" s="17">
        <f>'Inputs-Assumptions-Policy Specs'!$D$58*AR41</f>
        <v>270.0066345042049</v>
      </c>
      <c r="AS107" s="17">
        <f>'Inputs-Assumptions-Policy Specs'!$D$58*AS41</f>
        <v>219.50156951223198</v>
      </c>
      <c r="AT107" s="17">
        <f>'Inputs-Assumptions-Policy Specs'!$D$58*AT41</f>
        <v>176.35950183150865</v>
      </c>
      <c r="AU107" s="17">
        <f>'Inputs-Assumptions-Policy Specs'!$D$58*AU41</f>
        <v>139.88609945112921</v>
      </c>
      <c r="AV107" s="17">
        <f>'Inputs-Assumptions-Policy Specs'!$D$58*AV41</f>
        <v>109.41152100462226</v>
      </c>
      <c r="AW107" s="17">
        <f>'Inputs-Assumptions-Policy Specs'!$D$58*AW41</f>
        <v>84.292517660122257</v>
      </c>
      <c r="AX107" s="17">
        <f>'Inputs-Assumptions-Policy Specs'!$D$58*AX41</f>
        <v>63.910553172897643</v>
      </c>
      <c r="AY107" s="17">
        <f>'Inputs-Assumptions-Policy Specs'!$D$58*AY41</f>
        <v>47.651427239278519</v>
      </c>
      <c r="AZ107" s="17">
        <f>'Inputs-Assumptions-Policy Specs'!$D$58*AZ41</f>
        <v>34.909683382917088</v>
      </c>
      <c r="BA107" s="17">
        <f>'Inputs-Assumptions-Policy Specs'!$D$58*BA41</f>
        <v>25.10803572400205</v>
      </c>
      <c r="BB107" s="17">
        <f>'Inputs-Assumptions-Policy Specs'!$D$58*BB41</f>
        <v>17.712845443640251</v>
      </c>
      <c r="BC107" s="17">
        <f>'Inputs-Assumptions-Policy Specs'!$D$58*BC41</f>
        <v>12.245166375577426</v>
      </c>
      <c r="BD107" s="17">
        <f>'Inputs-Assumptions-Policy Specs'!$D$58*BD41</f>
        <v>8.2872788015967398</v>
      </c>
      <c r="BE107" s="17">
        <f>'Inputs-Assumptions-Policy Specs'!$D$58*BE41</f>
        <v>5.4849951432441744</v>
      </c>
      <c r="BF107" s="17">
        <f>'Inputs-Assumptions-Policy Specs'!$D$58*BF41</f>
        <v>3.5463148338722918</v>
      </c>
      <c r="BG107" s="17">
        <f>'Inputs-Assumptions-Policy Specs'!$D$58*BG41</f>
        <v>2.2372040611558042</v>
      </c>
    </row>
    <row r="108" spans="2:60" ht="13.35" customHeight="1">
      <c r="C108" s="145" t="s">
        <v>121</v>
      </c>
      <c r="E108" s="17">
        <f>'Inputs-Assumptions-Policy Specs'!$D$58*E42</f>
        <v>0</v>
      </c>
      <c r="F108" s="17">
        <f>'Inputs-Assumptions-Policy Specs'!$D$58*F42</f>
        <v>0</v>
      </c>
      <c r="G108" s="17">
        <f>'Inputs-Assumptions-Policy Specs'!$D$58*G42</f>
        <v>5.7371124650078658</v>
      </c>
      <c r="H108" s="17">
        <f>'Inputs-Assumptions-Policy Specs'!$D$58*H42</f>
        <v>306.59190527187133</v>
      </c>
      <c r="I108" s="17">
        <f>'Inputs-Assumptions-Policy Specs'!$D$58*I42</f>
        <v>562.7205809719195</v>
      </c>
      <c r="J108" s="17">
        <f>'Inputs-Assumptions-Policy Specs'!$D$58*J42</f>
        <v>782.68090194187562</v>
      </c>
      <c r="K108" s="17">
        <f>'Inputs-Assumptions-Policy Specs'!$D$58*K42</f>
        <v>965.53801687366263</v>
      </c>
      <c r="L108" s="17">
        <f>'Inputs-Assumptions-Policy Specs'!$D$58*L42</f>
        <v>1114.3490858437156</v>
      </c>
      <c r="M108" s="17">
        <f>'Inputs-Assumptions-Policy Specs'!$D$58*M42</f>
        <v>1236.5866550978869</v>
      </c>
      <c r="N108" s="17">
        <f>'Inputs-Assumptions-Policy Specs'!$D$58*N42</f>
        <v>1334.6585889564994</v>
      </c>
      <c r="O108" s="17">
        <f>'Inputs-Assumptions-Policy Specs'!$D$58*O42</f>
        <v>1410.6741335677332</v>
      </c>
      <c r="P108" s="17">
        <f>'Inputs-Assumptions-Policy Specs'!$D$58*P42</f>
        <v>1458.6271570301024</v>
      </c>
      <c r="Q108" s="17">
        <f>'Inputs-Assumptions-Policy Specs'!$D$58*Q42</f>
        <v>1489.1499688719432</v>
      </c>
      <c r="R108" s="17">
        <f>'Inputs-Assumptions-Policy Specs'!$D$58*R42</f>
        <v>1504.2746445001474</v>
      </c>
      <c r="S108" s="17">
        <f>'Inputs-Assumptions-Policy Specs'!$D$58*S42</f>
        <v>1505.8929301252344</v>
      </c>
      <c r="T108" s="17">
        <f>'Inputs-Assumptions-Policy Specs'!$D$58*T42</f>
        <v>1495.716141160128</v>
      </c>
      <c r="U108" s="17">
        <f>'Inputs-Assumptions-Policy Specs'!$D$58*U42</f>
        <v>1473.9425263262892</v>
      </c>
      <c r="V108" s="17">
        <f>'Inputs-Assumptions-Policy Specs'!$D$58*V42</f>
        <v>1443.0337509985347</v>
      </c>
      <c r="W108" s="17">
        <f>'Inputs-Assumptions-Policy Specs'!$D$58*W42</f>
        <v>1404.0735046264331</v>
      </c>
      <c r="X108" s="17">
        <f>'Inputs-Assumptions-Policy Specs'!$D$58*X42</f>
        <v>1358.0690709518851</v>
      </c>
      <c r="Y108" s="17">
        <f>'Inputs-Assumptions-Policy Specs'!$D$58*Y42</f>
        <v>1306.0527077903894</v>
      </c>
      <c r="Z108" s="17">
        <f>'Inputs-Assumptions-Policy Specs'!$D$58*Z42</f>
        <v>1249.0718004527544</v>
      </c>
      <c r="AA108" s="17">
        <f>'Inputs-Assumptions-Policy Specs'!$D$58*AA42</f>
        <v>1188.2148493445306</v>
      </c>
      <c r="AB108" s="17">
        <f>'Inputs-Assumptions-Policy Specs'!$D$58*AB42</f>
        <v>1124.4458671543862</v>
      </c>
      <c r="AC108" s="17">
        <f>'Inputs-Assumptions-Policy Specs'!$D$58*AC42</f>
        <v>1058.6595880845261</v>
      </c>
      <c r="AD108" s="17">
        <f>'Inputs-Assumptions-Policy Specs'!$D$58*AD42</f>
        <v>991.59047883687356</v>
      </c>
      <c r="AE108" s="17">
        <f>'Inputs-Assumptions-Policy Specs'!$D$58*AE42</f>
        <v>923.80975822547475</v>
      </c>
      <c r="AF108" s="17">
        <f>'Inputs-Assumptions-Policy Specs'!$D$58*AF42</f>
        <v>855.86635583453653</v>
      </c>
      <c r="AG108" s="17">
        <f>'Inputs-Assumptions-Policy Specs'!$D$58*AG42</f>
        <v>788.22821285187194</v>
      </c>
      <c r="AH108" s="17">
        <f>'Inputs-Assumptions-Policy Specs'!$D$58*AH42</f>
        <v>721.32414369437822</v>
      </c>
      <c r="AI108" s="17">
        <f>'Inputs-Assumptions-Policy Specs'!$D$58*AI42</f>
        <v>655.64638197393015</v>
      </c>
      <c r="AJ108" s="17">
        <f>'Inputs-Assumptions-Policy Specs'!$D$58*AJ42</f>
        <v>591.72180781349425</v>
      </c>
      <c r="AK108" s="17">
        <f>'Inputs-Assumptions-Policy Specs'!$D$58*AK42</f>
        <v>530.08294373810566</v>
      </c>
      <c r="AL108" s="17">
        <f>'Inputs-Assumptions-Policy Specs'!$D$58*AL42</f>
        <v>471.21744314063795</v>
      </c>
      <c r="AM108" s="17">
        <f>'Inputs-Assumptions-Policy Specs'!$D$58*AM42</f>
        <v>415.55934724183902</v>
      </c>
      <c r="AN108" s="17">
        <f>'Inputs-Assumptions-Policy Specs'!$D$58*AN42</f>
        <v>363.42174162200814</v>
      </c>
      <c r="AO108" s="17">
        <f>'Inputs-Assumptions-Policy Specs'!$D$58*AO42</f>
        <v>315.00275034449828</v>
      </c>
      <c r="AP108" s="17">
        <f>'Inputs-Assumptions-Policy Specs'!$D$58*AP42</f>
        <v>270.4481881171028</v>
      </c>
      <c r="AQ108" s="17">
        <f>'Inputs-Assumptions-Policy Specs'!$D$58*AQ42</f>
        <v>229.83288348849246</v>
      </c>
      <c r="AR108" s="17">
        <f>'Inputs-Assumptions-Policy Specs'!$D$58*AR42</f>
        <v>193.14482715137851</v>
      </c>
      <c r="AS108" s="17">
        <f>'Inputs-Assumptions-Policy Specs'!$D$58*AS42</f>
        <v>160.33672927864157</v>
      </c>
      <c r="AT108" s="17">
        <f>'Inputs-Assumptions-Policy Specs'!$D$58*AT42</f>
        <v>131.35142058245836</v>
      </c>
      <c r="AU108" s="17">
        <f>'Inputs-Assumptions-Policy Specs'!$D$58*AU42</f>
        <v>106.09402882967441</v>
      </c>
      <c r="AV108" s="17">
        <f>'Inputs-Assumptions-Policy Specs'!$D$58*AV42</f>
        <v>84.412665529599622</v>
      </c>
      <c r="AW108" s="17">
        <f>'Inputs-Assumptions-Policy Specs'!$D$58*AW42</f>
        <v>66.105312225278198</v>
      </c>
      <c r="AX108" s="17">
        <f>'Inputs-Assumptions-Policy Specs'!$D$58*AX42</f>
        <v>50.92605041617329</v>
      </c>
      <c r="AY108" s="17">
        <f>'Inputs-Assumptions-Policy Specs'!$D$58*AY42</f>
        <v>38.577957051666417</v>
      </c>
      <c r="AZ108" s="17">
        <f>'Inputs-Assumptions-Policy Specs'!$D$58*AZ42</f>
        <v>28.725318181688952</v>
      </c>
      <c r="BA108" s="17">
        <f>'Inputs-Assumptions-Policy Specs'!$D$58*BA42</f>
        <v>21.016463840635467</v>
      </c>
      <c r="BB108" s="17">
        <f>'Inputs-Assumptions-Policy Specs'!$D$58*BB42</f>
        <v>15.103817782383869</v>
      </c>
      <c r="BC108" s="17">
        <f>'Inputs-Assumptions-Policy Specs'!$D$58*BC42</f>
        <v>10.656320095451209</v>
      </c>
      <c r="BD108" s="17">
        <f>'Inputs-Assumptions-Policy Specs'!$D$58*BD42</f>
        <v>7.3746983812542961</v>
      </c>
      <c r="BE108" s="17">
        <f>'Inputs-Assumptions-Policy Specs'!$D$58*BE42</f>
        <v>4.9990963161271109</v>
      </c>
      <c r="BF108" s="17">
        <f>'Inputs-Assumptions-Policy Specs'!$D$58*BF42</f>
        <v>3.3124084401756257</v>
      </c>
      <c r="BG108" s="17">
        <f>'Inputs-Assumptions-Policy Specs'!$D$58*BG42</f>
        <v>2.1395294873575259</v>
      </c>
    </row>
    <row r="109" spans="2:60" ht="13.35" customHeight="1">
      <c r="C109" s="145" t="s">
        <v>120</v>
      </c>
      <c r="E109" s="17">
        <f>'Inputs-Assumptions-Policy Specs'!$D$58*E43</f>
        <v>25000</v>
      </c>
      <c r="F109" s="17">
        <f>'Inputs-Assumptions-Policy Specs'!$D$58*F43</f>
        <v>21972.940000000002</v>
      </c>
      <c r="G109" s="17">
        <f>'Inputs-Assumptions-Policy Specs'!$D$58*G43</f>
        <v>19734.114968274993</v>
      </c>
      <c r="H109" s="17">
        <f>'Inputs-Assumptions-Policy Specs'!$D$58*H43</f>
        <v>17810.668022253802</v>
      </c>
      <c r="I109" s="17">
        <f>'Inputs-Assumptions-Policy Specs'!$D$58*I43</f>
        <v>16057.655096821727</v>
      </c>
      <c r="J109" s="17">
        <f>'Inputs-Assumptions-Policy Specs'!$D$58*J43</f>
        <v>14458.522705807913</v>
      </c>
      <c r="K109" s="17">
        <f>'Inputs-Assumptions-Policy Specs'!$D$58*K43</f>
        <v>13005.750216834082</v>
      </c>
      <c r="L109" s="17">
        <f>'Inputs-Assumptions-Policy Specs'!$D$58*L43</f>
        <v>11688.078820170864</v>
      </c>
      <c r="M109" s="17">
        <f>'Inputs-Assumptions-Policy Specs'!$D$58*M43</f>
        <v>10490.529484292392</v>
      </c>
      <c r="N109" s="17">
        <f>'Inputs-Assumptions-Policy Specs'!$D$58*N43</f>
        <v>9402.8249828164553</v>
      </c>
      <c r="O109" s="17">
        <f>'Inputs-Assumptions-Policy Specs'!$D$58*O43</f>
        <v>8414.9608583231202</v>
      </c>
      <c r="P109" s="17">
        <f>'Inputs-Assumptions-Policy Specs'!$D$58*P43</f>
        <v>7525.3635927253663</v>
      </c>
      <c r="Q109" s="17">
        <f>'Inputs-Assumptions-Policy Specs'!$D$58*Q43</f>
        <v>6717.7687041852769</v>
      </c>
      <c r="R109" s="17">
        <f>'Inputs-Assumptions-Policy Specs'!$D$58*R43</f>
        <v>5984.4795548501197</v>
      </c>
      <c r="S109" s="17">
        <f>'Inputs-Assumptions-Policy Specs'!$D$58*S43</f>
        <v>5319.6871523473719</v>
      </c>
      <c r="T109" s="17">
        <f>'Inputs-Assumptions-Policy Specs'!$D$58*T43</f>
        <v>4717.9452264547435</v>
      </c>
      <c r="U109" s="17">
        <f>'Inputs-Assumptions-Policy Specs'!$D$58*U43</f>
        <v>4170.9973290980761</v>
      </c>
      <c r="V109" s="17">
        <f>'Inputs-Assumptions-Policy Specs'!$D$58*V43</f>
        <v>3678.2792254607239</v>
      </c>
      <c r="W109" s="17">
        <f>'Inputs-Assumptions-Policy Specs'!$D$58*W43</f>
        <v>3235.352600100678</v>
      </c>
      <c r="X109" s="17">
        <f>'Inputs-Assumptions-Policy Specs'!$D$58*X43</f>
        <v>2838.1118310409229</v>
      </c>
      <c r="Y109" s="17">
        <f>'Inputs-Assumptions-Policy Specs'!$D$58*Y43</f>
        <v>2482.590069583795</v>
      </c>
      <c r="Z109" s="17">
        <f>'Inputs-Assumptions-Policy Specs'!$D$58*Z43</f>
        <v>2165.0606074637699</v>
      </c>
      <c r="AA109" s="17">
        <f>'Inputs-Assumptions-Policy Specs'!$D$58*AA43</f>
        <v>1881.9259649858827</v>
      </c>
      <c r="AB109" s="17">
        <f>'Inputs-Assumptions-Policy Specs'!$D$58*AB43</f>
        <v>1629.8941227323726</v>
      </c>
      <c r="AC109" s="17">
        <f>'Inputs-Assumptions-Policy Specs'!$D$58*AC43</f>
        <v>1405.9778199299471</v>
      </c>
      <c r="AD109" s="17">
        <f>'Inputs-Assumptions-Policy Specs'!$D$58*AD43</f>
        <v>1207.5571734412442</v>
      </c>
      <c r="AE109" s="17">
        <f>'Inputs-Assumptions-Policy Specs'!$D$58*AE43</f>
        <v>1032.3769410880175</v>
      </c>
      <c r="AF109" s="17">
        <f>'Inputs-Assumptions-Policy Specs'!$D$58*AF43</f>
        <v>878.42460885306832</v>
      </c>
      <c r="AG109" s="17">
        <f>'Inputs-Assumptions-Policy Specs'!$D$58*AG43</f>
        <v>743.81667669772344</v>
      </c>
      <c r="AH109" s="17">
        <f>'Inputs-Assumptions-Policy Specs'!$D$58*AH43</f>
        <v>626.74605452058756</v>
      </c>
      <c r="AI109" s="17">
        <f>'Inputs-Assumptions-Policy Specs'!$D$58*AI43</f>
        <v>525.39468331372586</v>
      </c>
      <c r="AJ109" s="17">
        <f>'Inputs-Assumptions-Policy Specs'!$D$58*AJ43</f>
        <v>437.99813477596786</v>
      </c>
      <c r="AK109" s="17">
        <f>'Inputs-Assumptions-Policy Specs'!$D$58*AK43</f>
        <v>362.91037298635047</v>
      </c>
      <c r="AL109" s="17">
        <f>'Inputs-Assumptions-Policy Specs'!$D$58*AL43</f>
        <v>298.6278088395955</v>
      </c>
      <c r="AM109" s="17">
        <f>'Inputs-Assumptions-Policy Specs'!$D$58*AM43</f>
        <v>243.81434283163418</v>
      </c>
      <c r="AN109" s="17">
        <f>'Inputs-Assumptions-Policy Specs'!$D$58*AN43</f>
        <v>197.34129435359699</v>
      </c>
      <c r="AO109" s="17">
        <f>'Inputs-Assumptions-Policy Specs'!$D$58*AO43</f>
        <v>158.23930694382148</v>
      </c>
      <c r="AP109" s="17">
        <f>'Inputs-Assumptions-Policy Specs'!$D$58*AP43</f>
        <v>125.64557039842919</v>
      </c>
      <c r="AQ109" s="17">
        <f>'Inputs-Assumptions-Policy Specs'!$D$58*AQ43</f>
        <v>98.774103576156421</v>
      </c>
      <c r="AR109" s="17">
        <f>'Inputs-Assumptions-Policy Specs'!$D$58*AR43</f>
        <v>76.861807352826389</v>
      </c>
      <c r="AS109" s="17">
        <f>'Inputs-Assumptions-Policy Specs'!$D$58*AS43</f>
        <v>59.164840233590411</v>
      </c>
      <c r="AT109" s="17">
        <f>'Inputs-Assumptions-Policy Specs'!$D$58*AT43</f>
        <v>45.008081249050292</v>
      </c>
      <c r="AU109" s="17">
        <f>'Inputs-Assumptions-Policy Specs'!$D$58*AU43</f>
        <v>33.792070621454798</v>
      </c>
      <c r="AV109" s="17">
        <f>'Inputs-Assumptions-Policy Specs'!$D$58*AV43</f>
        <v>24.998855475022637</v>
      </c>
      <c r="AW109" s="17">
        <f>'Inputs-Assumptions-Policy Specs'!$D$58*AW43</f>
        <v>18.18720543484406</v>
      </c>
      <c r="AX109" s="17">
        <f>'Inputs-Assumptions-Policy Specs'!$D$58*AX43</f>
        <v>12.984502756724353</v>
      </c>
      <c r="AY109" s="17">
        <f>'Inputs-Assumptions-Policy Specs'!$D$58*AY43</f>
        <v>9.0734701876121022</v>
      </c>
      <c r="AZ109" s="17">
        <f>'Inputs-Assumptions-Policy Specs'!$D$58*AZ43</f>
        <v>6.184365201228136</v>
      </c>
      <c r="BA109" s="17">
        <f>'Inputs-Assumptions-Policy Specs'!$D$58*BA43</f>
        <v>4.0915718833665835</v>
      </c>
      <c r="BB109" s="17">
        <f>'Inputs-Assumptions-Policy Specs'!$D$58*BB43</f>
        <v>2.6090276612563823</v>
      </c>
      <c r="BC109" s="17">
        <f>'Inputs-Assumptions-Policy Specs'!$D$58*BC43</f>
        <v>1.5888462801262175</v>
      </c>
      <c r="BD109" s="17">
        <f>'Inputs-Assumptions-Policy Specs'!$D$58*BD43</f>
        <v>0.91258042034244369</v>
      </c>
      <c r="BE109" s="17">
        <f>'Inputs-Assumptions-Policy Specs'!$D$58*BE43</f>
        <v>0.48589882711706345</v>
      </c>
      <c r="BF109" s="17">
        <f>'Inputs-Assumptions-Policy Specs'!$D$58*BF43</f>
        <v>0.2339063936966661</v>
      </c>
      <c r="BG109" s="17">
        <f>'Inputs-Assumptions-Policy Specs'!$D$58*BG43</f>
        <v>9.7674573798278264E-2</v>
      </c>
    </row>
    <row r="111" spans="2:60" s="234" customFormat="1" ht="3" customHeight="1">
      <c r="B111" s="233"/>
      <c r="C111" s="233"/>
      <c r="D111" s="233"/>
      <c r="E111" s="233"/>
      <c r="F111" s="233"/>
      <c r="G111" s="233"/>
      <c r="H111" s="233"/>
      <c r="I111" s="233"/>
      <c r="J111" s="233"/>
      <c r="K111" s="233"/>
      <c r="L111" s="233"/>
      <c r="M111" s="233"/>
      <c r="N111" s="233"/>
      <c r="O111" s="163"/>
      <c r="P111" s="163"/>
      <c r="Q111" s="163"/>
      <c r="R111" s="163"/>
      <c r="S111" s="163"/>
      <c r="T111" s="163"/>
      <c r="U111" s="163"/>
      <c r="V111" s="163"/>
      <c r="W111" s="163"/>
      <c r="X111" s="163"/>
      <c r="Y111" s="163"/>
      <c r="Z111" s="163"/>
      <c r="AA111" s="163"/>
      <c r="AB111" s="163"/>
      <c r="AC111" s="163"/>
      <c r="AD111" s="163"/>
      <c r="AE111" s="163"/>
      <c r="AF111" s="163"/>
      <c r="AG111" s="163"/>
      <c r="AH111" s="163"/>
      <c r="AI111" s="163"/>
      <c r="AJ111" s="163"/>
      <c r="AK111" s="163"/>
      <c r="AL111" s="163"/>
      <c r="AM111" s="163"/>
      <c r="AN111" s="163"/>
      <c r="AO111" s="163"/>
      <c r="AP111" s="163"/>
      <c r="AQ111" s="163"/>
      <c r="AR111" s="163"/>
      <c r="AS111" s="163"/>
      <c r="AT111" s="163"/>
      <c r="AU111" s="163"/>
      <c r="AV111" s="163"/>
      <c r="AW111" s="163"/>
      <c r="AX111" s="163"/>
      <c r="AY111" s="163"/>
      <c r="AZ111" s="163"/>
      <c r="BA111" s="163"/>
      <c r="BB111" s="163"/>
      <c r="BC111" s="163"/>
      <c r="BD111" s="163"/>
      <c r="BE111" s="163"/>
      <c r="BF111" s="163"/>
      <c r="BG111" s="163"/>
    </row>
    <row r="112" spans="2:60" ht="13.35" customHeight="1">
      <c r="BH112" s="7" t="s">
        <v>181</v>
      </c>
    </row>
    <row r="114" spans="3:59" s="41" customFormat="1" ht="13.35" customHeight="1"/>
    <row r="116" spans="3:59" ht="13.35" customHeight="1">
      <c r="C116" s="1" t="s">
        <v>183</v>
      </c>
    </row>
    <row r="120" spans="3:59" ht="13.35" customHeight="1">
      <c r="C120" s="7" t="s">
        <v>38</v>
      </c>
    </row>
    <row r="122" spans="3:59" ht="13.35" customHeight="1">
      <c r="C122" s="7" t="s">
        <v>135</v>
      </c>
    </row>
    <row r="123" spans="3:59" ht="13.35" customHeight="1">
      <c r="C123" s="143" t="s">
        <v>0</v>
      </c>
      <c r="E123" s="17">
        <f>E17</f>
        <v>2000</v>
      </c>
      <c r="F123" s="17">
        <f t="shared" ref="F123:BG123" si="28">F17</f>
        <v>1757.8352000000002</v>
      </c>
      <c r="G123" s="17">
        <f t="shared" si="28"/>
        <v>1579.1881664592001</v>
      </c>
      <c r="H123" s="17">
        <f t="shared" si="28"/>
        <v>1449.3807942020537</v>
      </c>
      <c r="I123" s="17">
        <f t="shared" si="28"/>
        <v>1329.6300542234917</v>
      </c>
      <c r="J123" s="17">
        <f t="shared" si="28"/>
        <v>1219.296288619983</v>
      </c>
      <c r="K123" s="17">
        <f t="shared" si="28"/>
        <v>1117.7030586966196</v>
      </c>
      <c r="L123" s="17">
        <f t="shared" si="28"/>
        <v>1024.1942324811664</v>
      </c>
      <c r="M123" s="17">
        <f t="shared" si="28"/>
        <v>938.1692911512223</v>
      </c>
      <c r="N123" s="17">
        <f t="shared" si="28"/>
        <v>858.99868574183643</v>
      </c>
      <c r="O123" s="17">
        <f t="shared" si="28"/>
        <v>786.05079935126821</v>
      </c>
      <c r="P123" s="17">
        <f t="shared" si="28"/>
        <v>718.71925998043741</v>
      </c>
      <c r="Q123" s="17">
        <f t="shared" si="28"/>
        <v>656.55349384457759</v>
      </c>
      <c r="R123" s="17">
        <f t="shared" si="28"/>
        <v>599.10033594802144</v>
      </c>
      <c r="S123" s="17">
        <f t="shared" si="28"/>
        <v>546.04640659780841</v>
      </c>
      <c r="T123" s="17">
        <f t="shared" si="28"/>
        <v>497.09290940918976</v>
      </c>
      <c r="U123" s="17">
        <f t="shared" si="28"/>
        <v>451.5951884339492</v>
      </c>
      <c r="V123" s="17">
        <f t="shared" si="28"/>
        <v>409.7050381167407</v>
      </c>
      <c r="W123" s="17">
        <f t="shared" si="28"/>
        <v>371.15408837816886</v>
      </c>
      <c r="X123" s="17">
        <f t="shared" si="28"/>
        <v>335.69447215942466</v>
      </c>
      <c r="Y123" s="17">
        <f t="shared" si="28"/>
        <v>303.09142218993475</v>
      </c>
      <c r="Z123" s="17">
        <f t="shared" si="28"/>
        <v>273.13059263332195</v>
      </c>
      <c r="AA123" s="17">
        <f t="shared" si="28"/>
        <v>245.61126514643308</v>
      </c>
      <c r="AB123" s="17">
        <f t="shared" si="28"/>
        <v>220.3471991909407</v>
      </c>
      <c r="AC123" s="17">
        <f t="shared" si="28"/>
        <v>197.17099264115788</v>
      </c>
      <c r="AD123" s="17">
        <f t="shared" si="28"/>
        <v>175.93181218224942</v>
      </c>
      <c r="AE123" s="17">
        <f t="shared" si="28"/>
        <v>156.49493594507939</v>
      </c>
      <c r="AF123" s="17">
        <f t="shared" si="28"/>
        <v>138.74327717500839</v>
      </c>
      <c r="AG123" s="17">
        <f t="shared" si="28"/>
        <v>122.56359116396762</v>
      </c>
      <c r="AH123" s="17">
        <f t="shared" si="28"/>
        <v>107.84561585719727</v>
      </c>
      <c r="AI123" s="17">
        <f t="shared" si="28"/>
        <v>94.483285223012473</v>
      </c>
      <c r="AJ123" s="17">
        <f t="shared" si="28"/>
        <v>82.37759540715696</v>
      </c>
      <c r="AK123" s="17">
        <f t="shared" si="28"/>
        <v>71.439465337956477</v>
      </c>
      <c r="AL123" s="17">
        <f t="shared" si="28"/>
        <v>61.587620158418673</v>
      </c>
      <c r="AM123" s="17">
        <f t="shared" si="28"/>
        <v>52.749895205877856</v>
      </c>
      <c r="AN123" s="17">
        <f t="shared" si="28"/>
        <v>44.861042878048409</v>
      </c>
      <c r="AO123" s="17">
        <f t="shared" si="28"/>
        <v>37.859364583065577</v>
      </c>
      <c r="AP123" s="17">
        <f t="shared" si="28"/>
        <v>31.687500681242561</v>
      </c>
      <c r="AQ123" s="17">
        <f t="shared" si="28"/>
        <v>26.288558965171912</v>
      </c>
      <c r="AR123" s="17">
        <f t="shared" si="28"/>
        <v>21.600530760336394</v>
      </c>
      <c r="AS123" s="17">
        <f t="shared" si="28"/>
        <v>17.560125560978559</v>
      </c>
      <c r="AT123" s="17">
        <f t="shared" si="28"/>
        <v>14.108760146520693</v>
      </c>
      <c r="AU123" s="17">
        <f t="shared" si="28"/>
        <v>11.190887956090338</v>
      </c>
      <c r="AV123" s="17">
        <f t="shared" si="28"/>
        <v>8.7529216803697807</v>
      </c>
      <c r="AW123" s="17">
        <f t="shared" si="28"/>
        <v>6.7434014128097814</v>
      </c>
      <c r="AX123" s="17">
        <f t="shared" si="28"/>
        <v>5.1128442538318115</v>
      </c>
      <c r="AY123" s="17">
        <f t="shared" si="28"/>
        <v>3.8121141791422817</v>
      </c>
      <c r="AZ123" s="17">
        <f t="shared" si="28"/>
        <v>2.7927746706333672</v>
      </c>
      <c r="BA123" s="17">
        <f t="shared" si="28"/>
        <v>2.0086428579201638</v>
      </c>
      <c r="BB123" s="17">
        <f t="shared" si="28"/>
        <v>1.4170276354912199</v>
      </c>
      <c r="BC123" s="17">
        <f t="shared" si="28"/>
        <v>0.97961331004619412</v>
      </c>
      <c r="BD123" s="17">
        <f t="shared" si="28"/>
        <v>0.66298230412773917</v>
      </c>
      <c r="BE123" s="17">
        <f t="shared" si="28"/>
        <v>0.43879961145953394</v>
      </c>
      <c r="BF123" s="17">
        <f t="shared" si="28"/>
        <v>0.28370518670978334</v>
      </c>
      <c r="BG123" s="17">
        <f t="shared" si="28"/>
        <v>0.17897632489246432</v>
      </c>
    </row>
    <row r="124" spans="3:59" ht="13.35" customHeight="1">
      <c r="C124" s="147" t="s">
        <v>41</v>
      </c>
      <c r="E124" s="17">
        <f>E18</f>
        <v>2000</v>
      </c>
      <c r="F124" s="17">
        <f t="shared" ref="F124:BG124" si="29">F18</f>
        <v>1757.8352000000002</v>
      </c>
      <c r="G124" s="17">
        <f t="shared" si="29"/>
        <v>1579.1881664592001</v>
      </c>
      <c r="H124" s="17">
        <f t="shared" si="29"/>
        <v>1449.3807942020537</v>
      </c>
      <c r="I124" s="17">
        <f t="shared" si="29"/>
        <v>1329.6300542234917</v>
      </c>
      <c r="J124" s="17">
        <f t="shared" si="29"/>
        <v>1219.296288619983</v>
      </c>
      <c r="K124" s="17">
        <f t="shared" si="29"/>
        <v>1117.7030586966196</v>
      </c>
      <c r="L124" s="17">
        <f t="shared" si="29"/>
        <v>1024.1942324811664</v>
      </c>
      <c r="M124" s="17">
        <f t="shared" si="29"/>
        <v>938.1692911512223</v>
      </c>
      <c r="N124" s="17">
        <f t="shared" si="29"/>
        <v>858.99868574183643</v>
      </c>
      <c r="O124" s="17">
        <f t="shared" si="29"/>
        <v>786.05079935126821</v>
      </c>
      <c r="P124" s="17">
        <f t="shared" si="29"/>
        <v>718.71925998043741</v>
      </c>
      <c r="Q124" s="17">
        <f t="shared" si="29"/>
        <v>656.55349384457759</v>
      </c>
      <c r="R124" s="17">
        <f t="shared" si="29"/>
        <v>599.10033594802144</v>
      </c>
      <c r="S124" s="17">
        <f t="shared" si="29"/>
        <v>546.04640659780841</v>
      </c>
      <c r="T124" s="17">
        <f t="shared" si="29"/>
        <v>497.09290940918976</v>
      </c>
      <c r="U124" s="17">
        <f t="shared" si="29"/>
        <v>451.5951884339492</v>
      </c>
      <c r="V124" s="17">
        <f t="shared" si="29"/>
        <v>409.7050381167407</v>
      </c>
      <c r="W124" s="17">
        <f t="shared" si="29"/>
        <v>371.15408837816886</v>
      </c>
      <c r="X124" s="17">
        <f t="shared" si="29"/>
        <v>335.69447215942466</v>
      </c>
      <c r="Y124" s="17">
        <f t="shared" si="29"/>
        <v>303.09142218993475</v>
      </c>
      <c r="Z124" s="17">
        <f t="shared" si="29"/>
        <v>273.13059263332195</v>
      </c>
      <c r="AA124" s="17">
        <f t="shared" si="29"/>
        <v>245.61126514643308</v>
      </c>
      <c r="AB124" s="17">
        <f t="shared" si="29"/>
        <v>220.3471991909407</v>
      </c>
      <c r="AC124" s="17">
        <f t="shared" si="29"/>
        <v>197.17099264115788</v>
      </c>
      <c r="AD124" s="17">
        <f t="shared" si="29"/>
        <v>175.93181218224942</v>
      </c>
      <c r="AE124" s="17">
        <f t="shared" si="29"/>
        <v>156.49493594507939</v>
      </c>
      <c r="AF124" s="17">
        <f t="shared" si="29"/>
        <v>138.74327717500839</v>
      </c>
      <c r="AG124" s="17">
        <f t="shared" si="29"/>
        <v>122.56359116396762</v>
      </c>
      <c r="AH124" s="17">
        <f t="shared" si="29"/>
        <v>107.84561585719727</v>
      </c>
      <c r="AI124" s="17">
        <f t="shared" si="29"/>
        <v>94.483285223012473</v>
      </c>
      <c r="AJ124" s="17">
        <f t="shared" si="29"/>
        <v>82.37759540715696</v>
      </c>
      <c r="AK124" s="17">
        <f t="shared" si="29"/>
        <v>71.439465337956477</v>
      </c>
      <c r="AL124" s="17">
        <f t="shared" si="29"/>
        <v>61.587620158418673</v>
      </c>
      <c r="AM124" s="17">
        <f t="shared" si="29"/>
        <v>52.749895205877856</v>
      </c>
      <c r="AN124" s="17">
        <f t="shared" si="29"/>
        <v>44.861042878048409</v>
      </c>
      <c r="AO124" s="17">
        <f t="shared" si="29"/>
        <v>37.859364583065577</v>
      </c>
      <c r="AP124" s="17">
        <f t="shared" si="29"/>
        <v>31.687500681242561</v>
      </c>
      <c r="AQ124" s="17">
        <f t="shared" si="29"/>
        <v>26.288558965171912</v>
      </c>
      <c r="AR124" s="17">
        <f t="shared" si="29"/>
        <v>21.600530760336394</v>
      </c>
      <c r="AS124" s="17">
        <f t="shared" si="29"/>
        <v>17.560125560978559</v>
      </c>
      <c r="AT124" s="17">
        <f t="shared" si="29"/>
        <v>14.108760146520693</v>
      </c>
      <c r="AU124" s="17">
        <f t="shared" si="29"/>
        <v>11.190887956090338</v>
      </c>
      <c r="AV124" s="17">
        <f t="shared" si="29"/>
        <v>8.7529216803697807</v>
      </c>
      <c r="AW124" s="17">
        <f t="shared" si="29"/>
        <v>6.7434014128097814</v>
      </c>
      <c r="AX124" s="17">
        <f t="shared" si="29"/>
        <v>5.1128442538318115</v>
      </c>
      <c r="AY124" s="17">
        <f t="shared" si="29"/>
        <v>3.8121141791422817</v>
      </c>
      <c r="AZ124" s="17">
        <f t="shared" si="29"/>
        <v>2.7927746706333672</v>
      </c>
      <c r="BA124" s="17">
        <f t="shared" si="29"/>
        <v>2.0086428579201638</v>
      </c>
      <c r="BB124" s="17">
        <f t="shared" si="29"/>
        <v>1.4170276354912199</v>
      </c>
      <c r="BC124" s="17">
        <f t="shared" si="29"/>
        <v>0.97961331004619412</v>
      </c>
      <c r="BD124" s="17">
        <f t="shared" si="29"/>
        <v>0.66298230412773917</v>
      </c>
      <c r="BE124" s="17">
        <f t="shared" si="29"/>
        <v>0.43879961145953394</v>
      </c>
      <c r="BF124" s="17">
        <f t="shared" si="29"/>
        <v>0.28370518670978334</v>
      </c>
      <c r="BG124" s="17">
        <f t="shared" si="29"/>
        <v>0.17897632489246432</v>
      </c>
    </row>
    <row r="126" spans="3:59" ht="13.35" customHeight="1">
      <c r="C126" s="7" t="s">
        <v>136</v>
      </c>
    </row>
    <row r="127" spans="3:59" ht="13.35" customHeight="1">
      <c r="C127" s="145" t="s">
        <v>8</v>
      </c>
      <c r="E127" s="17">
        <f t="shared" ref="E127:AJ127" si="30">E21</f>
        <v>0</v>
      </c>
      <c r="F127" s="17">
        <f t="shared" si="30"/>
        <v>0</v>
      </c>
      <c r="G127" s="17">
        <f t="shared" si="30"/>
        <v>0</v>
      </c>
      <c r="H127" s="17">
        <f t="shared" si="30"/>
        <v>0</v>
      </c>
      <c r="I127" s="17">
        <f t="shared" si="30"/>
        <v>0</v>
      </c>
      <c r="J127" s="17">
        <f t="shared" si="30"/>
        <v>0</v>
      </c>
      <c r="K127" s="17">
        <f t="shared" si="30"/>
        <v>0</v>
      </c>
      <c r="L127" s="17">
        <f t="shared" si="30"/>
        <v>0</v>
      </c>
      <c r="M127" s="17">
        <f t="shared" si="30"/>
        <v>0</v>
      </c>
      <c r="N127" s="17">
        <f t="shared" si="30"/>
        <v>0</v>
      </c>
      <c r="O127" s="17">
        <f t="shared" si="30"/>
        <v>0</v>
      </c>
      <c r="P127" s="17">
        <f t="shared" si="30"/>
        <v>0</v>
      </c>
      <c r="Q127" s="17">
        <f t="shared" si="30"/>
        <v>0</v>
      </c>
      <c r="R127" s="17">
        <f t="shared" si="30"/>
        <v>0</v>
      </c>
      <c r="S127" s="17">
        <f t="shared" si="30"/>
        <v>0</v>
      </c>
      <c r="T127" s="17">
        <f t="shared" si="30"/>
        <v>0</v>
      </c>
      <c r="U127" s="17">
        <f t="shared" si="30"/>
        <v>0</v>
      </c>
      <c r="V127" s="17">
        <f t="shared" si="30"/>
        <v>0</v>
      </c>
      <c r="W127" s="17">
        <f t="shared" si="30"/>
        <v>0</v>
      </c>
      <c r="X127" s="17">
        <f t="shared" si="30"/>
        <v>0</v>
      </c>
      <c r="Y127" s="17">
        <f t="shared" si="30"/>
        <v>0</v>
      </c>
      <c r="Z127" s="17">
        <f t="shared" si="30"/>
        <v>0</v>
      </c>
      <c r="AA127" s="17">
        <f t="shared" si="30"/>
        <v>0</v>
      </c>
      <c r="AB127" s="17">
        <f t="shared" si="30"/>
        <v>0</v>
      </c>
      <c r="AC127" s="17">
        <f t="shared" si="30"/>
        <v>0</v>
      </c>
      <c r="AD127" s="17">
        <f t="shared" si="30"/>
        <v>0</v>
      </c>
      <c r="AE127" s="17">
        <f t="shared" si="30"/>
        <v>0</v>
      </c>
      <c r="AF127" s="17">
        <f t="shared" si="30"/>
        <v>0</v>
      </c>
      <c r="AG127" s="17">
        <f t="shared" si="30"/>
        <v>0</v>
      </c>
      <c r="AH127" s="17">
        <f t="shared" si="30"/>
        <v>0</v>
      </c>
      <c r="AI127" s="17">
        <f t="shared" si="30"/>
        <v>0</v>
      </c>
      <c r="AJ127" s="17">
        <f t="shared" si="30"/>
        <v>0</v>
      </c>
      <c r="AK127" s="17">
        <f t="shared" ref="AK127:BG127" si="31">AK21</f>
        <v>0</v>
      </c>
      <c r="AL127" s="17">
        <f t="shared" si="31"/>
        <v>0</v>
      </c>
      <c r="AM127" s="17">
        <f t="shared" si="31"/>
        <v>0</v>
      </c>
      <c r="AN127" s="17">
        <f t="shared" si="31"/>
        <v>0</v>
      </c>
      <c r="AO127" s="17">
        <f t="shared" si="31"/>
        <v>0</v>
      </c>
      <c r="AP127" s="17">
        <f t="shared" si="31"/>
        <v>0</v>
      </c>
      <c r="AQ127" s="17">
        <f t="shared" si="31"/>
        <v>0</v>
      </c>
      <c r="AR127" s="17">
        <f t="shared" si="31"/>
        <v>0</v>
      </c>
      <c r="AS127" s="17">
        <f t="shared" si="31"/>
        <v>0</v>
      </c>
      <c r="AT127" s="17">
        <f t="shared" si="31"/>
        <v>0</v>
      </c>
      <c r="AU127" s="17">
        <f t="shared" si="31"/>
        <v>0</v>
      </c>
      <c r="AV127" s="17">
        <f t="shared" si="31"/>
        <v>0</v>
      </c>
      <c r="AW127" s="17">
        <f t="shared" si="31"/>
        <v>0</v>
      </c>
      <c r="AX127" s="17">
        <f t="shared" si="31"/>
        <v>0</v>
      </c>
      <c r="AY127" s="17">
        <f t="shared" si="31"/>
        <v>0</v>
      </c>
      <c r="AZ127" s="17">
        <f t="shared" si="31"/>
        <v>0</v>
      </c>
      <c r="BA127" s="17">
        <f t="shared" si="31"/>
        <v>0</v>
      </c>
      <c r="BB127" s="17">
        <f t="shared" si="31"/>
        <v>0</v>
      </c>
      <c r="BC127" s="17">
        <f t="shared" si="31"/>
        <v>0</v>
      </c>
      <c r="BD127" s="17">
        <f t="shared" si="31"/>
        <v>0</v>
      </c>
      <c r="BE127" s="17">
        <f t="shared" si="31"/>
        <v>0</v>
      </c>
      <c r="BF127" s="17">
        <f t="shared" si="31"/>
        <v>0</v>
      </c>
      <c r="BG127" s="17">
        <f t="shared" si="31"/>
        <v>0</v>
      </c>
    </row>
    <row r="128" spans="3:59" ht="13.35" customHeight="1">
      <c r="C128" s="144" t="s">
        <v>39</v>
      </c>
      <c r="E128" s="17">
        <f t="shared" ref="E128:AJ128" si="32">E22</f>
        <v>123</v>
      </c>
      <c r="F128" s="17">
        <f t="shared" si="32"/>
        <v>159.08408560000004</v>
      </c>
      <c r="G128" s="17">
        <f t="shared" si="32"/>
        <v>188.71298589187444</v>
      </c>
      <c r="H128" s="17">
        <f t="shared" si="32"/>
        <v>206.53676317379265</v>
      </c>
      <c r="I128" s="17">
        <f t="shared" si="32"/>
        <v>215.40006878420567</v>
      </c>
      <c r="J128" s="17">
        <f t="shared" si="32"/>
        <v>220.08298009590695</v>
      </c>
      <c r="K128" s="17">
        <f t="shared" si="32"/>
        <v>222.4229086806273</v>
      </c>
      <c r="L128" s="17">
        <f t="shared" si="32"/>
        <v>222.25014844841311</v>
      </c>
      <c r="M128" s="17">
        <f t="shared" si="32"/>
        <v>223.75337593956647</v>
      </c>
      <c r="N128" s="17">
        <f t="shared" si="32"/>
        <v>229.78214843594125</v>
      </c>
      <c r="O128" s="17">
        <f t="shared" si="32"/>
        <v>241.71062080051502</v>
      </c>
      <c r="P128" s="17">
        <f t="shared" si="32"/>
        <v>253.7078987730944</v>
      </c>
      <c r="Q128" s="17">
        <f t="shared" si="32"/>
        <v>267.87382548858767</v>
      </c>
      <c r="R128" s="17">
        <f t="shared" si="32"/>
        <v>278.58165621582998</v>
      </c>
      <c r="S128" s="17">
        <f t="shared" si="32"/>
        <v>286.40134026055057</v>
      </c>
      <c r="T128" s="17">
        <f t="shared" si="32"/>
        <v>311.42870774485738</v>
      </c>
      <c r="U128" s="17">
        <f t="shared" si="32"/>
        <v>313.18126317894371</v>
      </c>
      <c r="V128" s="17">
        <f t="shared" si="32"/>
        <v>313.83405919742341</v>
      </c>
      <c r="W128" s="17">
        <f t="shared" si="32"/>
        <v>313.43962763536354</v>
      </c>
      <c r="X128" s="17">
        <f t="shared" si="32"/>
        <v>312.36370634434462</v>
      </c>
      <c r="Y128" s="17">
        <f t="shared" si="32"/>
        <v>310.51716203358814</v>
      </c>
      <c r="Z128" s="17">
        <f t="shared" si="32"/>
        <v>308.09130849038718</v>
      </c>
      <c r="AA128" s="17">
        <f t="shared" si="32"/>
        <v>305.17199694444315</v>
      </c>
      <c r="AB128" s="17">
        <f t="shared" si="32"/>
        <v>301.54514209280234</v>
      </c>
      <c r="AC128" s="17">
        <f t="shared" si="32"/>
        <v>297.03810041390437</v>
      </c>
      <c r="AD128" s="17">
        <f t="shared" si="32"/>
        <v>291.4310468798962</v>
      </c>
      <c r="AE128" s="17">
        <f t="shared" si="32"/>
        <v>284.35129861220929</v>
      </c>
      <c r="AF128" s="17">
        <f t="shared" si="32"/>
        <v>276.09912157826665</v>
      </c>
      <c r="AG128" s="17">
        <f t="shared" si="32"/>
        <v>267.00478335070341</v>
      </c>
      <c r="AH128" s="17">
        <f t="shared" si="32"/>
        <v>257.31963943527268</v>
      </c>
      <c r="AI128" s="17">
        <f t="shared" si="32"/>
        <v>247.12103250078911</v>
      </c>
      <c r="AJ128" s="17">
        <f t="shared" si="32"/>
        <v>236.30013242542972</v>
      </c>
      <c r="AK128" s="17">
        <f t="shared" ref="AK128:BG128" si="33">AK22</f>
        <v>224.81999741854909</v>
      </c>
      <c r="AL128" s="17">
        <f t="shared" si="33"/>
        <v>212.53887716670286</v>
      </c>
      <c r="AM128" s="17">
        <f t="shared" si="33"/>
        <v>199.39460387821828</v>
      </c>
      <c r="AN128" s="17">
        <f t="shared" si="33"/>
        <v>185.47798177929116</v>
      </c>
      <c r="AO128" s="17">
        <f t="shared" si="33"/>
        <v>170.82145299879187</v>
      </c>
      <c r="AP128" s="17">
        <f t="shared" si="33"/>
        <v>155.64900334626347</v>
      </c>
      <c r="AQ128" s="17">
        <f t="shared" si="33"/>
        <v>140.48605910987871</v>
      </c>
      <c r="AR128" s="17">
        <f t="shared" si="33"/>
        <v>125.67188796363715</v>
      </c>
      <c r="AS128" s="17">
        <f t="shared" si="33"/>
        <v>111.22583530323821</v>
      </c>
      <c r="AT128" s="17">
        <f t="shared" si="33"/>
        <v>97.237574929820624</v>
      </c>
      <c r="AU128" s="17">
        <f t="shared" si="33"/>
        <v>83.842132567028813</v>
      </c>
      <c r="AV128" s="17">
        <f t="shared" si="33"/>
        <v>71.156876800566138</v>
      </c>
      <c r="AW128" s="17">
        <f t="shared" si="33"/>
        <v>59.298100323542826</v>
      </c>
      <c r="AX128" s="17">
        <f t="shared" si="33"/>
        <v>48.462094259944827</v>
      </c>
      <c r="AY128" s="17">
        <f t="shared" si="33"/>
        <v>38.824476857474572</v>
      </c>
      <c r="AZ128" s="17">
        <f t="shared" si="33"/>
        <v>30.47336081861598</v>
      </c>
      <c r="BA128" s="17">
        <f t="shared" si="33"/>
        <v>23.419771401920148</v>
      </c>
      <c r="BB128" s="17">
        <f t="shared" si="33"/>
        <v>17.611527967702628</v>
      </c>
      <c r="BC128" s="17">
        <f t="shared" si="33"/>
        <v>12.949018538845618</v>
      </c>
      <c r="BD128" s="17">
        <f t="shared" si="33"/>
        <v>9.3013102357601163</v>
      </c>
      <c r="BE128" s="17">
        <f t="shared" si="33"/>
        <v>6.5212204257058639</v>
      </c>
      <c r="BF128" s="17">
        <f t="shared" si="33"/>
        <v>4.4582851565508896</v>
      </c>
      <c r="BG128" s="17">
        <f t="shared" si="33"/>
        <v>2.9689487654786446</v>
      </c>
    </row>
    <row r="129" spans="3:59" ht="13.35" customHeight="1">
      <c r="C129" s="144" t="s">
        <v>40</v>
      </c>
      <c r="E129" s="17">
        <f t="shared" ref="E129:AJ129" si="34">E23</f>
        <v>0</v>
      </c>
      <c r="F129" s="17">
        <f t="shared" si="34"/>
        <v>2.5544513191133138</v>
      </c>
      <c r="G129" s="17">
        <f t="shared" si="34"/>
        <v>106.89614448858732</v>
      </c>
      <c r="H129" s="17">
        <f t="shared" si="34"/>
        <v>196.28831943976664</v>
      </c>
      <c r="I129" s="17">
        <f t="shared" si="34"/>
        <v>273.12174992780979</v>
      </c>
      <c r="J129" s="17">
        <f t="shared" si="34"/>
        <v>337.05608267538429</v>
      </c>
      <c r="K129" s="17">
        <f t="shared" si="34"/>
        <v>389.14849303487551</v>
      </c>
      <c r="L129" s="17">
        <f t="shared" si="34"/>
        <v>431.99194245560938</v>
      </c>
      <c r="M129" s="17">
        <f t="shared" si="34"/>
        <v>466.45406028722203</v>
      </c>
      <c r="N129" s="17">
        <f t="shared" si="34"/>
        <v>493.30846413275651</v>
      </c>
      <c r="O129" s="17">
        <f t="shared" si="34"/>
        <v>510.48807803823155</v>
      </c>
      <c r="P129" s="17">
        <f t="shared" si="34"/>
        <v>521.6480417388301</v>
      </c>
      <c r="Q129" s="17">
        <f t="shared" si="34"/>
        <v>527.53061310735507</v>
      </c>
      <c r="R129" s="17">
        <f t="shared" si="34"/>
        <v>528.70580928732318</v>
      </c>
      <c r="S129" s="17">
        <f t="shared" si="34"/>
        <v>525.76436072140325</v>
      </c>
      <c r="T129" s="17">
        <f t="shared" si="34"/>
        <v>519.18099925150466</v>
      </c>
      <c r="U129" s="17">
        <f t="shared" si="34"/>
        <v>508.98439653596591</v>
      </c>
      <c r="V129" s="17">
        <f t="shared" si="34"/>
        <v>495.97167903637927</v>
      </c>
      <c r="W129" s="17">
        <f t="shared" si="34"/>
        <v>480.48728094096612</v>
      </c>
      <c r="X129" s="17">
        <f t="shared" si="34"/>
        <v>462.89365360325735</v>
      </c>
      <c r="Y129" s="17">
        <f t="shared" si="34"/>
        <v>443.54805635391057</v>
      </c>
      <c r="Z129" s="17">
        <f t="shared" si="34"/>
        <v>422.83119323041933</v>
      </c>
      <c r="AA129" s="17">
        <f t="shared" si="34"/>
        <v>401.07840431394453</v>
      </c>
      <c r="AB129" s="17">
        <f t="shared" si="34"/>
        <v>378.5914704897483</v>
      </c>
      <c r="AC129" s="17">
        <f t="shared" si="34"/>
        <v>355.61573831252991</v>
      </c>
      <c r="AD129" s="17">
        <f t="shared" si="34"/>
        <v>332.33540527249505</v>
      </c>
      <c r="AE129" s="17">
        <f t="shared" si="34"/>
        <v>308.91875299137132</v>
      </c>
      <c r="AF129" s="17">
        <f t="shared" si="34"/>
        <v>285.53044668298162</v>
      </c>
      <c r="AG129" s="17">
        <f t="shared" si="34"/>
        <v>262.32484795382766</v>
      </c>
      <c r="AH129" s="17">
        <f t="shared" si="34"/>
        <v>239.47884600032882</v>
      </c>
      <c r="AI129" s="17">
        <f t="shared" si="34"/>
        <v>217.17679935274896</v>
      </c>
      <c r="AJ129" s="17">
        <f t="shared" si="34"/>
        <v>195.59814145828099</v>
      </c>
      <c r="AK129" s="17">
        <f t="shared" ref="AK129:BG129" si="35">AK23</f>
        <v>174.91059201466859</v>
      </c>
      <c r="AL129" s="17">
        <f t="shared" si="35"/>
        <v>155.25831022077304</v>
      </c>
      <c r="AM129" s="17">
        <f t="shared" si="35"/>
        <v>136.74552391097703</v>
      </c>
      <c r="AN129" s="17">
        <f t="shared" si="35"/>
        <v>119.4429081039877</v>
      </c>
      <c r="AO129" s="17">
        <f t="shared" si="35"/>
        <v>103.39972629842282</v>
      </c>
      <c r="AP129" s="17">
        <f t="shared" si="35"/>
        <v>88.650940957390546</v>
      </c>
      <c r="AQ129" s="17">
        <f t="shared" si="35"/>
        <v>75.220361702747368</v>
      </c>
      <c r="AR129" s="17">
        <f t="shared" si="35"/>
        <v>63.11314238875228</v>
      </c>
      <c r="AS129" s="17">
        <f t="shared" si="35"/>
        <v>52.31467347292724</v>
      </c>
      <c r="AT129" s="17">
        <f t="shared" si="35"/>
        <v>42.802114337568504</v>
      </c>
      <c r="AU129" s="17">
        <f t="shared" si="35"/>
        <v>34.535766374247558</v>
      </c>
      <c r="AV129" s="17">
        <f t="shared" si="35"/>
        <v>27.457460596789666</v>
      </c>
      <c r="AW129" s="17">
        <f t="shared" si="35"/>
        <v>21.493464429650782</v>
      </c>
      <c r="AX129" s="17">
        <f t="shared" si="35"/>
        <v>16.557160820870259</v>
      </c>
      <c r="AY129" s="17">
        <f t="shared" si="35"/>
        <v>12.547142469286957</v>
      </c>
      <c r="AZ129" s="17">
        <f t="shared" si="35"/>
        <v>9.3506713986869112</v>
      </c>
      <c r="BA129" s="17">
        <f t="shared" si="35"/>
        <v>6.8511128406657589</v>
      </c>
      <c r="BB129" s="17">
        <f t="shared" si="35"/>
        <v>4.932656561698284</v>
      </c>
      <c r="BC129" s="17">
        <f t="shared" si="35"/>
        <v>3.4869601300059498</v>
      </c>
      <c r="BD129" s="17">
        <f t="shared" si="35"/>
        <v>2.4170029746003747</v>
      </c>
      <c r="BE129" s="17">
        <f t="shared" si="35"/>
        <v>1.6394297795125625</v>
      </c>
      <c r="BF129" s="17">
        <f t="shared" si="35"/>
        <v>1.0852753635146943</v>
      </c>
      <c r="BG129" s="17">
        <f t="shared" si="35"/>
        <v>0.71590529956985738</v>
      </c>
    </row>
    <row r="130" spans="3:59" ht="13.35" customHeight="1">
      <c r="C130" s="144" t="s">
        <v>43</v>
      </c>
      <c r="E130" s="17">
        <f t="shared" ref="E130:AJ130" si="36">E24</f>
        <v>0</v>
      </c>
      <c r="F130" s="17">
        <f t="shared" si="36"/>
        <v>0</v>
      </c>
      <c r="G130" s="17">
        <f t="shared" si="36"/>
        <v>0</v>
      </c>
      <c r="H130" s="17">
        <f t="shared" si="36"/>
        <v>0</v>
      </c>
      <c r="I130" s="17">
        <f t="shared" si="36"/>
        <v>0</v>
      </c>
      <c r="J130" s="17">
        <f t="shared" si="36"/>
        <v>0</v>
      </c>
      <c r="K130" s="17">
        <f t="shared" si="36"/>
        <v>0</v>
      </c>
      <c r="L130" s="17">
        <f t="shared" si="36"/>
        <v>0</v>
      </c>
      <c r="M130" s="17">
        <f t="shared" si="36"/>
        <v>0</v>
      </c>
      <c r="N130" s="17">
        <f t="shared" si="36"/>
        <v>0</v>
      </c>
      <c r="O130" s="17">
        <f t="shared" si="36"/>
        <v>0</v>
      </c>
      <c r="P130" s="17">
        <f t="shared" si="36"/>
        <v>0</v>
      </c>
      <c r="Q130" s="17">
        <f t="shared" si="36"/>
        <v>0</v>
      </c>
      <c r="R130" s="17">
        <f t="shared" si="36"/>
        <v>0</v>
      </c>
      <c r="S130" s="17">
        <f t="shared" si="36"/>
        <v>0</v>
      </c>
      <c r="T130" s="17">
        <f t="shared" si="36"/>
        <v>0</v>
      </c>
      <c r="U130" s="17">
        <f t="shared" si="36"/>
        <v>0</v>
      </c>
      <c r="V130" s="17">
        <f t="shared" si="36"/>
        <v>0</v>
      </c>
      <c r="W130" s="17">
        <f t="shared" si="36"/>
        <v>0</v>
      </c>
      <c r="X130" s="17">
        <f t="shared" si="36"/>
        <v>0</v>
      </c>
      <c r="Y130" s="17">
        <f t="shared" si="36"/>
        <v>0</v>
      </c>
      <c r="Z130" s="17">
        <f t="shared" si="36"/>
        <v>0</v>
      </c>
      <c r="AA130" s="17">
        <f t="shared" si="36"/>
        <v>0</v>
      </c>
      <c r="AB130" s="17">
        <f t="shared" si="36"/>
        <v>0</v>
      </c>
      <c r="AC130" s="17">
        <f t="shared" si="36"/>
        <v>0</v>
      </c>
      <c r="AD130" s="17">
        <f t="shared" si="36"/>
        <v>0</v>
      </c>
      <c r="AE130" s="17">
        <f t="shared" si="36"/>
        <v>0</v>
      </c>
      <c r="AF130" s="17">
        <f t="shared" si="36"/>
        <v>0</v>
      </c>
      <c r="AG130" s="17">
        <f t="shared" si="36"/>
        <v>0</v>
      </c>
      <c r="AH130" s="17">
        <f t="shared" si="36"/>
        <v>0</v>
      </c>
      <c r="AI130" s="17">
        <f t="shared" si="36"/>
        <v>0</v>
      </c>
      <c r="AJ130" s="17">
        <f t="shared" si="36"/>
        <v>0</v>
      </c>
      <c r="AK130" s="17">
        <f t="shared" ref="AK130:BG130" si="37">AK24</f>
        <v>0</v>
      </c>
      <c r="AL130" s="17">
        <f t="shared" si="37"/>
        <v>0</v>
      </c>
      <c r="AM130" s="17">
        <f t="shared" si="37"/>
        <v>0</v>
      </c>
      <c r="AN130" s="17">
        <f t="shared" si="37"/>
        <v>0</v>
      </c>
      <c r="AO130" s="17">
        <f t="shared" si="37"/>
        <v>0</v>
      </c>
      <c r="AP130" s="17">
        <f t="shared" si="37"/>
        <v>0</v>
      </c>
      <c r="AQ130" s="17">
        <f t="shared" si="37"/>
        <v>0</v>
      </c>
      <c r="AR130" s="17">
        <f t="shared" si="37"/>
        <v>0</v>
      </c>
      <c r="AS130" s="17">
        <f t="shared" si="37"/>
        <v>0</v>
      </c>
      <c r="AT130" s="17">
        <f t="shared" si="37"/>
        <v>0</v>
      </c>
      <c r="AU130" s="17">
        <f t="shared" si="37"/>
        <v>0</v>
      </c>
      <c r="AV130" s="17">
        <f t="shared" si="37"/>
        <v>0</v>
      </c>
      <c r="AW130" s="17">
        <f t="shared" si="37"/>
        <v>0</v>
      </c>
      <c r="AX130" s="17">
        <f t="shared" si="37"/>
        <v>0</v>
      </c>
      <c r="AY130" s="17">
        <f t="shared" si="37"/>
        <v>0</v>
      </c>
      <c r="AZ130" s="17">
        <f t="shared" si="37"/>
        <v>0</v>
      </c>
      <c r="BA130" s="17">
        <f t="shared" si="37"/>
        <v>0</v>
      </c>
      <c r="BB130" s="17">
        <f t="shared" si="37"/>
        <v>0</v>
      </c>
      <c r="BC130" s="17">
        <f t="shared" si="37"/>
        <v>0</v>
      </c>
      <c r="BD130" s="17">
        <f t="shared" si="37"/>
        <v>0</v>
      </c>
      <c r="BE130" s="17">
        <f t="shared" si="37"/>
        <v>0</v>
      </c>
      <c r="BF130" s="17">
        <f t="shared" si="37"/>
        <v>0</v>
      </c>
      <c r="BG130" s="17">
        <f t="shared" si="37"/>
        <v>0</v>
      </c>
    </row>
    <row r="131" spans="3:59" ht="13.35" customHeight="1">
      <c r="C131" s="145" t="s">
        <v>59</v>
      </c>
      <c r="E131" s="17">
        <f t="shared" ref="E131:AJ131" si="38">E25</f>
        <v>0</v>
      </c>
      <c r="F131" s="17">
        <f t="shared" si="38"/>
        <v>0</v>
      </c>
      <c r="G131" s="17">
        <f t="shared" si="38"/>
        <v>0</v>
      </c>
      <c r="H131" s="17">
        <f t="shared" si="38"/>
        <v>0</v>
      </c>
      <c r="I131" s="17">
        <f t="shared" si="38"/>
        <v>0</v>
      </c>
      <c r="J131" s="17">
        <f t="shared" si="38"/>
        <v>0</v>
      </c>
      <c r="K131" s="17">
        <f t="shared" si="38"/>
        <v>0</v>
      </c>
      <c r="L131" s="17">
        <f t="shared" si="38"/>
        <v>0</v>
      </c>
      <c r="M131" s="17">
        <f t="shared" si="38"/>
        <v>0</v>
      </c>
      <c r="N131" s="17">
        <f t="shared" si="38"/>
        <v>0</v>
      </c>
      <c r="O131" s="17">
        <f t="shared" si="38"/>
        <v>0</v>
      </c>
      <c r="P131" s="17">
        <f t="shared" si="38"/>
        <v>0</v>
      </c>
      <c r="Q131" s="17">
        <f t="shared" si="38"/>
        <v>0</v>
      </c>
      <c r="R131" s="17">
        <f t="shared" si="38"/>
        <v>0</v>
      </c>
      <c r="S131" s="17">
        <f t="shared" si="38"/>
        <v>0</v>
      </c>
      <c r="T131" s="17">
        <f t="shared" si="38"/>
        <v>0</v>
      </c>
      <c r="U131" s="17">
        <f t="shared" si="38"/>
        <v>0</v>
      </c>
      <c r="V131" s="17">
        <f t="shared" si="38"/>
        <v>0</v>
      </c>
      <c r="W131" s="17">
        <f t="shared" si="38"/>
        <v>0</v>
      </c>
      <c r="X131" s="17">
        <f t="shared" si="38"/>
        <v>0</v>
      </c>
      <c r="Y131" s="17">
        <f t="shared" si="38"/>
        <v>0</v>
      </c>
      <c r="Z131" s="17">
        <f t="shared" si="38"/>
        <v>0</v>
      </c>
      <c r="AA131" s="17">
        <f t="shared" si="38"/>
        <v>0</v>
      </c>
      <c r="AB131" s="17">
        <f t="shared" si="38"/>
        <v>0</v>
      </c>
      <c r="AC131" s="17">
        <f t="shared" si="38"/>
        <v>0</v>
      </c>
      <c r="AD131" s="17">
        <f t="shared" si="38"/>
        <v>0</v>
      </c>
      <c r="AE131" s="17">
        <f t="shared" si="38"/>
        <v>0</v>
      </c>
      <c r="AF131" s="17">
        <f t="shared" si="38"/>
        <v>0</v>
      </c>
      <c r="AG131" s="17">
        <f t="shared" si="38"/>
        <v>0</v>
      </c>
      <c r="AH131" s="17">
        <f t="shared" si="38"/>
        <v>0</v>
      </c>
      <c r="AI131" s="17">
        <f t="shared" si="38"/>
        <v>0</v>
      </c>
      <c r="AJ131" s="17">
        <f t="shared" si="38"/>
        <v>0</v>
      </c>
      <c r="AK131" s="17">
        <f t="shared" ref="AK131:BG131" si="39">AK25</f>
        <v>0</v>
      </c>
      <c r="AL131" s="17">
        <f t="shared" si="39"/>
        <v>0</v>
      </c>
      <c r="AM131" s="17">
        <f t="shared" si="39"/>
        <v>0</v>
      </c>
      <c r="AN131" s="17">
        <f t="shared" si="39"/>
        <v>0</v>
      </c>
      <c r="AO131" s="17">
        <f t="shared" si="39"/>
        <v>0</v>
      </c>
      <c r="AP131" s="17">
        <f t="shared" si="39"/>
        <v>0</v>
      </c>
      <c r="AQ131" s="17">
        <f t="shared" si="39"/>
        <v>0</v>
      </c>
      <c r="AR131" s="17">
        <f t="shared" si="39"/>
        <v>0</v>
      </c>
      <c r="AS131" s="17">
        <f t="shared" si="39"/>
        <v>0</v>
      </c>
      <c r="AT131" s="17">
        <f t="shared" si="39"/>
        <v>0</v>
      </c>
      <c r="AU131" s="17">
        <f t="shared" si="39"/>
        <v>0</v>
      </c>
      <c r="AV131" s="17">
        <f t="shared" si="39"/>
        <v>0</v>
      </c>
      <c r="AW131" s="17">
        <f t="shared" si="39"/>
        <v>0</v>
      </c>
      <c r="AX131" s="17">
        <f t="shared" si="39"/>
        <v>0</v>
      </c>
      <c r="AY131" s="17">
        <f t="shared" si="39"/>
        <v>0</v>
      </c>
      <c r="AZ131" s="17">
        <f t="shared" si="39"/>
        <v>0</v>
      </c>
      <c r="BA131" s="17">
        <f t="shared" si="39"/>
        <v>0</v>
      </c>
      <c r="BB131" s="17">
        <f t="shared" si="39"/>
        <v>0</v>
      </c>
      <c r="BC131" s="17">
        <f t="shared" si="39"/>
        <v>0</v>
      </c>
      <c r="BD131" s="17">
        <f t="shared" si="39"/>
        <v>0</v>
      </c>
      <c r="BE131" s="17">
        <f t="shared" si="39"/>
        <v>0</v>
      </c>
      <c r="BF131" s="17">
        <f t="shared" si="39"/>
        <v>0</v>
      </c>
      <c r="BG131" s="17">
        <f t="shared" si="39"/>
        <v>0</v>
      </c>
    </row>
    <row r="132" spans="3:59" ht="13.35" customHeight="1">
      <c r="C132" s="144" t="s">
        <v>57</v>
      </c>
      <c r="E132" s="17">
        <f t="shared" ref="E132:AJ132" si="40">E26</f>
        <v>1500</v>
      </c>
      <c r="F132" s="17">
        <f t="shared" si="40"/>
        <v>351.56704000000008</v>
      </c>
      <c r="G132" s="17">
        <f t="shared" si="40"/>
        <v>0</v>
      </c>
      <c r="H132" s="17">
        <f t="shared" si="40"/>
        <v>0</v>
      </c>
      <c r="I132" s="17">
        <f t="shared" si="40"/>
        <v>0</v>
      </c>
      <c r="J132" s="17">
        <f t="shared" si="40"/>
        <v>0</v>
      </c>
      <c r="K132" s="17">
        <f t="shared" si="40"/>
        <v>0</v>
      </c>
      <c r="L132" s="17">
        <f t="shared" si="40"/>
        <v>0</v>
      </c>
      <c r="M132" s="17">
        <f t="shared" si="40"/>
        <v>0</v>
      </c>
      <c r="N132" s="17">
        <f t="shared" si="40"/>
        <v>0</v>
      </c>
      <c r="O132" s="17">
        <f t="shared" si="40"/>
        <v>0</v>
      </c>
      <c r="P132" s="17">
        <f t="shared" si="40"/>
        <v>0</v>
      </c>
      <c r="Q132" s="17">
        <f t="shared" si="40"/>
        <v>0</v>
      </c>
      <c r="R132" s="17">
        <f t="shared" si="40"/>
        <v>0</v>
      </c>
      <c r="S132" s="17">
        <f t="shared" si="40"/>
        <v>0</v>
      </c>
      <c r="T132" s="17">
        <f t="shared" si="40"/>
        <v>0</v>
      </c>
      <c r="U132" s="17">
        <f t="shared" si="40"/>
        <v>0</v>
      </c>
      <c r="V132" s="17">
        <f t="shared" si="40"/>
        <v>0</v>
      </c>
      <c r="W132" s="17">
        <f t="shared" si="40"/>
        <v>0</v>
      </c>
      <c r="X132" s="17">
        <f t="shared" si="40"/>
        <v>0</v>
      </c>
      <c r="Y132" s="17">
        <f t="shared" si="40"/>
        <v>0</v>
      </c>
      <c r="Z132" s="17">
        <f t="shared" si="40"/>
        <v>0</v>
      </c>
      <c r="AA132" s="17">
        <f t="shared" si="40"/>
        <v>0</v>
      </c>
      <c r="AB132" s="17">
        <f t="shared" si="40"/>
        <v>0</v>
      </c>
      <c r="AC132" s="17">
        <f t="shared" si="40"/>
        <v>0</v>
      </c>
      <c r="AD132" s="17">
        <f t="shared" si="40"/>
        <v>0</v>
      </c>
      <c r="AE132" s="17">
        <f t="shared" si="40"/>
        <v>0</v>
      </c>
      <c r="AF132" s="17">
        <f t="shared" si="40"/>
        <v>0</v>
      </c>
      <c r="AG132" s="17">
        <f t="shared" si="40"/>
        <v>0</v>
      </c>
      <c r="AH132" s="17">
        <f t="shared" si="40"/>
        <v>0</v>
      </c>
      <c r="AI132" s="17">
        <f t="shared" si="40"/>
        <v>0</v>
      </c>
      <c r="AJ132" s="17">
        <f t="shared" si="40"/>
        <v>0</v>
      </c>
      <c r="AK132" s="17">
        <f t="shared" ref="AK132:BG132" si="41">AK26</f>
        <v>0</v>
      </c>
      <c r="AL132" s="17">
        <f t="shared" si="41"/>
        <v>0</v>
      </c>
      <c r="AM132" s="17">
        <f t="shared" si="41"/>
        <v>0</v>
      </c>
      <c r="AN132" s="17">
        <f t="shared" si="41"/>
        <v>0</v>
      </c>
      <c r="AO132" s="17">
        <f t="shared" si="41"/>
        <v>0</v>
      </c>
      <c r="AP132" s="17">
        <f t="shared" si="41"/>
        <v>0</v>
      </c>
      <c r="AQ132" s="17">
        <f t="shared" si="41"/>
        <v>0</v>
      </c>
      <c r="AR132" s="17">
        <f t="shared" si="41"/>
        <v>0</v>
      </c>
      <c r="AS132" s="17">
        <f t="shared" si="41"/>
        <v>0</v>
      </c>
      <c r="AT132" s="17">
        <f t="shared" si="41"/>
        <v>0</v>
      </c>
      <c r="AU132" s="17">
        <f t="shared" si="41"/>
        <v>0</v>
      </c>
      <c r="AV132" s="17">
        <f t="shared" si="41"/>
        <v>0</v>
      </c>
      <c r="AW132" s="17">
        <f t="shared" si="41"/>
        <v>0</v>
      </c>
      <c r="AX132" s="17">
        <f t="shared" si="41"/>
        <v>0</v>
      </c>
      <c r="AY132" s="17">
        <f t="shared" si="41"/>
        <v>0</v>
      </c>
      <c r="AZ132" s="17">
        <f t="shared" si="41"/>
        <v>0</v>
      </c>
      <c r="BA132" s="17">
        <f t="shared" si="41"/>
        <v>0</v>
      </c>
      <c r="BB132" s="17">
        <f t="shared" si="41"/>
        <v>0</v>
      </c>
      <c r="BC132" s="17">
        <f t="shared" si="41"/>
        <v>0</v>
      </c>
      <c r="BD132" s="17">
        <f t="shared" si="41"/>
        <v>0</v>
      </c>
      <c r="BE132" s="17">
        <f t="shared" si="41"/>
        <v>0</v>
      </c>
      <c r="BF132" s="17">
        <f t="shared" si="41"/>
        <v>0</v>
      </c>
      <c r="BG132" s="17">
        <f t="shared" si="41"/>
        <v>0</v>
      </c>
    </row>
    <row r="133" spans="3:59" ht="13.35" customHeight="1">
      <c r="C133" s="144" t="s">
        <v>58</v>
      </c>
      <c r="E133" s="17">
        <f t="shared" ref="E133:AJ133" si="42">E27</f>
        <v>100</v>
      </c>
      <c r="F133" s="17">
        <f t="shared" si="42"/>
        <v>0</v>
      </c>
      <c r="G133" s="17">
        <f t="shared" si="42"/>
        <v>0</v>
      </c>
      <c r="H133" s="17">
        <f t="shared" si="42"/>
        <v>0</v>
      </c>
      <c r="I133" s="17">
        <f t="shared" si="42"/>
        <v>0</v>
      </c>
      <c r="J133" s="17">
        <f t="shared" si="42"/>
        <v>0</v>
      </c>
      <c r="K133" s="17">
        <f t="shared" si="42"/>
        <v>0</v>
      </c>
      <c r="L133" s="17">
        <f t="shared" si="42"/>
        <v>0</v>
      </c>
      <c r="M133" s="17">
        <f t="shared" si="42"/>
        <v>0</v>
      </c>
      <c r="N133" s="17">
        <f t="shared" si="42"/>
        <v>0</v>
      </c>
      <c r="O133" s="17">
        <f t="shared" si="42"/>
        <v>0</v>
      </c>
      <c r="P133" s="17">
        <f t="shared" si="42"/>
        <v>0</v>
      </c>
      <c r="Q133" s="17">
        <f t="shared" si="42"/>
        <v>0</v>
      </c>
      <c r="R133" s="17">
        <f t="shared" si="42"/>
        <v>0</v>
      </c>
      <c r="S133" s="17">
        <f t="shared" si="42"/>
        <v>0</v>
      </c>
      <c r="T133" s="17">
        <f t="shared" si="42"/>
        <v>0</v>
      </c>
      <c r="U133" s="17">
        <f t="shared" si="42"/>
        <v>0</v>
      </c>
      <c r="V133" s="17">
        <f t="shared" si="42"/>
        <v>0</v>
      </c>
      <c r="W133" s="17">
        <f t="shared" si="42"/>
        <v>0</v>
      </c>
      <c r="X133" s="17">
        <f t="shared" si="42"/>
        <v>0</v>
      </c>
      <c r="Y133" s="17">
        <f t="shared" si="42"/>
        <v>0</v>
      </c>
      <c r="Z133" s="17">
        <f t="shared" si="42"/>
        <v>0</v>
      </c>
      <c r="AA133" s="17">
        <f t="shared" si="42"/>
        <v>0</v>
      </c>
      <c r="AB133" s="17">
        <f t="shared" si="42"/>
        <v>0</v>
      </c>
      <c r="AC133" s="17">
        <f t="shared" si="42"/>
        <v>0</v>
      </c>
      <c r="AD133" s="17">
        <f t="shared" si="42"/>
        <v>0</v>
      </c>
      <c r="AE133" s="17">
        <f t="shared" si="42"/>
        <v>0</v>
      </c>
      <c r="AF133" s="17">
        <f t="shared" si="42"/>
        <v>0</v>
      </c>
      <c r="AG133" s="17">
        <f t="shared" si="42"/>
        <v>0</v>
      </c>
      <c r="AH133" s="17">
        <f t="shared" si="42"/>
        <v>0</v>
      </c>
      <c r="AI133" s="17">
        <f t="shared" si="42"/>
        <v>0</v>
      </c>
      <c r="AJ133" s="17">
        <f t="shared" si="42"/>
        <v>0</v>
      </c>
      <c r="AK133" s="17">
        <f t="shared" ref="AK133:BG133" si="43">AK27</f>
        <v>0</v>
      </c>
      <c r="AL133" s="17">
        <f t="shared" si="43"/>
        <v>0</v>
      </c>
      <c r="AM133" s="17">
        <f t="shared" si="43"/>
        <v>0</v>
      </c>
      <c r="AN133" s="17">
        <f t="shared" si="43"/>
        <v>0</v>
      </c>
      <c r="AO133" s="17">
        <f t="shared" si="43"/>
        <v>0</v>
      </c>
      <c r="AP133" s="17">
        <f t="shared" si="43"/>
        <v>0</v>
      </c>
      <c r="AQ133" s="17">
        <f t="shared" si="43"/>
        <v>0</v>
      </c>
      <c r="AR133" s="17">
        <f t="shared" si="43"/>
        <v>0</v>
      </c>
      <c r="AS133" s="17">
        <f t="shared" si="43"/>
        <v>0</v>
      </c>
      <c r="AT133" s="17">
        <f t="shared" si="43"/>
        <v>0</v>
      </c>
      <c r="AU133" s="17">
        <f t="shared" si="43"/>
        <v>0</v>
      </c>
      <c r="AV133" s="17">
        <f t="shared" si="43"/>
        <v>0</v>
      </c>
      <c r="AW133" s="17">
        <f t="shared" si="43"/>
        <v>0</v>
      </c>
      <c r="AX133" s="17">
        <f t="shared" si="43"/>
        <v>0</v>
      </c>
      <c r="AY133" s="17">
        <f t="shared" si="43"/>
        <v>0</v>
      </c>
      <c r="AZ133" s="17">
        <f t="shared" si="43"/>
        <v>0</v>
      </c>
      <c r="BA133" s="17">
        <f t="shared" si="43"/>
        <v>0</v>
      </c>
      <c r="BB133" s="17">
        <f t="shared" si="43"/>
        <v>0</v>
      </c>
      <c r="BC133" s="17">
        <f t="shared" si="43"/>
        <v>0</v>
      </c>
      <c r="BD133" s="17">
        <f t="shared" si="43"/>
        <v>0</v>
      </c>
      <c r="BE133" s="17">
        <f t="shared" si="43"/>
        <v>0</v>
      </c>
      <c r="BF133" s="17">
        <f t="shared" si="43"/>
        <v>0</v>
      </c>
      <c r="BG133" s="17">
        <f t="shared" si="43"/>
        <v>0</v>
      </c>
    </row>
    <row r="134" spans="3:59" ht="13.35" customHeight="1">
      <c r="C134" s="145" t="s">
        <v>60</v>
      </c>
      <c r="E134" s="17">
        <f t="shared" ref="E134:AJ134" si="44">E28</f>
        <v>0</v>
      </c>
      <c r="F134" s="17">
        <f t="shared" si="44"/>
        <v>0</v>
      </c>
      <c r="G134" s="17">
        <f t="shared" si="44"/>
        <v>0</v>
      </c>
      <c r="H134" s="17">
        <f t="shared" si="44"/>
        <v>0</v>
      </c>
      <c r="I134" s="17">
        <f t="shared" si="44"/>
        <v>0</v>
      </c>
      <c r="J134" s="17">
        <f t="shared" si="44"/>
        <v>0</v>
      </c>
      <c r="K134" s="17">
        <f t="shared" si="44"/>
        <v>0</v>
      </c>
      <c r="L134" s="17">
        <f t="shared" si="44"/>
        <v>0</v>
      </c>
      <c r="M134" s="17">
        <f t="shared" si="44"/>
        <v>0</v>
      </c>
      <c r="N134" s="17">
        <f t="shared" si="44"/>
        <v>0</v>
      </c>
      <c r="O134" s="17">
        <f t="shared" si="44"/>
        <v>0</v>
      </c>
      <c r="P134" s="17">
        <f t="shared" si="44"/>
        <v>0</v>
      </c>
      <c r="Q134" s="17">
        <f t="shared" si="44"/>
        <v>0</v>
      </c>
      <c r="R134" s="17">
        <f t="shared" si="44"/>
        <v>0</v>
      </c>
      <c r="S134" s="17">
        <f t="shared" si="44"/>
        <v>0</v>
      </c>
      <c r="T134" s="17">
        <f t="shared" si="44"/>
        <v>0</v>
      </c>
      <c r="U134" s="17">
        <f t="shared" si="44"/>
        <v>0</v>
      </c>
      <c r="V134" s="17">
        <f t="shared" si="44"/>
        <v>0</v>
      </c>
      <c r="W134" s="17">
        <f t="shared" si="44"/>
        <v>0</v>
      </c>
      <c r="X134" s="17">
        <f t="shared" si="44"/>
        <v>0</v>
      </c>
      <c r="Y134" s="17">
        <f t="shared" si="44"/>
        <v>0</v>
      </c>
      <c r="Z134" s="17">
        <f t="shared" si="44"/>
        <v>0</v>
      </c>
      <c r="AA134" s="17">
        <f t="shared" si="44"/>
        <v>0</v>
      </c>
      <c r="AB134" s="17">
        <f t="shared" si="44"/>
        <v>0</v>
      </c>
      <c r="AC134" s="17">
        <f t="shared" si="44"/>
        <v>0</v>
      </c>
      <c r="AD134" s="17">
        <f t="shared" si="44"/>
        <v>0</v>
      </c>
      <c r="AE134" s="17">
        <f t="shared" si="44"/>
        <v>0</v>
      </c>
      <c r="AF134" s="17">
        <f t="shared" si="44"/>
        <v>0</v>
      </c>
      <c r="AG134" s="17">
        <f t="shared" si="44"/>
        <v>0</v>
      </c>
      <c r="AH134" s="17">
        <f t="shared" si="44"/>
        <v>0</v>
      </c>
      <c r="AI134" s="17">
        <f t="shared" si="44"/>
        <v>0</v>
      </c>
      <c r="AJ134" s="17">
        <f t="shared" si="44"/>
        <v>0</v>
      </c>
      <c r="AK134" s="17">
        <f t="shared" ref="AK134:BG134" si="45">AK28</f>
        <v>0</v>
      </c>
      <c r="AL134" s="17">
        <f t="shared" si="45"/>
        <v>0</v>
      </c>
      <c r="AM134" s="17">
        <f t="shared" si="45"/>
        <v>0</v>
      </c>
      <c r="AN134" s="17">
        <f t="shared" si="45"/>
        <v>0</v>
      </c>
      <c r="AO134" s="17">
        <f t="shared" si="45"/>
        <v>0</v>
      </c>
      <c r="AP134" s="17">
        <f t="shared" si="45"/>
        <v>0</v>
      </c>
      <c r="AQ134" s="17">
        <f t="shared" si="45"/>
        <v>0</v>
      </c>
      <c r="AR134" s="17">
        <f t="shared" si="45"/>
        <v>0</v>
      </c>
      <c r="AS134" s="17">
        <f t="shared" si="45"/>
        <v>0</v>
      </c>
      <c r="AT134" s="17">
        <f t="shared" si="45"/>
        <v>0</v>
      </c>
      <c r="AU134" s="17">
        <f t="shared" si="45"/>
        <v>0</v>
      </c>
      <c r="AV134" s="17">
        <f t="shared" si="45"/>
        <v>0</v>
      </c>
      <c r="AW134" s="17">
        <f t="shared" si="45"/>
        <v>0</v>
      </c>
      <c r="AX134" s="17">
        <f t="shared" si="45"/>
        <v>0</v>
      </c>
      <c r="AY134" s="17">
        <f t="shared" si="45"/>
        <v>0</v>
      </c>
      <c r="AZ134" s="17">
        <f t="shared" si="45"/>
        <v>0</v>
      </c>
      <c r="BA134" s="17">
        <f t="shared" si="45"/>
        <v>0</v>
      </c>
      <c r="BB134" s="17">
        <f t="shared" si="45"/>
        <v>0</v>
      </c>
      <c r="BC134" s="17">
        <f t="shared" si="45"/>
        <v>0</v>
      </c>
      <c r="BD134" s="17">
        <f t="shared" si="45"/>
        <v>0</v>
      </c>
      <c r="BE134" s="17">
        <f t="shared" si="45"/>
        <v>0</v>
      </c>
      <c r="BF134" s="17">
        <f t="shared" si="45"/>
        <v>0</v>
      </c>
      <c r="BG134" s="17">
        <f t="shared" si="45"/>
        <v>0</v>
      </c>
    </row>
    <row r="135" spans="3:59" ht="13.35" customHeight="1">
      <c r="C135" s="144" t="s">
        <v>46</v>
      </c>
      <c r="E135" s="17">
        <f t="shared" ref="E135:AJ135" si="46">E29</f>
        <v>135</v>
      </c>
      <c r="F135" s="17">
        <f t="shared" si="46"/>
        <v>87.891760000000019</v>
      </c>
      <c r="G135" s="17">
        <f t="shared" si="46"/>
        <v>78.959408322960016</v>
      </c>
      <c r="H135" s="17">
        <f t="shared" si="46"/>
        <v>72.469039710102692</v>
      </c>
      <c r="I135" s="17">
        <f t="shared" si="46"/>
        <v>66.481502711174585</v>
      </c>
      <c r="J135" s="17">
        <f t="shared" si="46"/>
        <v>60.964814430999155</v>
      </c>
      <c r="K135" s="17">
        <f t="shared" si="46"/>
        <v>55.885152934830984</v>
      </c>
      <c r="L135" s="17">
        <f t="shared" si="46"/>
        <v>51.209711624058322</v>
      </c>
      <c r="M135" s="17">
        <f t="shared" si="46"/>
        <v>46.908464557561118</v>
      </c>
      <c r="N135" s="17">
        <f t="shared" si="46"/>
        <v>42.949934287091821</v>
      </c>
      <c r="O135" s="17">
        <f t="shared" si="46"/>
        <v>39.302539967563412</v>
      </c>
      <c r="P135" s="17">
        <f t="shared" si="46"/>
        <v>35.935962999021875</v>
      </c>
      <c r="Q135" s="17">
        <f t="shared" si="46"/>
        <v>32.827674692228882</v>
      </c>
      <c r="R135" s="17">
        <f t="shared" si="46"/>
        <v>29.955016797401072</v>
      </c>
      <c r="S135" s="17">
        <f t="shared" si="46"/>
        <v>27.302320329890421</v>
      </c>
      <c r="T135" s="17">
        <f t="shared" si="46"/>
        <v>24.854645470459488</v>
      </c>
      <c r="U135" s="17">
        <f t="shared" si="46"/>
        <v>22.57975942169746</v>
      </c>
      <c r="V135" s="17">
        <f t="shared" si="46"/>
        <v>20.485251905837035</v>
      </c>
      <c r="W135" s="17">
        <f t="shared" si="46"/>
        <v>18.557704418908443</v>
      </c>
      <c r="X135" s="17">
        <f t="shared" si="46"/>
        <v>16.784723607971234</v>
      </c>
      <c r="Y135" s="17">
        <f t="shared" si="46"/>
        <v>15.154571109496738</v>
      </c>
      <c r="Z135" s="17">
        <f t="shared" si="46"/>
        <v>13.656529631666098</v>
      </c>
      <c r="AA135" s="17">
        <f t="shared" si="46"/>
        <v>12.280563257321655</v>
      </c>
      <c r="AB135" s="17">
        <f t="shared" si="46"/>
        <v>11.017359959547036</v>
      </c>
      <c r="AC135" s="17">
        <f t="shared" si="46"/>
        <v>9.858549632057894</v>
      </c>
      <c r="AD135" s="17">
        <f t="shared" si="46"/>
        <v>8.7965906091124708</v>
      </c>
      <c r="AE135" s="17">
        <f t="shared" si="46"/>
        <v>7.8247467972539697</v>
      </c>
      <c r="AF135" s="17">
        <f t="shared" si="46"/>
        <v>6.9371638587504201</v>
      </c>
      <c r="AG135" s="17">
        <f t="shared" si="46"/>
        <v>6.1281795581983811</v>
      </c>
      <c r="AH135" s="17">
        <f t="shared" si="46"/>
        <v>5.3922807928598644</v>
      </c>
      <c r="AI135" s="17">
        <f t="shared" si="46"/>
        <v>4.7241642611506238</v>
      </c>
      <c r="AJ135" s="17">
        <f t="shared" si="46"/>
        <v>4.1188797703578484</v>
      </c>
      <c r="AK135" s="17">
        <f t="shared" ref="AK135:BG135" si="47">AK29</f>
        <v>3.5719732668978241</v>
      </c>
      <c r="AL135" s="17">
        <f t="shared" si="47"/>
        <v>3.0793810079209338</v>
      </c>
      <c r="AM135" s="17">
        <f t="shared" si="47"/>
        <v>2.637494760293893</v>
      </c>
      <c r="AN135" s="17">
        <f t="shared" si="47"/>
        <v>2.2430521439024207</v>
      </c>
      <c r="AO135" s="17">
        <f t="shared" si="47"/>
        <v>1.892968229153279</v>
      </c>
      <c r="AP135" s="17">
        <f t="shared" si="47"/>
        <v>1.5843750340621281</v>
      </c>
      <c r="AQ135" s="17">
        <f t="shared" si="47"/>
        <v>1.3144279482585957</v>
      </c>
      <c r="AR135" s="17">
        <f t="shared" si="47"/>
        <v>1.0800265380168197</v>
      </c>
      <c r="AS135" s="17">
        <f t="shared" si="47"/>
        <v>0.87800627804892795</v>
      </c>
      <c r="AT135" s="17">
        <f t="shared" si="47"/>
        <v>0.70543800732603468</v>
      </c>
      <c r="AU135" s="17">
        <f t="shared" si="47"/>
        <v>0.55954439780451692</v>
      </c>
      <c r="AV135" s="17">
        <f t="shared" si="47"/>
        <v>0.43764608401848903</v>
      </c>
      <c r="AW135" s="17">
        <f t="shared" si="47"/>
        <v>0.33717007064048909</v>
      </c>
      <c r="AX135" s="17">
        <f t="shared" si="47"/>
        <v>0.2556422126915906</v>
      </c>
      <c r="AY135" s="17">
        <f t="shared" si="47"/>
        <v>0.1906057089571141</v>
      </c>
      <c r="AZ135" s="17">
        <f t="shared" si="47"/>
        <v>0.13963873353166836</v>
      </c>
      <c r="BA135" s="17">
        <f t="shared" si="47"/>
        <v>0.1004321428960082</v>
      </c>
      <c r="BB135" s="17">
        <f t="shared" si="47"/>
        <v>7.0851381774561004E-2</v>
      </c>
      <c r="BC135" s="17">
        <f t="shared" si="47"/>
        <v>4.8980665502309707E-2</v>
      </c>
      <c r="BD135" s="17">
        <f t="shared" si="47"/>
        <v>3.3149115206386963E-2</v>
      </c>
      <c r="BE135" s="17">
        <f t="shared" si="47"/>
        <v>2.1939980572976699E-2</v>
      </c>
      <c r="BF135" s="17">
        <f t="shared" si="47"/>
        <v>1.4185259335489168E-2</v>
      </c>
      <c r="BG135" s="17">
        <f t="shared" si="47"/>
        <v>8.9488162446232158E-3</v>
      </c>
    </row>
    <row r="136" spans="3:59" ht="13.35" customHeight="1">
      <c r="C136" s="144" t="s">
        <v>47</v>
      </c>
      <c r="E136" s="17">
        <f t="shared" ref="E136:AJ136" si="48">E30</f>
        <v>0</v>
      </c>
      <c r="F136" s="17">
        <f t="shared" si="48"/>
        <v>0</v>
      </c>
      <c r="G136" s="17">
        <f t="shared" si="48"/>
        <v>0</v>
      </c>
      <c r="H136" s="17">
        <f t="shared" si="48"/>
        <v>0</v>
      </c>
      <c r="I136" s="17">
        <f t="shared" si="48"/>
        <v>0</v>
      </c>
      <c r="J136" s="17">
        <f t="shared" si="48"/>
        <v>0</v>
      </c>
      <c r="K136" s="17">
        <f t="shared" si="48"/>
        <v>0</v>
      </c>
      <c r="L136" s="17">
        <f t="shared" si="48"/>
        <v>0</v>
      </c>
      <c r="M136" s="17">
        <f t="shared" si="48"/>
        <v>0</v>
      </c>
      <c r="N136" s="17">
        <f t="shared" si="48"/>
        <v>0</v>
      </c>
      <c r="O136" s="17">
        <f t="shared" si="48"/>
        <v>0</v>
      </c>
      <c r="P136" s="17">
        <f t="shared" si="48"/>
        <v>0</v>
      </c>
      <c r="Q136" s="17">
        <f t="shared" si="48"/>
        <v>0</v>
      </c>
      <c r="R136" s="17">
        <f t="shared" si="48"/>
        <v>0</v>
      </c>
      <c r="S136" s="17">
        <f t="shared" si="48"/>
        <v>0</v>
      </c>
      <c r="T136" s="17">
        <f t="shared" si="48"/>
        <v>0</v>
      </c>
      <c r="U136" s="17">
        <f t="shared" si="48"/>
        <v>0</v>
      </c>
      <c r="V136" s="17">
        <f t="shared" si="48"/>
        <v>0</v>
      </c>
      <c r="W136" s="17">
        <f t="shared" si="48"/>
        <v>0</v>
      </c>
      <c r="X136" s="17">
        <f t="shared" si="48"/>
        <v>0</v>
      </c>
      <c r="Y136" s="17">
        <f t="shared" si="48"/>
        <v>0</v>
      </c>
      <c r="Z136" s="17">
        <f t="shared" si="48"/>
        <v>0</v>
      </c>
      <c r="AA136" s="17">
        <f t="shared" si="48"/>
        <v>0</v>
      </c>
      <c r="AB136" s="17">
        <f t="shared" si="48"/>
        <v>0</v>
      </c>
      <c r="AC136" s="17">
        <f t="shared" si="48"/>
        <v>0</v>
      </c>
      <c r="AD136" s="17">
        <f t="shared" si="48"/>
        <v>0</v>
      </c>
      <c r="AE136" s="17">
        <f t="shared" si="48"/>
        <v>0</v>
      </c>
      <c r="AF136" s="17">
        <f t="shared" si="48"/>
        <v>0</v>
      </c>
      <c r="AG136" s="17">
        <f t="shared" si="48"/>
        <v>0</v>
      </c>
      <c r="AH136" s="17">
        <f t="shared" si="48"/>
        <v>0</v>
      </c>
      <c r="AI136" s="17">
        <f t="shared" si="48"/>
        <v>0</v>
      </c>
      <c r="AJ136" s="17">
        <f t="shared" si="48"/>
        <v>0</v>
      </c>
      <c r="AK136" s="17">
        <f t="shared" ref="AK136:BG136" si="49">AK30</f>
        <v>0</v>
      </c>
      <c r="AL136" s="17">
        <f t="shared" si="49"/>
        <v>0</v>
      </c>
      <c r="AM136" s="17">
        <f t="shared" si="49"/>
        <v>0</v>
      </c>
      <c r="AN136" s="17">
        <f t="shared" si="49"/>
        <v>0</v>
      </c>
      <c r="AO136" s="17">
        <f t="shared" si="49"/>
        <v>0</v>
      </c>
      <c r="AP136" s="17">
        <f t="shared" si="49"/>
        <v>0</v>
      </c>
      <c r="AQ136" s="17">
        <f t="shared" si="49"/>
        <v>0</v>
      </c>
      <c r="AR136" s="17">
        <f t="shared" si="49"/>
        <v>0</v>
      </c>
      <c r="AS136" s="17">
        <f t="shared" si="49"/>
        <v>0</v>
      </c>
      <c r="AT136" s="17">
        <f t="shared" si="49"/>
        <v>0</v>
      </c>
      <c r="AU136" s="17">
        <f t="shared" si="49"/>
        <v>0</v>
      </c>
      <c r="AV136" s="17">
        <f t="shared" si="49"/>
        <v>0</v>
      </c>
      <c r="AW136" s="17">
        <f t="shared" si="49"/>
        <v>0</v>
      </c>
      <c r="AX136" s="17">
        <f t="shared" si="49"/>
        <v>0</v>
      </c>
      <c r="AY136" s="17">
        <f t="shared" si="49"/>
        <v>0</v>
      </c>
      <c r="AZ136" s="17">
        <f t="shared" si="49"/>
        <v>0</v>
      </c>
      <c r="BA136" s="17">
        <f t="shared" si="49"/>
        <v>0</v>
      </c>
      <c r="BB136" s="17">
        <f t="shared" si="49"/>
        <v>0</v>
      </c>
      <c r="BC136" s="17">
        <f t="shared" si="49"/>
        <v>0</v>
      </c>
      <c r="BD136" s="17">
        <f t="shared" si="49"/>
        <v>0</v>
      </c>
      <c r="BE136" s="17">
        <f t="shared" si="49"/>
        <v>0</v>
      </c>
      <c r="BF136" s="17">
        <f t="shared" si="49"/>
        <v>0</v>
      </c>
      <c r="BG136" s="17">
        <f t="shared" si="49"/>
        <v>0</v>
      </c>
    </row>
    <row r="137" spans="3:59" ht="13.35" customHeight="1">
      <c r="C137" s="145" t="s">
        <v>45</v>
      </c>
      <c r="E137" s="17">
        <f t="shared" ref="E137:AJ137" si="50">E31</f>
        <v>70</v>
      </c>
      <c r="F137" s="17">
        <f t="shared" si="50"/>
        <v>61.524232000000012</v>
      </c>
      <c r="G137" s="17">
        <f t="shared" si="50"/>
        <v>55.271585826072013</v>
      </c>
      <c r="H137" s="17">
        <f t="shared" si="50"/>
        <v>50.728327797071884</v>
      </c>
      <c r="I137" s="17">
        <f t="shared" si="50"/>
        <v>46.537051897822217</v>
      </c>
      <c r="J137" s="17">
        <f t="shared" si="50"/>
        <v>42.675370101699407</v>
      </c>
      <c r="K137" s="17">
        <f t="shared" si="50"/>
        <v>39.119607054381689</v>
      </c>
      <c r="L137" s="17">
        <f t="shared" si="50"/>
        <v>35.846798136840825</v>
      </c>
      <c r="M137" s="17">
        <f t="shared" si="50"/>
        <v>32.835925190292784</v>
      </c>
      <c r="N137" s="17">
        <f t="shared" si="50"/>
        <v>30.064954000964278</v>
      </c>
      <c r="O137" s="17">
        <f t="shared" si="50"/>
        <v>27.51177797729439</v>
      </c>
      <c r="P137" s="17">
        <f t="shared" si="50"/>
        <v>25.15517409931531</v>
      </c>
      <c r="Q137" s="17">
        <f t="shared" si="50"/>
        <v>22.979372284560217</v>
      </c>
      <c r="R137" s="17">
        <f t="shared" si="50"/>
        <v>20.968511758180753</v>
      </c>
      <c r="S137" s="17">
        <f t="shared" si="50"/>
        <v>19.111624230923297</v>
      </c>
      <c r="T137" s="17">
        <f t="shared" si="50"/>
        <v>17.398251829321644</v>
      </c>
      <c r="U137" s="17">
        <f t="shared" si="50"/>
        <v>15.805831595188224</v>
      </c>
      <c r="V137" s="17">
        <f t="shared" si="50"/>
        <v>14.339676334085926</v>
      </c>
      <c r="W137" s="17">
        <f t="shared" si="50"/>
        <v>12.990393093235911</v>
      </c>
      <c r="X137" s="17">
        <f t="shared" si="50"/>
        <v>11.749306525579865</v>
      </c>
      <c r="Y137" s="17">
        <f t="shared" si="50"/>
        <v>10.608199776647718</v>
      </c>
      <c r="Z137" s="17">
        <f t="shared" si="50"/>
        <v>9.5595707421662688</v>
      </c>
      <c r="AA137" s="17">
        <f t="shared" si="50"/>
        <v>8.5963942801251587</v>
      </c>
      <c r="AB137" s="17">
        <f t="shared" si="50"/>
        <v>7.7121519716829257</v>
      </c>
      <c r="AC137" s="17">
        <f t="shared" si="50"/>
        <v>6.9009847424405262</v>
      </c>
      <c r="AD137" s="17">
        <f t="shared" si="50"/>
        <v>6.1576134263787301</v>
      </c>
      <c r="AE137" s="17">
        <f t="shared" si="50"/>
        <v>5.4773227580777792</v>
      </c>
      <c r="AF137" s="17">
        <f t="shared" si="50"/>
        <v>4.8560147011252939</v>
      </c>
      <c r="AG137" s="17">
        <f t="shared" si="50"/>
        <v>4.2897256907388668</v>
      </c>
      <c r="AH137" s="17">
        <f t="shared" si="50"/>
        <v>3.7745965550019047</v>
      </c>
      <c r="AI137" s="17">
        <f t="shared" si="50"/>
        <v>3.3069149828054369</v>
      </c>
      <c r="AJ137" s="17">
        <f t="shared" si="50"/>
        <v>2.8832158392504939</v>
      </c>
      <c r="AK137" s="17">
        <f t="shared" ref="AK137:BG137" si="51">AK31</f>
        <v>2.5003812868284769</v>
      </c>
      <c r="AL137" s="17">
        <f t="shared" si="51"/>
        <v>2.1555667055446537</v>
      </c>
      <c r="AM137" s="17">
        <f t="shared" si="51"/>
        <v>1.8462463322057252</v>
      </c>
      <c r="AN137" s="17">
        <f t="shared" si="51"/>
        <v>1.5701365007316945</v>
      </c>
      <c r="AO137" s="17">
        <f t="shared" si="51"/>
        <v>1.3250777604072954</v>
      </c>
      <c r="AP137" s="17">
        <f t="shared" si="51"/>
        <v>1.1090625238434897</v>
      </c>
      <c r="AQ137" s="17">
        <f t="shared" si="51"/>
        <v>0.92009956378101698</v>
      </c>
      <c r="AR137" s="17">
        <f t="shared" si="51"/>
        <v>0.75601857661177385</v>
      </c>
      <c r="AS137" s="17">
        <f t="shared" si="51"/>
        <v>0.61460439463424965</v>
      </c>
      <c r="AT137" s="17">
        <f t="shared" si="51"/>
        <v>0.49380660512822427</v>
      </c>
      <c r="AU137" s="17">
        <f t="shared" si="51"/>
        <v>0.39168107846316186</v>
      </c>
      <c r="AV137" s="17">
        <f t="shared" si="51"/>
        <v>0.30635225881294237</v>
      </c>
      <c r="AW137" s="17">
        <f t="shared" si="51"/>
        <v>0.23601904944834237</v>
      </c>
      <c r="AX137" s="17">
        <f t="shared" si="51"/>
        <v>0.17894954888411341</v>
      </c>
      <c r="AY137" s="17">
        <f t="shared" si="51"/>
        <v>0.13342399626997986</v>
      </c>
      <c r="AZ137" s="17">
        <f t="shared" si="51"/>
        <v>9.7747113472167857E-2</v>
      </c>
      <c r="BA137" s="17">
        <f t="shared" si="51"/>
        <v>7.0302500027205742E-2</v>
      </c>
      <c r="BB137" s="17">
        <f t="shared" si="51"/>
        <v>4.9595967242192701E-2</v>
      </c>
      <c r="BC137" s="17">
        <f t="shared" si="51"/>
        <v>3.42864658516168E-2</v>
      </c>
      <c r="BD137" s="17">
        <f t="shared" si="51"/>
        <v>2.3204380644470873E-2</v>
      </c>
      <c r="BE137" s="17">
        <f t="shared" si="51"/>
        <v>1.5357986401083689E-2</v>
      </c>
      <c r="BF137" s="17">
        <f t="shared" si="51"/>
        <v>9.9296815348424178E-3</v>
      </c>
      <c r="BG137" s="17">
        <f t="shared" si="51"/>
        <v>6.2641713712362516E-3</v>
      </c>
    </row>
    <row r="138" spans="3:59" ht="13.35" customHeight="1">
      <c r="C138" s="142" t="s">
        <v>42</v>
      </c>
      <c r="E138" s="17">
        <f>SUM(E127:E137)</f>
        <v>1928</v>
      </c>
      <c r="F138" s="17">
        <f t="shared" ref="F138:BG138" si="52">SUM(F127:F137)</f>
        <v>662.62156891911343</v>
      </c>
      <c r="G138" s="17">
        <f t="shared" si="52"/>
        <v>429.84012452949378</v>
      </c>
      <c r="H138" s="17">
        <f t="shared" si="52"/>
        <v>526.02245012073388</v>
      </c>
      <c r="I138" s="17">
        <f t="shared" si="52"/>
        <v>601.54037332101234</v>
      </c>
      <c r="J138" s="17">
        <f t="shared" si="52"/>
        <v>660.77924730398979</v>
      </c>
      <c r="K138" s="17">
        <f t="shared" si="52"/>
        <v>706.57616170471556</v>
      </c>
      <c r="L138" s="17">
        <f t="shared" si="52"/>
        <v>741.29860066492154</v>
      </c>
      <c r="M138" s="17">
        <f t="shared" si="52"/>
        <v>769.95182597464247</v>
      </c>
      <c r="N138" s="17">
        <f t="shared" si="52"/>
        <v>796.10550085675391</v>
      </c>
      <c r="O138" s="17">
        <f t="shared" si="52"/>
        <v>819.01301678360448</v>
      </c>
      <c r="P138" s="17">
        <f t="shared" si="52"/>
        <v>836.44707761026166</v>
      </c>
      <c r="Q138" s="17">
        <f t="shared" si="52"/>
        <v>851.21148557273193</v>
      </c>
      <c r="R138" s="17">
        <f t="shared" si="52"/>
        <v>858.21099405873497</v>
      </c>
      <c r="S138" s="17">
        <f t="shared" si="52"/>
        <v>858.57964554276759</v>
      </c>
      <c r="T138" s="17">
        <f t="shared" si="52"/>
        <v>872.86260429614322</v>
      </c>
      <c r="U138" s="17">
        <f t="shared" si="52"/>
        <v>860.55125073179534</v>
      </c>
      <c r="V138" s="17">
        <f t="shared" si="52"/>
        <v>844.63066647372557</v>
      </c>
      <c r="W138" s="17">
        <f t="shared" si="52"/>
        <v>825.47500608847395</v>
      </c>
      <c r="X138" s="17">
        <f t="shared" si="52"/>
        <v>803.79139008115317</v>
      </c>
      <c r="Y138" s="17">
        <f t="shared" si="52"/>
        <v>779.82798927364308</v>
      </c>
      <c r="Z138" s="17">
        <f t="shared" si="52"/>
        <v>754.13860209463883</v>
      </c>
      <c r="AA138" s="17">
        <f t="shared" si="52"/>
        <v>727.12735879583454</v>
      </c>
      <c r="AB138" s="17">
        <f t="shared" si="52"/>
        <v>698.86612451378073</v>
      </c>
      <c r="AC138" s="17">
        <f t="shared" si="52"/>
        <v>669.41337310093274</v>
      </c>
      <c r="AD138" s="17">
        <f t="shared" si="52"/>
        <v>638.72065618788247</v>
      </c>
      <c r="AE138" s="17">
        <f t="shared" si="52"/>
        <v>606.57212115891241</v>
      </c>
      <c r="AF138" s="17">
        <f t="shared" si="52"/>
        <v>573.42274682112406</v>
      </c>
      <c r="AG138" s="17">
        <f t="shared" si="52"/>
        <v>539.74753655346831</v>
      </c>
      <c r="AH138" s="17">
        <f t="shared" si="52"/>
        <v>505.96536278346326</v>
      </c>
      <c r="AI138" s="17">
        <f t="shared" si="52"/>
        <v>472.32891109749414</v>
      </c>
      <c r="AJ138" s="17">
        <f t="shared" si="52"/>
        <v>438.90036949331909</v>
      </c>
      <c r="AK138" s="17">
        <f t="shared" si="52"/>
        <v>405.802943986944</v>
      </c>
      <c r="AL138" s="17">
        <f t="shared" si="52"/>
        <v>373.03213510094145</v>
      </c>
      <c r="AM138" s="17">
        <f t="shared" si="52"/>
        <v>340.62386888169493</v>
      </c>
      <c r="AN138" s="17">
        <f t="shared" si="52"/>
        <v>308.73407852791297</v>
      </c>
      <c r="AO138" s="17">
        <f t="shared" si="52"/>
        <v>277.43922528677524</v>
      </c>
      <c r="AP138" s="17">
        <f t="shared" si="52"/>
        <v>246.99338186155961</v>
      </c>
      <c r="AQ138" s="17">
        <f t="shared" si="52"/>
        <v>217.94094832466567</v>
      </c>
      <c r="AR138" s="17">
        <f t="shared" si="52"/>
        <v>190.62107546701802</v>
      </c>
      <c r="AS138" s="17">
        <f t="shared" si="52"/>
        <v>165.03311944884862</v>
      </c>
      <c r="AT138" s="17">
        <f t="shared" si="52"/>
        <v>141.23893387984336</v>
      </c>
      <c r="AU138" s="17">
        <f t="shared" si="52"/>
        <v>119.32912441754405</v>
      </c>
      <c r="AV138" s="17">
        <f t="shared" si="52"/>
        <v>99.358335740187229</v>
      </c>
      <c r="AW138" s="17">
        <f t="shared" si="52"/>
        <v>81.364753873282439</v>
      </c>
      <c r="AX138" s="17">
        <f t="shared" si="52"/>
        <v>65.453846842390803</v>
      </c>
      <c r="AY138" s="17">
        <f t="shared" si="52"/>
        <v>51.69564903198863</v>
      </c>
      <c r="AZ138" s="17">
        <f t="shared" si="52"/>
        <v>40.061418064306729</v>
      </c>
      <c r="BA138" s="17">
        <f t="shared" si="52"/>
        <v>30.441618885509122</v>
      </c>
      <c r="BB138" s="17">
        <f t="shared" si="52"/>
        <v>22.664631878417666</v>
      </c>
      <c r="BC138" s="17">
        <f t="shared" si="52"/>
        <v>16.519245800205496</v>
      </c>
      <c r="BD138" s="17">
        <f t="shared" si="52"/>
        <v>11.774666706211349</v>
      </c>
      <c r="BE138" s="17">
        <f t="shared" si="52"/>
        <v>8.1979481721924863</v>
      </c>
      <c r="BF138" s="17">
        <f t="shared" si="52"/>
        <v>5.5676754609359156</v>
      </c>
      <c r="BG138" s="17">
        <f t="shared" si="52"/>
        <v>3.7000670526643615</v>
      </c>
    </row>
    <row r="140" spans="3:59" ht="13.35" customHeight="1">
      <c r="C140" s="7" t="s">
        <v>138</v>
      </c>
    </row>
    <row r="141" spans="3:59" ht="14.1" customHeight="1">
      <c r="C141" s="145" t="s">
        <v>101</v>
      </c>
      <c r="E141" s="17">
        <f>(E124-E132-E133-E135-E136-E137+E143)*'Inputs-Assumptions-Policy Specs'!D30</f>
        <v>9.0044999999999984</v>
      </c>
      <c r="F141" s="17">
        <f>(F124-F132-F133-F135-F136-F137+F143+E145)*'Inputs-Assumptions-Policy Specs'!E30</f>
        <v>91.453522344069455</v>
      </c>
      <c r="G141" s="17">
        <f>(G124-G132-G133-G135-G136-G137+G143+F145)*'Inputs-Assumptions-Policy Specs'!F30</f>
        <v>150.4170873611011</v>
      </c>
      <c r="H141" s="17">
        <f>(H124-H132-H133-H135-H136-H137+H143+G145)*'Inputs-Assumptions-Policy Specs'!G30</f>
        <v>190.99892169242574</v>
      </c>
      <c r="I141" s="17">
        <f>(I124-I132-I133-I135-I136-I137+I143+H145)*'Inputs-Assumptions-Policy Specs'!H30</f>
        <v>222.79693703622337</v>
      </c>
      <c r="J141" s="17">
        <f>(J124-J132-J133-J135-J136-J137+J143+I145)*'Inputs-Assumptions-Policy Specs'!I30</f>
        <v>272.29858913931508</v>
      </c>
      <c r="K141" s="17">
        <f>(K124-K132-K133-K135-K136-K137+K143+J145)*'Inputs-Assumptions-Policy Specs'!J30</f>
        <v>291.15742894407498</v>
      </c>
      <c r="L141" s="17">
        <f>(L124-L132-L133-L135-L136-L137+L143+K145)*'Inputs-Assumptions-Policy Specs'!K30</f>
        <v>304.0406853522602</v>
      </c>
      <c r="M141" s="17">
        <f>(M124-M132-M133-M135-M136-M137+M143+L145)*'Inputs-Assumptions-Policy Specs'!L30</f>
        <v>311.54326853580096</v>
      </c>
      <c r="N141" s="17">
        <f>(N124-N132-N133-N135-N136-N137+N143+M145)*'Inputs-Assumptions-Policy Specs'!M30</f>
        <v>314.03061580569278</v>
      </c>
      <c r="O141" s="17">
        <f>(O124-O132-O133-O135-O136-O137+O143+N145)*'Inputs-Assumptions-Policy Specs'!N30</f>
        <v>311.74621516367245</v>
      </c>
      <c r="P141" s="17">
        <f>(P124-P132-P133-P135-P136-P137+P143+O145)*'Inputs-Assumptions-Policy Specs'!O30</f>
        <v>304.96939717526732</v>
      </c>
      <c r="Q141" s="17">
        <f>(Q124-Q132-Q133-Q135-Q136-Q137+Q143+P145)*'Inputs-Assumptions-Policy Specs'!P30</f>
        <v>293.99915455054236</v>
      </c>
      <c r="R141" s="17">
        <f>(R124-R132-R133-R135-R136-R137+R143+Q145)*'Inputs-Assumptions-Policy Specs'!Q30</f>
        <v>279.10533070495603</v>
      </c>
      <c r="S141" s="17">
        <f>(S124-S132-S133-S135-S136-S137+S143+R145)*'Inputs-Assumptions-Policy Specs'!R30</f>
        <v>260.69539463507022</v>
      </c>
      <c r="T141" s="17">
        <f>(T124-T132-T133-T135-T136-T137+T143+S145)*'Inputs-Assumptions-Policy Specs'!S30</f>
        <v>238.82640177500215</v>
      </c>
      <c r="U141" s="17">
        <f>(U124-U132-U133-U135-U136-U137+U143+T145)*'Inputs-Assumptions-Policy Specs'!T30</f>
        <v>213.47839964612481</v>
      </c>
      <c r="V141" s="17">
        <f>(V124-V132-V133-V135-V136-V137+V143+U145)*'Inputs-Assumptions-Policy Specs'!U30</f>
        <v>185.58891450554466</v>
      </c>
      <c r="W141" s="17">
        <f>(W124-W132-W133-W135-W136-W137+W143+V145)*'Inputs-Assumptions-Policy Specs'!V30</f>
        <v>155.35720406765259</v>
      </c>
      <c r="X141" s="17">
        <f>(X124-X132-X133-X135-X136-X137+X143+W145)*'Inputs-Assumptions-Policy Specs'!W30</f>
        <v>122.95057666048723</v>
      </c>
      <c r="Y141" s="17">
        <f>(Y124-Y132-Y133-Y135-Y136-Y137+Y143+X145)*'Inputs-Assumptions-Policy Specs'!X30</f>
        <v>88.500155577251263</v>
      </c>
      <c r="Z141" s="17">
        <f>(Z124-Z132-Z133-Z135-Z136-Z137+Z143+Y145)*'Inputs-Assumptions-Policy Specs'!Y30</f>
        <v>52.110723821852872</v>
      </c>
      <c r="AA141" s="17">
        <f>(AA124-AA132-AA133-AA135-AA136-AA137+AA143+Z145)*'Inputs-Assumptions-Policy Specs'!Z30</f>
        <v>13.852817018238065</v>
      </c>
      <c r="AB141" s="17">
        <f>(AB124-AB132-AB133-AB135-AB136-AB137+AB143+AA145)*'Inputs-Assumptions-Policy Specs'!AA30</f>
        <v>-26.228013357752261</v>
      </c>
      <c r="AC141" s="17">
        <f>(AC124-AC132-AC133-AC135-AC136-AC137+AC143+AB145)*'Inputs-Assumptions-Policy Specs'!AB30</f>
        <v>-68.100484193892839</v>
      </c>
      <c r="AD141" s="17">
        <f>(AD124-AD132-AD133-AD135-AD136-AD137+AD143+AC145)*'Inputs-Assumptions-Policy Specs'!AC30</f>
        <v>-111.74562644432424</v>
      </c>
      <c r="AE141" s="17">
        <f>(AE124-AE132-AE133-AE135-AE136-AE137+AE143+AD145)*'Inputs-Assumptions-Policy Specs'!AD30</f>
        <v>-157.15091932022187</v>
      </c>
      <c r="AF141" s="17">
        <f>(AF124-AF132-AF133-AF135-AF136-AF137+AF143+AE145)*'Inputs-Assumptions-Policy Specs'!AE30</f>
        <v>-204.31491040373294</v>
      </c>
      <c r="AG141" s="17">
        <f>(AG124-AG132-AG133-AG135-AG136-AG137+AG143+AF145)*'Inputs-Assumptions-Policy Specs'!AF30</f>
        <v>-253.26964448882291</v>
      </c>
      <c r="AH141" s="17">
        <f>(AH124-AH132-AH133-AH135-AH136-AH137+AH143+AG145)*'Inputs-Assumptions-Policy Specs'!AG30</f>
        <v>-304.08155152303874</v>
      </c>
      <c r="AI141" s="17">
        <f>(AI124-AI132-AI133-AI135-AI136-AI137+AI143+AH145)*'Inputs-Assumptions-Policy Specs'!AH30</f>
        <v>-356.84822247324462</v>
      </c>
      <c r="AJ141" s="17">
        <f>(AJ124-AJ132-AJ133-AJ135-AJ136-AJ137+AJ143+AI145)*'Inputs-Assumptions-Policy Specs'!AI30</f>
        <v>-411.69117695063062</v>
      </c>
      <c r="AK141" s="17">
        <f>(AK124-AK132-AK133-AK135-AK136-AK137+AK143+AJ145)*'Inputs-Assumptions-Policy Specs'!AJ30</f>
        <v>-468.75140643206083</v>
      </c>
      <c r="AL141" s="17">
        <f>(AL124-AL132-AL133-AL135-AL136-AL137+AL143+AK145)*'Inputs-Assumptions-Policy Specs'!AK30</f>
        <v>-528.19018417454379</v>
      </c>
      <c r="AM141" s="17">
        <f>(AM124-AM132-AM133-AM135-AM136-AM137+AM143+AL145)*'Inputs-Assumptions-Policy Specs'!AL30</f>
        <v>-590.18634905783324</v>
      </c>
      <c r="AN141" s="17">
        <f>(AN124-AN132-AN133-AN135-AN136-AN137+AN143+AM145)*'Inputs-Assumptions-Policy Specs'!AM30</f>
        <v>-654.94026506703517</v>
      </c>
      <c r="AO141" s="17">
        <f>(AO124-AO132-AO133-AO135-AO136-AO137+AO143+AN145)*'Inputs-Assumptions-Policy Specs'!AN30</f>
        <v>-722.67757614855452</v>
      </c>
      <c r="AP141" s="17">
        <f>(AP124-AP132-AP133-AP135-AP136-AP137+AP143+AO145)*'Inputs-Assumptions-Policy Specs'!AO30</f>
        <v>-793.65051041239803</v>
      </c>
      <c r="AQ141" s="17">
        <f>(AQ124-AQ132-AQ133-AQ135-AQ136-AQ137+AQ143+AP145)*'Inputs-Assumptions-Policy Specs'!AP30</f>
        <v>-868.14935927024317</v>
      </c>
      <c r="AR141" s="17">
        <f>(AR124-AR132-AR133-AR135-AR136-AR137+AR143+AQ145)*'Inputs-Assumptions-Policy Specs'!AQ30</f>
        <v>-946.51060833907195</v>
      </c>
      <c r="AS141" s="17">
        <f>(AS124-AS132-AS133-AS135-AS136-AS137+AS143+AR145)*'Inputs-Assumptions-Policy Specs'!AR30</f>
        <v>-1029.1072053576274</v>
      </c>
      <c r="AT141" s="17">
        <f>(AT124-AT132-AT133-AT135-AT136-AT137+AT143+AS145)*'Inputs-Assumptions-Policy Specs'!AS30</f>
        <v>-1116.3401990685957</v>
      </c>
      <c r="AU141" s="17">
        <f>(AU124-AU132-AU133-AU135-AU136-AU137+AU143+AT145)*'Inputs-Assumptions-Policy Specs'!AT30</f>
        <v>-1208.6427439244328</v>
      </c>
      <c r="AV141" s="17">
        <f>(AV124-AV132-AV133-AV135-AV136-AV137+AV143+AU145)*'Inputs-Assumptions-Policy Specs'!AU30</f>
        <v>-1306.4822374973849</v>
      </c>
      <c r="AW141" s="17">
        <f>(AW124-AW132-AW133-AW135-AW136-AW137+AW143+AV145)*'Inputs-Assumptions-Policy Specs'!AV30</f>
        <v>-1410.3607796686554</v>
      </c>
      <c r="AX141" s="17">
        <f>(AX124-AX132-AX133-AX135-AX136-AX137+AX143+AW145)*'Inputs-Assumptions-Policy Specs'!AW30</f>
        <v>-1520.8176084894042</v>
      </c>
      <c r="AY141" s="17">
        <f>(AY124-AY132-AY133-AY135-AY136-AY137+AY143+AX145)*'Inputs-Assumptions-Policy Specs'!AX30</f>
        <v>-1638.432874415734</v>
      </c>
      <c r="AZ141" s="17">
        <f>(AZ124-AZ132-AZ133-AZ135-AZ136-AZ137+AZ143+AY145)*'Inputs-Assumptions-Policy Specs'!AY30</f>
        <v>-1763.8273162911682</v>
      </c>
      <c r="BA141" s="17">
        <f>(BA124-BA132-BA133-BA135-BA136-BA137+BA143+AZ145)*'Inputs-Assumptions-Policy Specs'!AZ30</f>
        <v>-1897.6602076399233</v>
      </c>
      <c r="BB141" s="17">
        <f>(BB124-BB132-BB133-BB135-BB136-BB137+BB143+BA145)*'Inputs-Assumptions-Policy Specs'!BA30</f>
        <v>-2040.6281831896622</v>
      </c>
      <c r="BC141" s="17">
        <f>(BC124-BC132-BC133-BC135-BC136-BC137+BC143+BB145)*'Inputs-Assumptions-Policy Specs'!BB30</f>
        <v>-2193.4650684218045</v>
      </c>
      <c r="BD141" s="17">
        <f>(BD124-BD132-BD133-BD135-BD136-BD137+BD143+BC145)*'Inputs-Assumptions-Policy Specs'!BC30</f>
        <v>-2356.9428376545625</v>
      </c>
      <c r="BE141" s="17">
        <f>(BE124-BE132-BE133-BE135-BE136-BE137+BE143+BD145)*'Inputs-Assumptions-Policy Specs'!BD30</f>
        <v>-2531.873630195249</v>
      </c>
      <c r="BF141" s="17">
        <f>(BF124-BF132-BF133-BF135-BF136-BF137+BF143+BE145)*'Inputs-Assumptions-Policy Specs'!BE30</f>
        <v>-2719.1127265044142</v>
      </c>
      <c r="BG141" s="17">
        <f>(BG124-BG132-BG133-BG135-BG136-BG137+BG143+BF145)*'Inputs-Assumptions-Policy Specs'!BF30</f>
        <v>-2919.5625878258484</v>
      </c>
    </row>
    <row r="142" spans="3:59" ht="14.1" customHeight="1">
      <c r="C142" s="145" t="s">
        <v>116</v>
      </c>
      <c r="E142" s="17">
        <f>E71</f>
        <v>153.7904914890639</v>
      </c>
      <c r="F142" s="17">
        <f t="shared" ref="F142:BG142" si="53">F71</f>
        <v>125.60760215797951</v>
      </c>
      <c r="G142" s="17">
        <f t="shared" si="53"/>
        <v>141.76032287585224</v>
      </c>
      <c r="H142" s="17">
        <f t="shared" si="53"/>
        <v>156.27654829422579</v>
      </c>
      <c r="I142" s="17">
        <f t="shared" si="53"/>
        <v>-255.73669415039217</v>
      </c>
      <c r="J142" s="17">
        <f t="shared" si="53"/>
        <v>175.63810242579365</v>
      </c>
      <c r="K142" s="17">
        <f t="shared" si="53"/>
        <v>182.36532174428055</v>
      </c>
      <c r="L142" s="17">
        <f t="shared" si="53"/>
        <v>187.19692132814077</v>
      </c>
      <c r="M142" s="17">
        <f t="shared" si="53"/>
        <v>190.40409050616495</v>
      </c>
      <c r="N142" s="17">
        <f t="shared" si="53"/>
        <v>192.13280511064366</v>
      </c>
      <c r="O142" s="17">
        <f t="shared" si="53"/>
        <v>192.45315591292007</v>
      </c>
      <c r="P142" s="17">
        <f t="shared" si="53"/>
        <v>191.41294604597937</v>
      </c>
      <c r="Q142" s="17">
        <f t="shared" si="53"/>
        <v>189.18035227756695</v>
      </c>
      <c r="R142" s="17">
        <f t="shared" si="53"/>
        <v>185.83134445121073</v>
      </c>
      <c r="S142" s="17">
        <f t="shared" si="53"/>
        <v>181.54121448420705</v>
      </c>
      <c r="T142" s="17">
        <f t="shared" si="53"/>
        <v>176.44353978982275</v>
      </c>
      <c r="U142" s="17">
        <f t="shared" si="53"/>
        <v>170.29594264229735</v>
      </c>
      <c r="V142" s="17">
        <f t="shared" si="53"/>
        <v>163.64278222232383</v>
      </c>
      <c r="W142" s="17">
        <f t="shared" si="53"/>
        <v>156.58166018501586</v>
      </c>
      <c r="X142" s="17">
        <f t="shared" si="53"/>
        <v>149.20282399149826</v>
      </c>
      <c r="Y142" s="17">
        <f t="shared" si="53"/>
        <v>141.58337155794476</v>
      </c>
      <c r="Z142" s="17">
        <f t="shared" si="53"/>
        <v>133.79574953682047</v>
      </c>
      <c r="AA142" s="17">
        <f t="shared" si="53"/>
        <v>125.90185918189209</v>
      </c>
      <c r="AB142" s="17">
        <f t="shared" si="53"/>
        <v>117.95529504634212</v>
      </c>
      <c r="AC142" s="17">
        <f t="shared" si="53"/>
        <v>110.00809924498577</v>
      </c>
      <c r="AD142" s="17">
        <f t="shared" si="53"/>
        <v>102.11078300815953</v>
      </c>
      <c r="AE142" s="17">
        <f t="shared" si="53"/>
        <v>94.31476676914528</v>
      </c>
      <c r="AF142" s="17">
        <f t="shared" si="53"/>
        <v>86.675950405035991</v>
      </c>
      <c r="AG142" s="17">
        <f t="shared" si="53"/>
        <v>79.241254518027063</v>
      </c>
      <c r="AH142" s="17">
        <f t="shared" si="53"/>
        <v>72.048201361748639</v>
      </c>
      <c r="AI142" s="17">
        <f t="shared" si="53"/>
        <v>65.126392059748298</v>
      </c>
      <c r="AJ142" s="17">
        <f t="shared" si="53"/>
        <v>58.500625572939654</v>
      </c>
      <c r="AK142" s="17">
        <f t="shared" si="53"/>
        <v>52.194389979562672</v>
      </c>
      <c r="AL142" s="17">
        <f t="shared" si="53"/>
        <v>46.228548864848591</v>
      </c>
      <c r="AM142" s="17">
        <f t="shared" si="53"/>
        <v>40.623768485485172</v>
      </c>
      <c r="AN142" s="17">
        <f t="shared" si="53"/>
        <v>35.399309089688039</v>
      </c>
      <c r="AO142" s="17">
        <f t="shared" si="53"/>
        <v>30.57073845298688</v>
      </c>
      <c r="AP142" s="17">
        <f t="shared" si="53"/>
        <v>26.151542711102515</v>
      </c>
      <c r="AQ142" s="17">
        <f t="shared" si="53"/>
        <v>22.149110502972334</v>
      </c>
      <c r="AR142" s="17">
        <f t="shared" si="53"/>
        <v>18.558786051149106</v>
      </c>
      <c r="AS142" s="17">
        <f t="shared" si="53"/>
        <v>15.368075795812778</v>
      </c>
      <c r="AT142" s="17">
        <f t="shared" si="53"/>
        <v>12.56321679879813</v>
      </c>
      <c r="AU142" s="17">
        <f t="shared" si="53"/>
        <v>10.127734917796822</v>
      </c>
      <c r="AV142" s="17">
        <f t="shared" si="53"/>
        <v>8.0417212173398447</v>
      </c>
      <c r="AW142" s="17">
        <f t="shared" si="53"/>
        <v>6.2824841749470366</v>
      </c>
      <c r="AX142" s="17">
        <f t="shared" si="53"/>
        <v>4.8247461184791121</v>
      </c>
      <c r="AY142" s="17">
        <f t="shared" si="53"/>
        <v>3.6392019702818041</v>
      </c>
      <c r="AZ142" s="17">
        <f t="shared" si="53"/>
        <v>2.6932374612546823</v>
      </c>
      <c r="BA142" s="17">
        <f t="shared" si="53"/>
        <v>1.952992587399792</v>
      </c>
      <c r="BB142" s="17">
        <f t="shared" si="53"/>
        <v>1.3851287564930197</v>
      </c>
      <c r="BC142" s="17">
        <f t="shared" si="53"/>
        <v>0.95824488538550412</v>
      </c>
      <c r="BD142" s="17">
        <f t="shared" si="53"/>
        <v>0.6439008334014118</v>
      </c>
      <c r="BE142" s="17">
        <f t="shared" si="53"/>
        <v>0.41722829796081673</v>
      </c>
      <c r="BF142" s="17">
        <f t="shared" si="53"/>
        <v>0.25718111621929868</v>
      </c>
      <c r="BG142" s="17">
        <f t="shared" si="53"/>
        <v>0</v>
      </c>
    </row>
    <row r="143" spans="3:59" ht="14.1" customHeight="1">
      <c r="C143" s="145" t="s">
        <v>188</v>
      </c>
      <c r="E143" s="17">
        <f>E103</f>
        <v>-44.924999999999997</v>
      </c>
      <c r="F143" s="17">
        <f t="shared" ref="F143:BG143" si="54">F103</f>
        <v>295.23419589022166</v>
      </c>
      <c r="G143" s="17">
        <f t="shared" si="54"/>
        <v>324.02991982049241</v>
      </c>
      <c r="H143" s="17">
        <f t="shared" si="54"/>
        <v>285.19268436339598</v>
      </c>
      <c r="I143" s="17">
        <f t="shared" si="54"/>
        <v>251.84350072428384</v>
      </c>
      <c r="J143" s="17">
        <f t="shared" si="54"/>
        <v>223.04661993821122</v>
      </c>
      <c r="K143" s="17">
        <f t="shared" si="54"/>
        <v>198.18751397278345</v>
      </c>
      <c r="L143" s="17">
        <f t="shared" si="54"/>
        <v>176.7375398774285</v>
      </c>
      <c r="M143" s="17">
        <f t="shared" si="54"/>
        <v>157.4915582904045</v>
      </c>
      <c r="N143" s="17">
        <f t="shared" si="54"/>
        <v>139.52336515571062</v>
      </c>
      <c r="O143" s="17">
        <f t="shared" si="54"/>
        <v>122.92970674498801</v>
      </c>
      <c r="P143" s="17">
        <f t="shared" si="54"/>
        <v>108.18996372245064</v>
      </c>
      <c r="Q143" s="17">
        <f t="shared" si="54"/>
        <v>94.595592881000471</v>
      </c>
      <c r="R143" s="17">
        <f t="shared" si="54"/>
        <v>83.369617266090444</v>
      </c>
      <c r="S143" s="17">
        <f t="shared" si="54"/>
        <v>74.287983913162776</v>
      </c>
      <c r="T143" s="17">
        <f t="shared" si="54"/>
        <v>62.264262213540192</v>
      </c>
      <c r="U143" s="17">
        <f t="shared" si="54"/>
        <v>57.079069873244279</v>
      </c>
      <c r="V143" s="17">
        <f t="shared" si="54"/>
        <v>53.436480237750558</v>
      </c>
      <c r="W143" s="17">
        <f t="shared" si="54"/>
        <v>51.264734928523652</v>
      </c>
      <c r="X143" s="17">
        <f t="shared" si="54"/>
        <v>50.409935738776937</v>
      </c>
      <c r="Y143" s="17">
        <f t="shared" si="54"/>
        <v>50.827142731777315</v>
      </c>
      <c r="Z143" s="17">
        <f t="shared" si="54"/>
        <v>52.397698315617305</v>
      </c>
      <c r="AA143" s="17">
        <f t="shared" si="54"/>
        <v>55.03683639777563</v>
      </c>
      <c r="AB143" s="17">
        <f t="shared" si="54"/>
        <v>58.741589358043456</v>
      </c>
      <c r="AC143" s="17">
        <f t="shared" si="54"/>
        <v>63.517127500396526</v>
      </c>
      <c r="AD143" s="17">
        <f t="shared" si="54"/>
        <v>69.400031512157241</v>
      </c>
      <c r="AE143" s="17">
        <f t="shared" si="54"/>
        <v>76.475176974481514</v>
      </c>
      <c r="AF143" s="17">
        <f t="shared" si="54"/>
        <v>84.669474968260516</v>
      </c>
      <c r="AG143" s="17">
        <f t="shared" si="54"/>
        <v>93.901458340008375</v>
      </c>
      <c r="AH143" s="17">
        <f t="shared" si="54"/>
        <v>104.09959124513213</v>
      </c>
      <c r="AI143" s="17">
        <f t="shared" si="54"/>
        <v>115.23069899483193</v>
      </c>
      <c r="AJ143" s="17">
        <f t="shared" si="54"/>
        <v>127.30910328887914</v>
      </c>
      <c r="AK143" s="17">
        <f t="shared" si="54"/>
        <v>140.33734751030576</v>
      </c>
      <c r="AL143" s="17">
        <f t="shared" si="54"/>
        <v>154.35211271245115</v>
      </c>
      <c r="AM143" s="17">
        <f t="shared" si="54"/>
        <v>169.38457701690106</v>
      </c>
      <c r="AN143" s="17">
        <f t="shared" si="54"/>
        <v>185.43961164620379</v>
      </c>
      <c r="AO143" s="17">
        <f t="shared" si="54"/>
        <v>202.54318404691614</v>
      </c>
      <c r="AP143" s="17">
        <f t="shared" si="54"/>
        <v>220.67956113852671</v>
      </c>
      <c r="AQ143" s="17">
        <f t="shared" si="54"/>
        <v>239.75960728699107</v>
      </c>
      <c r="AR143" s="17">
        <f t="shared" si="54"/>
        <v>259.73880170030219</v>
      </c>
      <c r="AS143" s="17">
        <f t="shared" si="54"/>
        <v>280.65456294566206</v>
      </c>
      <c r="AT143" s="17">
        <f t="shared" si="54"/>
        <v>302.5321717707252</v>
      </c>
      <c r="AU143" s="17">
        <f t="shared" si="54"/>
        <v>325.39203859912232</v>
      </c>
      <c r="AV143" s="17">
        <f t="shared" si="54"/>
        <v>349.26530542834445</v>
      </c>
      <c r="AW143" s="17">
        <f t="shared" si="54"/>
        <v>374.18965848820903</v>
      </c>
      <c r="AX143" s="17">
        <f t="shared" si="54"/>
        <v>400.18874606847305</v>
      </c>
      <c r="AY143" s="17">
        <f t="shared" si="54"/>
        <v>427.29658524623449</v>
      </c>
      <c r="AZ143" s="17">
        <f t="shared" si="54"/>
        <v>455.57411279104753</v>
      </c>
      <c r="BA143" s="17">
        <f t="shared" si="54"/>
        <v>485.10671419090204</v>
      </c>
      <c r="BB143" s="17">
        <f t="shared" si="54"/>
        <v>516.00134006959388</v>
      </c>
      <c r="BC143" s="17">
        <f t="shared" si="54"/>
        <v>548.38240990034456</v>
      </c>
      <c r="BD143" s="17">
        <f t="shared" si="54"/>
        <v>582.38799575582811</v>
      </c>
      <c r="BE143" s="17">
        <f t="shared" si="54"/>
        <v>618.16633255405839</v>
      </c>
      <c r="BF143" s="17">
        <f t="shared" si="54"/>
        <v>655.87297840794895</v>
      </c>
      <c r="BG143" s="17">
        <f t="shared" si="54"/>
        <v>695.6646395954109</v>
      </c>
    </row>
    <row r="144" spans="3:59" ht="13.35" customHeight="1">
      <c r="C144" s="145" t="s">
        <v>44</v>
      </c>
      <c r="E144" s="17">
        <f>E124-E138+E141-E142-E143</f>
        <v>-27.860991489063906</v>
      </c>
      <c r="F144" s="17">
        <f>F124-F138+F141-F142-F143</f>
        <v>765.82535537675517</v>
      </c>
      <c r="G144" s="17">
        <f t="shared" ref="G144:BG144" si="55">G124-G138+G141-G142-G143</f>
        <v>833.97488659446265</v>
      </c>
      <c r="H144" s="17">
        <f t="shared" si="55"/>
        <v>672.88803311612389</v>
      </c>
      <c r="I144" s="17">
        <f t="shared" si="55"/>
        <v>954.77981136481117</v>
      </c>
      <c r="J144" s="17">
        <f t="shared" si="55"/>
        <v>432.13090809130341</v>
      </c>
      <c r="K144" s="17">
        <f t="shared" si="55"/>
        <v>321.73149021891504</v>
      </c>
      <c r="L144" s="17">
        <f t="shared" si="55"/>
        <v>223.00185596293579</v>
      </c>
      <c r="M144" s="17">
        <f t="shared" si="55"/>
        <v>131.86508491581134</v>
      </c>
      <c r="N144" s="17">
        <f t="shared" si="55"/>
        <v>45.267630424421014</v>
      </c>
      <c r="O144" s="17">
        <f t="shared" si="55"/>
        <v>-36.598864926571906</v>
      </c>
      <c r="P144" s="17">
        <f t="shared" si="55"/>
        <v>-112.36133022298694</v>
      </c>
      <c r="Q144" s="17">
        <f t="shared" si="55"/>
        <v>-184.43478233617941</v>
      </c>
      <c r="R144" s="17">
        <f t="shared" si="55"/>
        <v>-249.20628912305867</v>
      </c>
      <c r="S144" s="17">
        <f t="shared" si="55"/>
        <v>-307.66704270725882</v>
      </c>
      <c r="T144" s="17">
        <f t="shared" si="55"/>
        <v>-375.65109511531421</v>
      </c>
      <c r="U144" s="17">
        <f t="shared" si="55"/>
        <v>-422.85267516726299</v>
      </c>
      <c r="V144" s="17">
        <f t="shared" si="55"/>
        <v>-466.41597631151461</v>
      </c>
      <c r="W144" s="17">
        <f t="shared" si="55"/>
        <v>-506.81010875619194</v>
      </c>
      <c r="X144" s="17">
        <f t="shared" si="55"/>
        <v>-544.75910099151656</v>
      </c>
      <c r="Y144" s="17">
        <f t="shared" si="55"/>
        <v>-580.64692579617918</v>
      </c>
      <c r="Z144" s="17">
        <f t="shared" si="55"/>
        <v>-615.0907334919018</v>
      </c>
      <c r="AA144" s="17">
        <f t="shared" si="55"/>
        <v>-648.60197221083104</v>
      </c>
      <c r="AB144" s="17">
        <f t="shared" si="55"/>
        <v>-681.44382308497791</v>
      </c>
      <c r="AC144" s="17">
        <f t="shared" si="55"/>
        <v>-713.86809139904994</v>
      </c>
      <c r="AD144" s="17">
        <f t="shared" si="55"/>
        <v>-746.04528497027411</v>
      </c>
      <c r="AE144" s="17">
        <f t="shared" si="55"/>
        <v>-778.01804827768171</v>
      </c>
      <c r="AF144" s="17">
        <f t="shared" si="55"/>
        <v>-810.33980542314509</v>
      </c>
      <c r="AG144" s="17">
        <f t="shared" si="55"/>
        <v>-843.59630273635901</v>
      </c>
      <c r="AH144" s="17">
        <f t="shared" si="55"/>
        <v>-878.34909105618544</v>
      </c>
      <c r="AI144" s="17">
        <f t="shared" si="55"/>
        <v>-915.05093940230654</v>
      </c>
      <c r="AJ144" s="17">
        <f t="shared" si="55"/>
        <v>-954.02367989861148</v>
      </c>
      <c r="AK144" s="17">
        <f t="shared" si="55"/>
        <v>-995.64662257091686</v>
      </c>
      <c r="AL144" s="17">
        <f t="shared" si="55"/>
        <v>-1040.2153606943664</v>
      </c>
      <c r="AM144" s="17">
        <f t="shared" si="55"/>
        <v>-1088.0686682360365</v>
      </c>
      <c r="AN144" s="17">
        <f t="shared" si="55"/>
        <v>-1139.6522214527915</v>
      </c>
      <c r="AO144" s="17">
        <f t="shared" si="55"/>
        <v>-1195.3713593521672</v>
      </c>
      <c r="AP144" s="17">
        <f t="shared" si="55"/>
        <v>-1255.7874954423444</v>
      </c>
      <c r="AQ144" s="17">
        <f t="shared" si="55"/>
        <v>-1321.7104664197002</v>
      </c>
      <c r="AR144" s="17">
        <f t="shared" si="55"/>
        <v>-1393.828740797205</v>
      </c>
      <c r="AS144" s="17">
        <f t="shared" si="55"/>
        <v>-1472.6028379869724</v>
      </c>
      <c r="AT144" s="17">
        <f t="shared" si="55"/>
        <v>-1558.5657613714416</v>
      </c>
      <c r="AU144" s="17">
        <f t="shared" si="55"/>
        <v>-1652.3007539028056</v>
      </c>
      <c r="AV144" s="17">
        <f t="shared" si="55"/>
        <v>-1754.3946782028866</v>
      </c>
      <c r="AW144" s="17">
        <f t="shared" si="55"/>
        <v>-1865.4542747922842</v>
      </c>
      <c r="AX144" s="17">
        <f t="shared" si="55"/>
        <v>-1986.1721032649152</v>
      </c>
      <c r="AY144" s="17">
        <f t="shared" si="55"/>
        <v>-2117.2521964850966</v>
      </c>
      <c r="AZ144" s="17">
        <f t="shared" si="55"/>
        <v>-2259.3633099371436</v>
      </c>
      <c r="BA144" s="17">
        <f t="shared" si="55"/>
        <v>-2413.1528904458141</v>
      </c>
      <c r="BB144" s="17">
        <f t="shared" si="55"/>
        <v>-2579.2622562586757</v>
      </c>
      <c r="BC144" s="17">
        <f t="shared" si="55"/>
        <v>-2758.3453556976938</v>
      </c>
      <c r="BD144" s="17">
        <f t="shared" si="55"/>
        <v>-2951.0864186458757</v>
      </c>
      <c r="BE144" s="17">
        <f t="shared" si="55"/>
        <v>-3158.2163396080014</v>
      </c>
      <c r="BF144" s="17">
        <f t="shared" si="55"/>
        <v>-3380.5268563028085</v>
      </c>
      <c r="BG144" s="17">
        <f t="shared" si="55"/>
        <v>-3618.7483181490311</v>
      </c>
    </row>
    <row r="145" spans="3:59" ht="13.35" customHeight="1">
      <c r="C145" s="145" t="s">
        <v>102</v>
      </c>
      <c r="E145" s="17">
        <f>E144</f>
        <v>-27.860991489063906</v>
      </c>
      <c r="F145" s="17">
        <f>F144+E145</f>
        <v>737.96436388769121</v>
      </c>
      <c r="G145" s="17">
        <f t="shared" ref="G145:BG145" si="56">G144+F145</f>
        <v>1571.939250482154</v>
      </c>
      <c r="H145" s="17">
        <f t="shared" si="56"/>
        <v>2244.827283598278</v>
      </c>
      <c r="I145" s="17">
        <f t="shared" si="56"/>
        <v>3199.6070949630894</v>
      </c>
      <c r="J145" s="17">
        <f t="shared" si="56"/>
        <v>3631.7380030543927</v>
      </c>
      <c r="K145" s="17">
        <f t="shared" si="56"/>
        <v>3953.4694932733078</v>
      </c>
      <c r="L145" s="17">
        <f t="shared" si="56"/>
        <v>4176.4713492362434</v>
      </c>
      <c r="M145" s="17">
        <f t="shared" si="56"/>
        <v>4308.3364341520546</v>
      </c>
      <c r="N145" s="17">
        <f t="shared" si="56"/>
        <v>4353.604064576476</v>
      </c>
      <c r="O145" s="17">
        <f t="shared" si="56"/>
        <v>4317.0051996499042</v>
      </c>
      <c r="P145" s="17">
        <f t="shared" si="56"/>
        <v>4204.6438694269173</v>
      </c>
      <c r="Q145" s="17">
        <f t="shared" si="56"/>
        <v>4020.2090870907377</v>
      </c>
      <c r="R145" s="17">
        <f t="shared" si="56"/>
        <v>3771.0027979676793</v>
      </c>
      <c r="S145" s="17">
        <f t="shared" si="56"/>
        <v>3463.3357552604202</v>
      </c>
      <c r="T145" s="17">
        <f t="shared" si="56"/>
        <v>3087.6846601451061</v>
      </c>
      <c r="U145" s="17">
        <f t="shared" si="56"/>
        <v>2664.8319849778431</v>
      </c>
      <c r="V145" s="17">
        <f t="shared" si="56"/>
        <v>2198.4160086663287</v>
      </c>
      <c r="W145" s="17">
        <f t="shared" si="56"/>
        <v>1691.6058999101367</v>
      </c>
      <c r="X145" s="17">
        <f t="shared" si="56"/>
        <v>1146.8467989186202</v>
      </c>
      <c r="Y145" s="17">
        <f t="shared" si="56"/>
        <v>566.19987312244098</v>
      </c>
      <c r="Z145" s="17">
        <f t="shared" si="56"/>
        <v>-48.890860369460825</v>
      </c>
      <c r="AA145" s="17">
        <f t="shared" si="56"/>
        <v>-697.49283258029186</v>
      </c>
      <c r="AB145" s="17">
        <f t="shared" si="56"/>
        <v>-1378.9366556652699</v>
      </c>
      <c r="AC145" s="17">
        <f t="shared" si="56"/>
        <v>-2092.8047470643196</v>
      </c>
      <c r="AD145" s="17">
        <f t="shared" si="56"/>
        <v>-2838.8500320345938</v>
      </c>
      <c r="AE145" s="17">
        <f t="shared" si="56"/>
        <v>-3616.8680803122757</v>
      </c>
      <c r="AF145" s="17">
        <f t="shared" si="56"/>
        <v>-4427.2078857354209</v>
      </c>
      <c r="AG145" s="17">
        <f t="shared" si="56"/>
        <v>-5270.8041884717795</v>
      </c>
      <c r="AH145" s="17">
        <f t="shared" si="56"/>
        <v>-6149.1532795279654</v>
      </c>
      <c r="AI145" s="17">
        <f t="shared" si="56"/>
        <v>-7064.204218930272</v>
      </c>
      <c r="AJ145" s="17">
        <f t="shared" si="56"/>
        <v>-8018.2278988288836</v>
      </c>
      <c r="AK145" s="17">
        <f t="shared" si="56"/>
        <v>-9013.8745213998009</v>
      </c>
      <c r="AL145" s="17">
        <f t="shared" si="56"/>
        <v>-10054.089882094167</v>
      </c>
      <c r="AM145" s="17">
        <f t="shared" si="56"/>
        <v>-11142.158550330205</v>
      </c>
      <c r="AN145" s="17">
        <f t="shared" si="56"/>
        <v>-12281.810771782997</v>
      </c>
      <c r="AO145" s="17">
        <f t="shared" si="56"/>
        <v>-13477.182131135165</v>
      </c>
      <c r="AP145" s="17">
        <f t="shared" si="56"/>
        <v>-14732.969626577509</v>
      </c>
      <c r="AQ145" s="17">
        <f t="shared" si="56"/>
        <v>-16054.680092997209</v>
      </c>
      <c r="AR145" s="17">
        <f t="shared" si="56"/>
        <v>-17448.508833794414</v>
      </c>
      <c r="AS145" s="17">
        <f t="shared" si="56"/>
        <v>-18921.111671781386</v>
      </c>
      <c r="AT145" s="17">
        <f t="shared" si="56"/>
        <v>-20479.677433152829</v>
      </c>
      <c r="AU145" s="17">
        <f t="shared" si="56"/>
        <v>-22131.978187055633</v>
      </c>
      <c r="AV145" s="17">
        <f t="shared" si="56"/>
        <v>-23886.37286525852</v>
      </c>
      <c r="AW145" s="17">
        <f t="shared" si="56"/>
        <v>-25751.827140050802</v>
      </c>
      <c r="AX145" s="17">
        <f t="shared" si="56"/>
        <v>-27737.999243315717</v>
      </c>
      <c r="AY145" s="17">
        <f t="shared" si="56"/>
        <v>-29855.251439800813</v>
      </c>
      <c r="AZ145" s="17">
        <f t="shared" si="56"/>
        <v>-32114.614749737957</v>
      </c>
      <c r="BA145" s="17">
        <f t="shared" si="56"/>
        <v>-34527.767640183774</v>
      </c>
      <c r="BB145" s="17">
        <f t="shared" si="56"/>
        <v>-37107.029896442451</v>
      </c>
      <c r="BC145" s="17">
        <f t="shared" si="56"/>
        <v>-39865.375252140147</v>
      </c>
      <c r="BD145" s="17">
        <f t="shared" si="56"/>
        <v>-42816.461670786026</v>
      </c>
      <c r="BE145" s="17">
        <f t="shared" si="56"/>
        <v>-45974.678010394025</v>
      </c>
      <c r="BF145" s="17">
        <f t="shared" si="56"/>
        <v>-49355.204866696833</v>
      </c>
      <c r="BG145" s="17">
        <f t="shared" si="56"/>
        <v>-52973.953184845865</v>
      </c>
    </row>
    <row r="147" spans="3:59" ht="13.35" customHeight="1">
      <c r="C147" s="7" t="s">
        <v>200</v>
      </c>
    </row>
    <row r="148" spans="3:59" ht="13.35" customHeight="1">
      <c r="C148" s="145" t="s">
        <v>119</v>
      </c>
      <c r="E148" s="17">
        <f t="shared" ref="E148:AJ148" si="57">E41-E107</f>
        <v>75000</v>
      </c>
      <c r="F148" s="17">
        <f t="shared" si="57"/>
        <v>65918.820000000007</v>
      </c>
      <c r="G148" s="17">
        <f t="shared" si="57"/>
        <v>59219.556242220002</v>
      </c>
      <c r="H148" s="17">
        <f t="shared" si="57"/>
        <v>54351.779782577018</v>
      </c>
      <c r="I148" s="17">
        <f t="shared" si="57"/>
        <v>49861.127033380937</v>
      </c>
      <c r="J148" s="17">
        <f t="shared" si="57"/>
        <v>45723.610823249364</v>
      </c>
      <c r="K148" s="17">
        <f t="shared" si="57"/>
        <v>41913.864701123231</v>
      </c>
      <c r="L148" s="17">
        <f t="shared" si="57"/>
        <v>38407.283718043742</v>
      </c>
      <c r="M148" s="17">
        <f t="shared" si="57"/>
        <v>35181.348418170834</v>
      </c>
      <c r="N148" s="17">
        <f t="shared" si="57"/>
        <v>32212.450715318864</v>
      </c>
      <c r="O148" s="17">
        <f t="shared" si="57"/>
        <v>29476.904975672558</v>
      </c>
      <c r="P148" s="17">
        <f t="shared" si="57"/>
        <v>26951.972249266408</v>
      </c>
      <c r="Q148" s="17">
        <f t="shared" si="57"/>
        <v>24620.756019171662</v>
      </c>
      <c r="R148" s="17">
        <f t="shared" si="57"/>
        <v>22466.262598050802</v>
      </c>
      <c r="S148" s="17">
        <f t="shared" si="57"/>
        <v>20476.74024741782</v>
      </c>
      <c r="T148" s="17">
        <f t="shared" si="57"/>
        <v>18640.984102844617</v>
      </c>
      <c r="U148" s="17">
        <f t="shared" si="57"/>
        <v>16934.819566273094</v>
      </c>
      <c r="V148" s="17">
        <f t="shared" si="57"/>
        <v>15363.938929377775</v>
      </c>
      <c r="W148" s="17">
        <f t="shared" si="57"/>
        <v>13918.278314181334</v>
      </c>
      <c r="X148" s="17">
        <f t="shared" si="57"/>
        <v>12588.542705978423</v>
      </c>
      <c r="Y148" s="17">
        <f t="shared" si="57"/>
        <v>11365.928332122552</v>
      </c>
      <c r="Z148" s="17">
        <f t="shared" si="57"/>
        <v>10242.397223749573</v>
      </c>
      <c r="AA148" s="17">
        <f t="shared" si="57"/>
        <v>9210.4224429912392</v>
      </c>
      <c r="AB148" s="17">
        <f t="shared" si="57"/>
        <v>8263.0199696602758</v>
      </c>
      <c r="AC148" s="17">
        <f t="shared" si="57"/>
        <v>7393.9122240434199</v>
      </c>
      <c r="AD148" s="17">
        <f t="shared" si="57"/>
        <v>6597.442956834353</v>
      </c>
      <c r="AE148" s="17">
        <f t="shared" si="57"/>
        <v>5868.5600979404771</v>
      </c>
      <c r="AF148" s="17">
        <f t="shared" si="57"/>
        <v>5202.8728940628143</v>
      </c>
      <c r="AG148" s="17">
        <f t="shared" si="57"/>
        <v>4596.1346686487859</v>
      </c>
      <c r="AH148" s="17">
        <f t="shared" si="57"/>
        <v>4044.2105946448974</v>
      </c>
      <c r="AI148" s="17">
        <f t="shared" si="57"/>
        <v>3543.1231958629678</v>
      </c>
      <c r="AJ148" s="17">
        <f t="shared" si="57"/>
        <v>3089.1598277683861</v>
      </c>
      <c r="AK148" s="17">
        <f t="shared" ref="AK148:BG148" si="58">AK41-AK107</f>
        <v>2678.9799501733683</v>
      </c>
      <c r="AL148" s="17">
        <f t="shared" si="58"/>
        <v>2309.5357559407003</v>
      </c>
      <c r="AM148" s="17">
        <f t="shared" si="58"/>
        <v>1978.1210702204196</v>
      </c>
      <c r="AN148" s="17">
        <f t="shared" si="58"/>
        <v>1682.2891079268154</v>
      </c>
      <c r="AO148" s="17">
        <f t="shared" si="58"/>
        <v>1419.7261718649593</v>
      </c>
      <c r="AP148" s="17">
        <f t="shared" si="58"/>
        <v>1188.2812755465959</v>
      </c>
      <c r="AQ148" s="17">
        <f t="shared" si="58"/>
        <v>985.82096119394669</v>
      </c>
      <c r="AR148" s="17">
        <f t="shared" si="58"/>
        <v>810.01990351261475</v>
      </c>
      <c r="AS148" s="17">
        <f t="shared" si="58"/>
        <v>658.50470853669594</v>
      </c>
      <c r="AT148" s="17">
        <f t="shared" si="58"/>
        <v>529.07850549452598</v>
      </c>
      <c r="AU148" s="17">
        <f t="shared" si="58"/>
        <v>419.65829835338764</v>
      </c>
      <c r="AV148" s="17">
        <f t="shared" si="58"/>
        <v>328.23456301386676</v>
      </c>
      <c r="AW148" s="17">
        <f t="shared" si="58"/>
        <v>252.87755298036677</v>
      </c>
      <c r="AX148" s="17">
        <f t="shared" si="58"/>
        <v>191.73165951869294</v>
      </c>
      <c r="AY148" s="17">
        <f t="shared" si="58"/>
        <v>142.95428171783556</v>
      </c>
      <c r="AZ148" s="17">
        <f t="shared" si="58"/>
        <v>104.72905014875127</v>
      </c>
      <c r="BA148" s="17">
        <f t="shared" si="58"/>
        <v>75.324107172006151</v>
      </c>
      <c r="BB148" s="17">
        <f t="shared" si="58"/>
        <v>53.138536330920758</v>
      </c>
      <c r="BC148" s="17">
        <f t="shared" si="58"/>
        <v>36.735499126732279</v>
      </c>
      <c r="BD148" s="17">
        <f t="shared" si="58"/>
        <v>24.861836404790218</v>
      </c>
      <c r="BE148" s="17">
        <f t="shared" si="58"/>
        <v>16.454985429732524</v>
      </c>
      <c r="BF148" s="17">
        <f t="shared" si="58"/>
        <v>10.638944501616876</v>
      </c>
      <c r="BG148" s="17">
        <f t="shared" si="58"/>
        <v>6.7116121834674125</v>
      </c>
    </row>
    <row r="149" spans="3:59" ht="13.35" customHeight="1">
      <c r="C149" s="145" t="s">
        <v>121</v>
      </c>
      <c r="E149" s="17">
        <f t="shared" ref="E149:AJ149" si="59">E42-E108</f>
        <v>0</v>
      </c>
      <c r="F149" s="17">
        <f t="shared" si="59"/>
        <v>0</v>
      </c>
      <c r="G149" s="17">
        <f t="shared" si="59"/>
        <v>17.211337395023598</v>
      </c>
      <c r="H149" s="17">
        <f t="shared" si="59"/>
        <v>919.77571581561392</v>
      </c>
      <c r="I149" s="17">
        <f t="shared" si="59"/>
        <v>1688.1617429157586</v>
      </c>
      <c r="J149" s="17">
        <f t="shared" si="59"/>
        <v>2348.0427058256269</v>
      </c>
      <c r="K149" s="17">
        <f t="shared" si="59"/>
        <v>2896.6140506209877</v>
      </c>
      <c r="L149" s="17">
        <f t="shared" si="59"/>
        <v>3343.0472575311469</v>
      </c>
      <c r="M149" s="17">
        <f t="shared" si="59"/>
        <v>3709.7599652936606</v>
      </c>
      <c r="N149" s="17">
        <f t="shared" si="59"/>
        <v>4003.9757668694983</v>
      </c>
      <c r="O149" s="17">
        <f t="shared" si="59"/>
        <v>4232.0224007031993</v>
      </c>
      <c r="P149" s="17">
        <f t="shared" si="59"/>
        <v>4375.8814710903071</v>
      </c>
      <c r="Q149" s="17">
        <f t="shared" si="59"/>
        <v>4467.4499066158296</v>
      </c>
      <c r="R149" s="17">
        <f t="shared" si="59"/>
        <v>4512.8239335004419</v>
      </c>
      <c r="S149" s="17">
        <f t="shared" si="59"/>
        <v>4517.6787903757031</v>
      </c>
      <c r="T149" s="17">
        <f t="shared" si="59"/>
        <v>4487.1484234803838</v>
      </c>
      <c r="U149" s="17">
        <f t="shared" si="59"/>
        <v>4421.8275789788677</v>
      </c>
      <c r="V149" s="17">
        <f t="shared" si="59"/>
        <v>4329.1012529956042</v>
      </c>
      <c r="W149" s="17">
        <f t="shared" si="59"/>
        <v>4212.2205138792997</v>
      </c>
      <c r="X149" s="17">
        <f t="shared" si="59"/>
        <v>4074.2072128556556</v>
      </c>
      <c r="Y149" s="17">
        <f t="shared" si="59"/>
        <v>3918.1581233711681</v>
      </c>
      <c r="Z149" s="17">
        <f t="shared" si="59"/>
        <v>3747.2154013582631</v>
      </c>
      <c r="AA149" s="17">
        <f t="shared" si="59"/>
        <v>3564.6445480335919</v>
      </c>
      <c r="AB149" s="17">
        <f t="shared" si="59"/>
        <v>3373.3376014631585</v>
      </c>
      <c r="AC149" s="17">
        <f t="shared" si="59"/>
        <v>3175.9787642535784</v>
      </c>
      <c r="AD149" s="17">
        <f t="shared" si="59"/>
        <v>2974.7714365106208</v>
      </c>
      <c r="AE149" s="17">
        <f t="shared" si="59"/>
        <v>2771.429274676424</v>
      </c>
      <c r="AF149" s="17">
        <f t="shared" si="59"/>
        <v>2567.5990675036096</v>
      </c>
      <c r="AG149" s="17">
        <f t="shared" si="59"/>
        <v>2364.6846385556159</v>
      </c>
      <c r="AH149" s="17">
        <f t="shared" si="59"/>
        <v>2163.9724310831348</v>
      </c>
      <c r="AI149" s="17">
        <f t="shared" si="59"/>
        <v>1966.9391459217904</v>
      </c>
      <c r="AJ149" s="17">
        <f t="shared" si="59"/>
        <v>1775.1654234404828</v>
      </c>
      <c r="AK149" s="17">
        <f t="shared" ref="AK149:BG149" si="60">AK42-AK108</f>
        <v>1590.2488312143169</v>
      </c>
      <c r="AL149" s="17">
        <f t="shared" si="60"/>
        <v>1413.6523294219139</v>
      </c>
      <c r="AM149" s="17">
        <f t="shared" si="60"/>
        <v>1246.678041725517</v>
      </c>
      <c r="AN149" s="17">
        <f t="shared" si="60"/>
        <v>1090.2652248660245</v>
      </c>
      <c r="AO149" s="17">
        <f t="shared" si="60"/>
        <v>945.00825103349484</v>
      </c>
      <c r="AP149" s="17">
        <f t="shared" si="60"/>
        <v>811.34456435130846</v>
      </c>
      <c r="AQ149" s="17">
        <f t="shared" si="60"/>
        <v>689.49865046547734</v>
      </c>
      <c r="AR149" s="17">
        <f t="shared" si="60"/>
        <v>579.43448145413549</v>
      </c>
      <c r="AS149" s="17">
        <f t="shared" si="60"/>
        <v>481.01018783592474</v>
      </c>
      <c r="AT149" s="17">
        <f t="shared" si="60"/>
        <v>394.05426174737511</v>
      </c>
      <c r="AU149" s="17">
        <f t="shared" si="60"/>
        <v>318.28208648902324</v>
      </c>
      <c r="AV149" s="17">
        <f t="shared" si="60"/>
        <v>253.23799658879886</v>
      </c>
      <c r="AW149" s="17">
        <f t="shared" si="60"/>
        <v>198.31593667583459</v>
      </c>
      <c r="AX149" s="17">
        <f t="shared" si="60"/>
        <v>152.77815124851986</v>
      </c>
      <c r="AY149" s="17">
        <f t="shared" si="60"/>
        <v>115.73387115499925</v>
      </c>
      <c r="AZ149" s="17">
        <f t="shared" si="60"/>
        <v>86.175954545066858</v>
      </c>
      <c r="BA149" s="17">
        <f t="shared" si="60"/>
        <v>63.049391521906401</v>
      </c>
      <c r="BB149" s="17">
        <f t="shared" si="60"/>
        <v>45.311453347151605</v>
      </c>
      <c r="BC149" s="17">
        <f t="shared" si="60"/>
        <v>31.968960286353628</v>
      </c>
      <c r="BD149" s="17">
        <f t="shared" si="60"/>
        <v>22.124095143762887</v>
      </c>
      <c r="BE149" s="17">
        <f t="shared" si="60"/>
        <v>14.997288948381332</v>
      </c>
      <c r="BF149" s="17">
        <f t="shared" si="60"/>
        <v>9.9372253205268777</v>
      </c>
      <c r="BG149" s="17">
        <f t="shared" si="60"/>
        <v>6.4185884620725773</v>
      </c>
    </row>
    <row r="150" spans="3:59" ht="13.35" customHeight="1">
      <c r="C150" s="145" t="s">
        <v>120</v>
      </c>
      <c r="E150" s="17">
        <f t="shared" ref="E150:AJ150" si="61">E43-E109</f>
        <v>75000</v>
      </c>
      <c r="F150" s="17">
        <f t="shared" si="61"/>
        <v>65918.820000000007</v>
      </c>
      <c r="G150" s="17">
        <f t="shared" si="61"/>
        <v>59202.344904824975</v>
      </c>
      <c r="H150" s="17">
        <f t="shared" si="61"/>
        <v>53432.004066761408</v>
      </c>
      <c r="I150" s="17">
        <f t="shared" si="61"/>
        <v>48172.965290465181</v>
      </c>
      <c r="J150" s="17">
        <f t="shared" si="61"/>
        <v>43375.56811742374</v>
      </c>
      <c r="K150" s="17">
        <f t="shared" si="61"/>
        <v>39017.250650502247</v>
      </c>
      <c r="L150" s="17">
        <f t="shared" si="61"/>
        <v>35064.236460512591</v>
      </c>
      <c r="M150" s="17">
        <f t="shared" si="61"/>
        <v>31471.588452877178</v>
      </c>
      <c r="N150" s="17">
        <f t="shared" si="61"/>
        <v>28208.474948449366</v>
      </c>
      <c r="O150" s="17">
        <f t="shared" si="61"/>
        <v>25244.882574969361</v>
      </c>
      <c r="P150" s="17">
        <f t="shared" si="61"/>
        <v>22576.090778176098</v>
      </c>
      <c r="Q150" s="17">
        <f t="shared" si="61"/>
        <v>20153.306112555831</v>
      </c>
      <c r="R150" s="17">
        <f t="shared" si="61"/>
        <v>17953.438664550358</v>
      </c>
      <c r="S150" s="17">
        <f t="shared" si="61"/>
        <v>15959.061457042117</v>
      </c>
      <c r="T150" s="17">
        <f t="shared" si="61"/>
        <v>14153.835679364231</v>
      </c>
      <c r="U150" s="17">
        <f t="shared" si="61"/>
        <v>12512.991987294228</v>
      </c>
      <c r="V150" s="17">
        <f t="shared" si="61"/>
        <v>11034.837676382173</v>
      </c>
      <c r="W150" s="17">
        <f t="shared" si="61"/>
        <v>9706.0578003020346</v>
      </c>
      <c r="X150" s="17">
        <f t="shared" si="61"/>
        <v>8514.3354931227695</v>
      </c>
      <c r="Y150" s="17">
        <f t="shared" si="61"/>
        <v>7447.7702087513844</v>
      </c>
      <c r="Z150" s="17">
        <f t="shared" si="61"/>
        <v>6495.1818223913097</v>
      </c>
      <c r="AA150" s="17">
        <f t="shared" si="61"/>
        <v>5645.7778949576477</v>
      </c>
      <c r="AB150" s="17">
        <f t="shared" si="61"/>
        <v>4889.6823681971182</v>
      </c>
      <c r="AC150" s="17">
        <f t="shared" si="61"/>
        <v>4217.9334597898414</v>
      </c>
      <c r="AD150" s="17">
        <f t="shared" si="61"/>
        <v>3622.6715203237327</v>
      </c>
      <c r="AE150" s="17">
        <f t="shared" si="61"/>
        <v>3097.1308232640522</v>
      </c>
      <c r="AF150" s="17">
        <f t="shared" si="61"/>
        <v>2635.2738265592052</v>
      </c>
      <c r="AG150" s="17">
        <f t="shared" si="61"/>
        <v>2231.4500300931704</v>
      </c>
      <c r="AH150" s="17">
        <f t="shared" si="61"/>
        <v>1880.2381635617626</v>
      </c>
      <c r="AI150" s="17">
        <f t="shared" si="61"/>
        <v>1576.1840499411776</v>
      </c>
      <c r="AJ150" s="17">
        <f t="shared" si="61"/>
        <v>1313.9944043279036</v>
      </c>
      <c r="AK150" s="17">
        <f t="shared" ref="AK150:BG150" si="62">AK43-AK109</f>
        <v>1088.7311189590514</v>
      </c>
      <c r="AL150" s="17">
        <f t="shared" si="62"/>
        <v>895.88342651878656</v>
      </c>
      <c r="AM150" s="17">
        <f t="shared" si="62"/>
        <v>731.44302849490259</v>
      </c>
      <c r="AN150" s="17">
        <f t="shared" si="62"/>
        <v>592.02388306079092</v>
      </c>
      <c r="AO150" s="17">
        <f t="shared" si="62"/>
        <v>474.71792083146443</v>
      </c>
      <c r="AP150" s="17">
        <f t="shared" si="62"/>
        <v>376.93671119528756</v>
      </c>
      <c r="AQ150" s="17">
        <f t="shared" si="62"/>
        <v>296.32231072846923</v>
      </c>
      <c r="AR150" s="17">
        <f t="shared" si="62"/>
        <v>230.58542205847917</v>
      </c>
      <c r="AS150" s="17">
        <f t="shared" si="62"/>
        <v>177.49452070077123</v>
      </c>
      <c r="AT150" s="17">
        <f t="shared" si="62"/>
        <v>135.02424374715088</v>
      </c>
      <c r="AU150" s="17">
        <f t="shared" si="62"/>
        <v>101.37621186436439</v>
      </c>
      <c r="AV150" s="17">
        <f t="shared" si="62"/>
        <v>74.996566425067911</v>
      </c>
      <c r="AW150" s="17">
        <f t="shared" si="62"/>
        <v>54.56161630453218</v>
      </c>
      <c r="AX150" s="17">
        <f t="shared" si="62"/>
        <v>38.95350827017306</v>
      </c>
      <c r="AY150" s="17">
        <f t="shared" si="62"/>
        <v>27.220410562836307</v>
      </c>
      <c r="AZ150" s="17">
        <f t="shared" si="62"/>
        <v>18.553095603684408</v>
      </c>
      <c r="BA150" s="17">
        <f t="shared" si="62"/>
        <v>12.274715650099751</v>
      </c>
      <c r="BB150" s="17">
        <f t="shared" si="62"/>
        <v>7.8270829837691469</v>
      </c>
      <c r="BC150" s="17">
        <f t="shared" si="62"/>
        <v>4.7665388403786526</v>
      </c>
      <c r="BD150" s="17">
        <f t="shared" si="62"/>
        <v>2.7377412610273311</v>
      </c>
      <c r="BE150" s="17">
        <f t="shared" si="62"/>
        <v>1.4576964813511903</v>
      </c>
      <c r="BF150" s="17">
        <f t="shared" si="62"/>
        <v>0.70171918108999831</v>
      </c>
      <c r="BG150" s="17">
        <f t="shared" si="62"/>
        <v>0.29302372139483479</v>
      </c>
    </row>
    <row r="156" spans="3:59" ht="13.35" customHeight="1">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c r="AC156" s="126"/>
      <c r="AD156" s="126"/>
      <c r="AE156" s="126"/>
      <c r="AF156" s="126"/>
      <c r="AG156" s="126"/>
      <c r="AH156" s="126"/>
      <c r="AI156" s="126"/>
      <c r="AJ156" s="126"/>
      <c r="AK156" s="126"/>
      <c r="AL156" s="126"/>
      <c r="AM156" s="126"/>
      <c r="AN156" s="126"/>
      <c r="AO156" s="126"/>
      <c r="AP156" s="126"/>
      <c r="AQ156" s="126"/>
      <c r="AR156" s="126"/>
      <c r="AS156" s="126"/>
      <c r="AT156" s="126"/>
      <c r="AU156" s="126"/>
      <c r="AV156" s="126"/>
      <c r="AW156" s="126"/>
      <c r="AX156" s="126"/>
      <c r="AY156" s="126"/>
      <c r="AZ156" s="126"/>
      <c r="BA156" s="126"/>
      <c r="BB156" s="126"/>
      <c r="BC156" s="126"/>
      <c r="BD156" s="126"/>
      <c r="BE156" s="126"/>
      <c r="BF156" s="126"/>
      <c r="BG156" s="126"/>
    </row>
    <row r="158" spans="3:59" ht="13.35" customHeight="1">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c r="AC158" s="126"/>
      <c r="AD158" s="126"/>
      <c r="AE158" s="126"/>
      <c r="AF158" s="126"/>
      <c r="AG158" s="126"/>
      <c r="AH158" s="126"/>
      <c r="AI158" s="126"/>
      <c r="AJ158" s="126"/>
      <c r="AK158" s="126"/>
      <c r="AL158" s="126"/>
      <c r="AM158" s="126"/>
      <c r="AN158" s="126"/>
      <c r="AO158" s="126"/>
      <c r="AP158" s="126"/>
      <c r="AQ158" s="126"/>
      <c r="AR158" s="126"/>
      <c r="AS158" s="126"/>
      <c r="AT158" s="126"/>
      <c r="AU158" s="126"/>
      <c r="AV158" s="126"/>
      <c r="AW158" s="126"/>
      <c r="AX158" s="126"/>
      <c r="AY158" s="126"/>
      <c r="AZ158" s="126"/>
      <c r="BA158" s="126"/>
      <c r="BB158" s="126"/>
      <c r="BC158" s="126"/>
      <c r="BD158" s="126"/>
      <c r="BE158" s="126"/>
      <c r="BF158" s="126"/>
      <c r="BG158" s="126"/>
    </row>
    <row r="159" spans="3:59" ht="13.35" customHeight="1">
      <c r="C159" s="143"/>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c r="AC159" s="126"/>
      <c r="AD159" s="126"/>
      <c r="AE159" s="126"/>
      <c r="AF159" s="126"/>
      <c r="AG159" s="126"/>
      <c r="AH159" s="126"/>
      <c r="AI159" s="126"/>
      <c r="AJ159" s="126"/>
      <c r="AK159" s="126"/>
      <c r="AL159" s="126"/>
      <c r="AM159" s="126"/>
      <c r="AN159" s="126"/>
      <c r="AO159" s="126"/>
      <c r="AP159" s="126"/>
      <c r="AQ159" s="126"/>
      <c r="AR159" s="126"/>
      <c r="AS159" s="126"/>
      <c r="AT159" s="126"/>
      <c r="AU159" s="126"/>
      <c r="AV159" s="126"/>
      <c r="AW159" s="126"/>
      <c r="AX159" s="126"/>
      <c r="AY159" s="126"/>
      <c r="AZ159" s="126"/>
      <c r="BA159" s="126"/>
      <c r="BB159" s="126"/>
      <c r="BC159" s="126"/>
      <c r="BD159" s="126"/>
      <c r="BE159" s="126"/>
      <c r="BF159" s="126"/>
      <c r="BG159" s="126"/>
    </row>
    <row r="160" spans="3:59" ht="13.35" customHeight="1">
      <c r="C160" s="147"/>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c r="AC160" s="126"/>
      <c r="AD160" s="126"/>
      <c r="AE160" s="126"/>
      <c r="AF160" s="126"/>
      <c r="AG160" s="126"/>
      <c r="AH160" s="126"/>
      <c r="AI160" s="126"/>
      <c r="AJ160" s="126"/>
      <c r="AK160" s="126"/>
      <c r="AL160" s="126"/>
      <c r="AM160" s="126"/>
      <c r="AN160" s="126"/>
      <c r="AO160" s="126"/>
      <c r="AP160" s="126"/>
      <c r="AQ160" s="126"/>
      <c r="AR160" s="126"/>
      <c r="AS160" s="126"/>
      <c r="AT160" s="126"/>
      <c r="AU160" s="126"/>
      <c r="AV160" s="126"/>
      <c r="AW160" s="126"/>
      <c r="AX160" s="126"/>
      <c r="AY160" s="126"/>
      <c r="AZ160" s="126"/>
      <c r="BA160" s="126"/>
      <c r="BB160" s="126"/>
      <c r="BC160" s="126"/>
      <c r="BD160" s="126"/>
      <c r="BE160" s="126"/>
      <c r="BF160" s="126"/>
      <c r="BG160" s="126"/>
    </row>
    <row r="163" spans="3:59" ht="13.35" customHeight="1">
      <c r="C163" s="145"/>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c r="AC163" s="126"/>
      <c r="AD163" s="126"/>
      <c r="AE163" s="126"/>
      <c r="AF163" s="126"/>
      <c r="AG163" s="126"/>
      <c r="AH163" s="126"/>
      <c r="AI163" s="126"/>
      <c r="AJ163" s="126"/>
      <c r="AK163" s="126"/>
      <c r="AL163" s="126"/>
      <c r="AM163" s="126"/>
      <c r="AN163" s="126"/>
      <c r="AO163" s="126"/>
      <c r="AP163" s="126"/>
      <c r="AQ163" s="126"/>
      <c r="AR163" s="126"/>
      <c r="AS163" s="126"/>
      <c r="AT163" s="126"/>
      <c r="AU163" s="126"/>
      <c r="AV163" s="126"/>
      <c r="AW163" s="126"/>
      <c r="AX163" s="126"/>
      <c r="AY163" s="126"/>
      <c r="AZ163" s="126"/>
      <c r="BA163" s="126"/>
      <c r="BB163" s="126"/>
      <c r="BC163" s="126"/>
      <c r="BD163" s="126"/>
      <c r="BE163" s="126"/>
      <c r="BF163" s="126"/>
      <c r="BG163" s="126"/>
    </row>
    <row r="164" spans="3:59" ht="13.35" customHeight="1">
      <c r="C164" s="144"/>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c r="AC164" s="126"/>
      <c r="AD164" s="126"/>
      <c r="AE164" s="126"/>
      <c r="AF164" s="126"/>
      <c r="AG164" s="126"/>
      <c r="AH164" s="126"/>
      <c r="AI164" s="126"/>
      <c r="AJ164" s="126"/>
      <c r="AK164" s="126"/>
      <c r="AL164" s="126"/>
      <c r="AM164" s="126"/>
      <c r="AN164" s="126"/>
      <c r="AO164" s="126"/>
      <c r="AP164" s="126"/>
      <c r="AQ164" s="126"/>
      <c r="AR164" s="126"/>
      <c r="AS164" s="126"/>
      <c r="AT164" s="126"/>
      <c r="AU164" s="126"/>
      <c r="AV164" s="126"/>
      <c r="AW164" s="126"/>
      <c r="AX164" s="126"/>
      <c r="AY164" s="126"/>
      <c r="AZ164" s="126"/>
      <c r="BA164" s="126"/>
      <c r="BB164" s="126"/>
      <c r="BC164" s="126"/>
      <c r="BD164" s="126"/>
      <c r="BE164" s="126"/>
      <c r="BF164" s="126"/>
      <c r="BG164" s="126"/>
    </row>
    <row r="165" spans="3:59" ht="13.35" customHeight="1">
      <c r="C165" s="144"/>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c r="AC165" s="126"/>
      <c r="AD165" s="126"/>
      <c r="AE165" s="126"/>
      <c r="AF165" s="126"/>
      <c r="AG165" s="126"/>
      <c r="AH165" s="126"/>
      <c r="AI165" s="126"/>
      <c r="AJ165" s="126"/>
      <c r="AK165" s="126"/>
      <c r="AL165" s="126"/>
      <c r="AM165" s="126"/>
      <c r="AN165" s="126"/>
      <c r="AO165" s="126"/>
      <c r="AP165" s="126"/>
      <c r="AQ165" s="126"/>
      <c r="AR165" s="126"/>
      <c r="AS165" s="126"/>
      <c r="AT165" s="126"/>
      <c r="AU165" s="126"/>
      <c r="AV165" s="126"/>
      <c r="AW165" s="126"/>
      <c r="AX165" s="126"/>
      <c r="AY165" s="126"/>
      <c r="AZ165" s="126"/>
      <c r="BA165" s="126"/>
      <c r="BB165" s="126"/>
      <c r="BC165" s="126"/>
      <c r="BD165" s="126"/>
      <c r="BE165" s="126"/>
      <c r="BF165" s="126"/>
      <c r="BG165" s="126"/>
    </row>
    <row r="166" spans="3:59" ht="12.9" customHeight="1">
      <c r="C166" s="144"/>
      <c r="D166" s="126"/>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row>
    <row r="167" spans="3:59" ht="13.35" customHeight="1">
      <c r="C167" s="142"/>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c r="AC167" s="126"/>
      <c r="AD167" s="126"/>
      <c r="AE167" s="126"/>
      <c r="AF167" s="126"/>
      <c r="AG167" s="126"/>
      <c r="AH167" s="126"/>
      <c r="AI167" s="126"/>
      <c r="AJ167" s="126"/>
      <c r="AK167" s="126"/>
      <c r="AL167" s="126"/>
      <c r="AM167" s="126"/>
      <c r="AN167" s="126"/>
      <c r="AO167" s="126"/>
      <c r="AP167" s="126"/>
      <c r="AQ167" s="126"/>
      <c r="AR167" s="126"/>
      <c r="AS167" s="126"/>
      <c r="AT167" s="126"/>
      <c r="AU167" s="126"/>
      <c r="AV167" s="126"/>
      <c r="AW167" s="126"/>
      <c r="AX167" s="126"/>
      <c r="AY167" s="126"/>
      <c r="AZ167" s="126"/>
      <c r="BA167" s="126"/>
      <c r="BB167" s="126"/>
      <c r="BC167" s="126"/>
      <c r="BD167" s="126"/>
      <c r="BE167" s="126"/>
      <c r="BF167" s="126"/>
      <c r="BG167" s="126"/>
    </row>
    <row r="169" spans="3:59" ht="13.35" customHeight="1">
      <c r="E169" s="126"/>
      <c r="F169" s="126"/>
      <c r="G169" s="126"/>
      <c r="H169" s="126"/>
    </row>
    <row r="170" spans="3:59" ht="13.35" customHeight="1">
      <c r="C170" s="145"/>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c r="AC170" s="126"/>
      <c r="AD170" s="126"/>
      <c r="AE170" s="126"/>
      <c r="AF170" s="126"/>
      <c r="AG170" s="126"/>
      <c r="AH170" s="126"/>
      <c r="AI170" s="126"/>
      <c r="AJ170" s="126"/>
      <c r="AK170" s="126"/>
      <c r="AL170" s="126"/>
      <c r="AM170" s="126"/>
      <c r="AN170" s="126"/>
      <c r="AO170" s="126"/>
      <c r="AP170" s="126"/>
      <c r="AQ170" s="126"/>
      <c r="AR170" s="126"/>
      <c r="AS170" s="126"/>
      <c r="AT170" s="126"/>
      <c r="AU170" s="126"/>
      <c r="AV170" s="126"/>
      <c r="AW170" s="126"/>
      <c r="AX170" s="126"/>
      <c r="AY170" s="126"/>
      <c r="AZ170" s="126"/>
      <c r="BA170" s="126"/>
      <c r="BB170" s="126"/>
      <c r="BC170" s="126"/>
      <c r="BD170" s="126"/>
      <c r="BE170" s="126"/>
      <c r="BF170" s="126"/>
      <c r="BG170" s="126"/>
    </row>
    <row r="171" spans="3:59" ht="13.35" customHeight="1">
      <c r="C171" s="145"/>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c r="AC171" s="126"/>
      <c r="AD171" s="126"/>
      <c r="AE171" s="126"/>
      <c r="AF171" s="126"/>
      <c r="AG171" s="126"/>
      <c r="AH171" s="126"/>
      <c r="AI171" s="126"/>
      <c r="AJ171" s="126"/>
      <c r="AK171" s="126"/>
      <c r="AL171" s="126"/>
      <c r="AM171" s="126"/>
      <c r="AN171" s="126"/>
      <c r="AO171" s="126"/>
      <c r="AP171" s="126"/>
      <c r="AQ171" s="126"/>
      <c r="AR171" s="126"/>
      <c r="AS171" s="126"/>
      <c r="AT171" s="126"/>
      <c r="AU171" s="126"/>
      <c r="AV171" s="126"/>
      <c r="AW171" s="126"/>
      <c r="AX171" s="126"/>
      <c r="AY171" s="126"/>
      <c r="AZ171" s="126"/>
      <c r="BA171" s="126"/>
      <c r="BB171" s="126"/>
      <c r="BC171" s="126"/>
      <c r="BD171" s="126"/>
      <c r="BE171" s="126"/>
      <c r="BF171" s="126"/>
      <c r="BG171" s="126"/>
    </row>
    <row r="172" spans="3:59" ht="13.35" customHeight="1">
      <c r="C172" s="145"/>
      <c r="D172" s="126"/>
      <c r="E172" s="15"/>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c r="AC172" s="126"/>
      <c r="AD172" s="126"/>
      <c r="AE172" s="126"/>
      <c r="AF172" s="126"/>
      <c r="AG172" s="126"/>
      <c r="AH172" s="126"/>
      <c r="AI172" s="126"/>
      <c r="AJ172" s="126"/>
      <c r="AK172" s="126"/>
      <c r="AL172" s="126"/>
      <c r="AM172" s="126"/>
      <c r="AN172" s="126"/>
      <c r="AO172" s="126"/>
      <c r="AP172" s="126"/>
      <c r="AQ172" s="126"/>
      <c r="AR172" s="126"/>
      <c r="AS172" s="126"/>
      <c r="AT172" s="126"/>
      <c r="AU172" s="126"/>
      <c r="AV172" s="126"/>
      <c r="AW172" s="126"/>
      <c r="AX172" s="126"/>
      <c r="AY172" s="126"/>
      <c r="AZ172" s="126"/>
      <c r="BA172" s="126"/>
      <c r="BB172" s="126"/>
      <c r="BC172" s="126"/>
      <c r="BD172" s="126"/>
      <c r="BE172" s="126"/>
      <c r="BF172" s="126"/>
      <c r="BG172" s="126"/>
    </row>
    <row r="173" spans="3:59" ht="13.35" customHeight="1">
      <c r="C173" s="145"/>
      <c r="D173" s="126"/>
      <c r="E173" s="15"/>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c r="AC173" s="126"/>
      <c r="AD173" s="126"/>
      <c r="AE173" s="126"/>
      <c r="AF173" s="126"/>
      <c r="AG173" s="126"/>
      <c r="AH173" s="126"/>
      <c r="AI173" s="126"/>
      <c r="AJ173" s="126"/>
      <c r="AK173" s="126"/>
      <c r="AL173" s="126"/>
      <c r="AM173" s="126"/>
      <c r="AN173" s="126"/>
      <c r="AO173" s="126"/>
      <c r="AP173" s="126"/>
      <c r="AQ173" s="126"/>
      <c r="AR173" s="126"/>
      <c r="AS173" s="126"/>
      <c r="AT173" s="126"/>
      <c r="AU173" s="126"/>
      <c r="AV173" s="126"/>
      <c r="AW173" s="126"/>
      <c r="AX173" s="126"/>
      <c r="AY173" s="126"/>
      <c r="AZ173" s="126"/>
      <c r="BA173" s="126"/>
      <c r="BB173" s="126"/>
      <c r="BC173" s="126"/>
      <c r="BD173" s="126"/>
      <c r="BE173" s="126"/>
      <c r="BF173" s="126"/>
      <c r="BG173" s="126"/>
    </row>
    <row r="174" spans="3:59" ht="13.35" customHeight="1">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row>
    <row r="176" spans="3:59" ht="13.35" customHeight="1">
      <c r="C176" s="145"/>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c r="AC176" s="126"/>
      <c r="AD176" s="126"/>
      <c r="AE176" s="126"/>
      <c r="AF176" s="126"/>
      <c r="AG176" s="126"/>
      <c r="AH176" s="126"/>
      <c r="AI176" s="126"/>
      <c r="AJ176" s="126"/>
      <c r="AK176" s="126"/>
      <c r="AL176" s="126"/>
      <c r="AM176" s="126"/>
      <c r="AN176" s="126"/>
      <c r="AO176" s="126"/>
      <c r="AP176" s="126"/>
      <c r="AQ176" s="126"/>
      <c r="AR176" s="126"/>
      <c r="AS176" s="126"/>
      <c r="AT176" s="126"/>
      <c r="AU176" s="126"/>
      <c r="AV176" s="126"/>
      <c r="AW176" s="126"/>
      <c r="AX176" s="126"/>
      <c r="AY176" s="126"/>
      <c r="AZ176" s="126"/>
      <c r="BA176" s="126"/>
      <c r="BB176" s="126"/>
      <c r="BC176" s="126"/>
      <c r="BD176" s="126"/>
      <c r="BE176" s="126"/>
      <c r="BF176" s="126"/>
      <c r="BG176" s="126"/>
    </row>
    <row r="177" spans="3:59" ht="13.35" customHeight="1">
      <c r="C177" s="145"/>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c r="AC177" s="126"/>
      <c r="AD177" s="126"/>
      <c r="AE177" s="126"/>
      <c r="AF177" s="126"/>
      <c r="AG177" s="126"/>
      <c r="AH177" s="126"/>
      <c r="AI177" s="126"/>
      <c r="AJ177" s="126"/>
      <c r="AK177" s="126"/>
      <c r="AL177" s="126"/>
      <c r="AM177" s="126"/>
      <c r="AN177" s="126"/>
      <c r="AO177" s="126"/>
      <c r="AP177" s="126"/>
      <c r="AQ177" s="126"/>
      <c r="AR177" s="126"/>
      <c r="AS177" s="126"/>
      <c r="AT177" s="126"/>
      <c r="AU177" s="126"/>
      <c r="AV177" s="126"/>
      <c r="AW177" s="126"/>
      <c r="AX177" s="126"/>
      <c r="AY177" s="126"/>
      <c r="AZ177" s="126"/>
      <c r="BA177" s="126"/>
      <c r="BB177" s="126"/>
      <c r="BC177" s="126"/>
      <c r="BD177" s="126"/>
      <c r="BE177" s="126"/>
      <c r="BF177" s="126"/>
      <c r="BG177" s="126"/>
    </row>
    <row r="178" spans="3:59" ht="13.35" customHeight="1">
      <c r="C178" s="145"/>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c r="AC178" s="126"/>
      <c r="AD178" s="126"/>
      <c r="AE178" s="126"/>
      <c r="AF178" s="126"/>
      <c r="AG178" s="126"/>
      <c r="AH178" s="126"/>
      <c r="AI178" s="126"/>
      <c r="AJ178" s="126"/>
      <c r="AK178" s="126"/>
      <c r="AL178" s="126"/>
      <c r="AM178" s="126"/>
      <c r="AN178" s="126"/>
      <c r="AO178" s="126"/>
      <c r="AP178" s="126"/>
      <c r="AQ178" s="126"/>
      <c r="AR178" s="126"/>
      <c r="AS178" s="126"/>
      <c r="AT178" s="126"/>
      <c r="AU178" s="126"/>
      <c r="AV178" s="126"/>
      <c r="AW178" s="126"/>
      <c r="AX178" s="126"/>
      <c r="AY178" s="126"/>
      <c r="AZ178" s="126"/>
      <c r="BA178" s="126"/>
      <c r="BB178" s="126"/>
      <c r="BC178" s="126"/>
      <c r="BD178" s="126"/>
      <c r="BE178" s="126"/>
      <c r="BF178" s="126"/>
      <c r="BG178" s="126"/>
    </row>
    <row r="184" spans="3:59" ht="13.35" customHeight="1">
      <c r="C184" s="1"/>
    </row>
    <row r="188" spans="3:59" ht="13.35" customHeight="1">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c r="AC188" s="126"/>
      <c r="AD188" s="126"/>
      <c r="AE188" s="126"/>
      <c r="AF188" s="126"/>
      <c r="AG188" s="126"/>
      <c r="AH188" s="126"/>
      <c r="AI188" s="126"/>
      <c r="AJ188" s="126"/>
      <c r="AK188" s="126"/>
      <c r="AL188" s="126"/>
      <c r="AM188" s="126"/>
      <c r="AN188" s="126"/>
      <c r="AO188" s="126"/>
      <c r="AP188" s="126"/>
      <c r="AQ188" s="126"/>
      <c r="AR188" s="126"/>
      <c r="AS188" s="126"/>
      <c r="AT188" s="126"/>
      <c r="AU188" s="126"/>
      <c r="AV188" s="126"/>
      <c r="AW188" s="126"/>
      <c r="AX188" s="126"/>
      <c r="AY188" s="126"/>
      <c r="AZ188" s="126"/>
      <c r="BA188" s="126"/>
      <c r="BB188" s="126"/>
      <c r="BC188" s="126"/>
      <c r="BD188" s="126"/>
      <c r="BE188" s="126"/>
      <c r="BF188" s="126"/>
      <c r="BG188" s="126"/>
    </row>
    <row r="190" spans="3:59" ht="13.35" customHeight="1">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c r="AC190" s="126"/>
      <c r="AD190" s="126"/>
      <c r="AE190" s="126"/>
      <c r="AF190" s="126"/>
      <c r="AG190" s="126"/>
      <c r="AH190" s="126"/>
      <c r="AI190" s="126"/>
      <c r="AJ190" s="126"/>
      <c r="AK190" s="126"/>
      <c r="AL190" s="126"/>
      <c r="AM190" s="126"/>
      <c r="AN190" s="126"/>
      <c r="AO190" s="126"/>
      <c r="AP190" s="126"/>
      <c r="AQ190" s="126"/>
      <c r="AR190" s="126"/>
      <c r="AS190" s="126"/>
      <c r="AT190" s="126"/>
      <c r="AU190" s="126"/>
      <c r="AV190" s="126"/>
      <c r="AW190" s="126"/>
      <c r="AX190" s="126"/>
      <c r="AY190" s="126"/>
      <c r="AZ190" s="126"/>
      <c r="BA190" s="126"/>
      <c r="BB190" s="126"/>
      <c r="BC190" s="126"/>
      <c r="BD190" s="126"/>
      <c r="BE190" s="126"/>
      <c r="BF190" s="126"/>
      <c r="BG190" s="126"/>
    </row>
    <row r="191" spans="3:59" ht="13.35" customHeight="1">
      <c r="C191" s="143"/>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c r="AC191" s="126"/>
      <c r="AD191" s="126"/>
      <c r="AE191" s="126"/>
      <c r="AF191" s="126"/>
      <c r="AG191" s="126"/>
      <c r="AH191" s="126"/>
      <c r="AI191" s="126"/>
      <c r="AJ191" s="126"/>
      <c r="AK191" s="126"/>
      <c r="AL191" s="126"/>
      <c r="AM191" s="126"/>
      <c r="AN191" s="126"/>
      <c r="AO191" s="126"/>
      <c r="AP191" s="126"/>
      <c r="AQ191" s="126"/>
      <c r="AR191" s="126"/>
      <c r="AS191" s="126"/>
      <c r="AT191" s="126"/>
      <c r="AU191" s="126"/>
      <c r="AV191" s="126"/>
      <c r="AW191" s="126"/>
      <c r="AX191" s="126"/>
      <c r="AY191" s="126"/>
      <c r="AZ191" s="126"/>
      <c r="BA191" s="126"/>
      <c r="BB191" s="126"/>
      <c r="BC191" s="126"/>
      <c r="BD191" s="126"/>
      <c r="BE191" s="126"/>
      <c r="BF191" s="126"/>
      <c r="BG191" s="126"/>
    </row>
    <row r="192" spans="3:59" ht="13.35" customHeight="1">
      <c r="C192" s="147"/>
    </row>
    <row r="195" spans="3:59" ht="13.35" customHeight="1">
      <c r="C195" s="145"/>
      <c r="D195" s="126"/>
      <c r="E195" s="15"/>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c r="AC195" s="126"/>
      <c r="AD195" s="126"/>
      <c r="AE195" s="126"/>
      <c r="AF195" s="126"/>
      <c r="AG195" s="126"/>
      <c r="AH195" s="126"/>
      <c r="AI195" s="126"/>
      <c r="AJ195" s="126"/>
      <c r="AK195" s="126"/>
      <c r="AL195" s="126"/>
      <c r="AM195" s="126"/>
      <c r="AN195" s="126"/>
      <c r="AO195" s="126"/>
      <c r="AP195" s="126"/>
      <c r="AQ195" s="126"/>
      <c r="AR195" s="126"/>
      <c r="AS195" s="126"/>
      <c r="AT195" s="126"/>
      <c r="AU195" s="126"/>
      <c r="AV195" s="126"/>
      <c r="AW195" s="126"/>
      <c r="AX195" s="126"/>
      <c r="AY195" s="126"/>
      <c r="AZ195" s="126"/>
      <c r="BA195" s="126"/>
      <c r="BB195" s="126"/>
      <c r="BC195" s="126"/>
      <c r="BD195" s="126"/>
      <c r="BE195" s="126"/>
      <c r="BF195" s="126"/>
      <c r="BG195" s="126"/>
    </row>
    <row r="196" spans="3:59" ht="13.35" customHeight="1">
      <c r="C196" s="144"/>
      <c r="D196" s="126"/>
      <c r="E196" s="15"/>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c r="AC196" s="126"/>
      <c r="AD196" s="126"/>
      <c r="AE196" s="126"/>
      <c r="AF196" s="126"/>
      <c r="AG196" s="126"/>
      <c r="AH196" s="126"/>
      <c r="AI196" s="126"/>
      <c r="AJ196" s="126"/>
      <c r="AK196" s="126"/>
      <c r="AL196" s="126"/>
      <c r="AM196" s="126"/>
      <c r="AN196" s="126"/>
      <c r="AO196" s="126"/>
      <c r="AP196" s="126"/>
      <c r="AQ196" s="126"/>
      <c r="AR196" s="126"/>
      <c r="AS196" s="126"/>
      <c r="AT196" s="126"/>
      <c r="AU196" s="126"/>
      <c r="AV196" s="126"/>
      <c r="AW196" s="126"/>
      <c r="AX196" s="126"/>
      <c r="AY196" s="126"/>
      <c r="AZ196" s="126"/>
      <c r="BA196" s="126"/>
      <c r="BB196" s="126"/>
      <c r="BC196" s="126"/>
      <c r="BD196" s="126"/>
      <c r="BE196" s="126"/>
      <c r="BF196" s="126"/>
      <c r="BG196" s="126"/>
    </row>
    <row r="197" spans="3:59" ht="13.35" customHeight="1">
      <c r="C197" s="144"/>
      <c r="D197" s="126"/>
      <c r="E197" s="15"/>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c r="AC197" s="126"/>
      <c r="AD197" s="126"/>
      <c r="AE197" s="126"/>
      <c r="AF197" s="126"/>
      <c r="AG197" s="126"/>
      <c r="AH197" s="126"/>
      <c r="AI197" s="126"/>
      <c r="AJ197" s="126"/>
      <c r="AK197" s="126"/>
      <c r="AL197" s="126"/>
      <c r="AM197" s="126"/>
      <c r="AN197" s="126"/>
      <c r="AO197" s="126"/>
      <c r="AP197" s="126"/>
      <c r="AQ197" s="126"/>
      <c r="AR197" s="126"/>
      <c r="AS197" s="126"/>
      <c r="AT197" s="126"/>
      <c r="AU197" s="126"/>
      <c r="AV197" s="126"/>
      <c r="AW197" s="126"/>
      <c r="AX197" s="126"/>
      <c r="AY197" s="126"/>
      <c r="AZ197" s="126"/>
      <c r="BA197" s="126"/>
      <c r="BB197" s="126"/>
      <c r="BC197" s="126"/>
      <c r="BD197" s="126"/>
      <c r="BE197" s="126"/>
      <c r="BF197" s="126"/>
      <c r="BG197" s="126"/>
    </row>
    <row r="198" spans="3:59" ht="13.35" customHeight="1">
      <c r="C198" s="144"/>
      <c r="D198" s="126"/>
      <c r="E198" s="15"/>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c r="AC198" s="126"/>
      <c r="AD198" s="126"/>
      <c r="AE198" s="126"/>
      <c r="AF198" s="126"/>
      <c r="AG198" s="126"/>
      <c r="AH198" s="126"/>
      <c r="AI198" s="126"/>
      <c r="AJ198" s="126"/>
      <c r="AK198" s="126"/>
      <c r="AL198" s="126"/>
      <c r="AM198" s="126"/>
      <c r="AN198" s="126"/>
      <c r="AO198" s="126"/>
      <c r="AP198" s="126"/>
      <c r="AQ198" s="126"/>
      <c r="AR198" s="126"/>
      <c r="AS198" s="126"/>
      <c r="AT198" s="126"/>
      <c r="AU198" s="126"/>
      <c r="AV198" s="126"/>
      <c r="AW198" s="126"/>
      <c r="AX198" s="126"/>
      <c r="AY198" s="126"/>
      <c r="AZ198" s="126"/>
      <c r="BA198" s="126"/>
      <c r="BB198" s="126"/>
      <c r="BC198" s="126"/>
      <c r="BD198" s="126"/>
      <c r="BE198" s="126"/>
      <c r="BF198" s="126"/>
      <c r="BG198" s="126"/>
    </row>
    <row r="199" spans="3:59" ht="13.35" customHeight="1">
      <c r="C199" s="145"/>
      <c r="D199" s="126"/>
      <c r="E199" s="15"/>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c r="AC199" s="126"/>
      <c r="AD199" s="126"/>
      <c r="AE199" s="126"/>
      <c r="AF199" s="126"/>
      <c r="AG199" s="126"/>
      <c r="AH199" s="126"/>
      <c r="AI199" s="126"/>
      <c r="AJ199" s="126"/>
      <c r="AK199" s="126"/>
      <c r="AL199" s="126"/>
      <c r="AM199" s="126"/>
      <c r="AN199" s="126"/>
      <c r="AO199" s="126"/>
      <c r="AP199" s="126"/>
      <c r="AQ199" s="126"/>
      <c r="AR199" s="126"/>
      <c r="AS199" s="126"/>
      <c r="AT199" s="126"/>
      <c r="AU199" s="126"/>
      <c r="AV199" s="126"/>
      <c r="AW199" s="126"/>
      <c r="AX199" s="126"/>
      <c r="AY199" s="126"/>
      <c r="AZ199" s="126"/>
      <c r="BA199" s="126"/>
      <c r="BB199" s="126"/>
      <c r="BC199" s="126"/>
      <c r="BD199" s="126"/>
      <c r="BE199" s="126"/>
      <c r="BF199" s="126"/>
      <c r="BG199" s="126"/>
    </row>
    <row r="200" spans="3:59" ht="13.35" customHeight="1">
      <c r="C200" s="144"/>
      <c r="D200" s="126"/>
      <c r="E200" s="15"/>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c r="AC200" s="126"/>
      <c r="AD200" s="126"/>
      <c r="AE200" s="126"/>
      <c r="AF200" s="126"/>
      <c r="AG200" s="126"/>
      <c r="AH200" s="126"/>
      <c r="AI200" s="126"/>
      <c r="AJ200" s="126"/>
      <c r="AK200" s="126"/>
      <c r="AL200" s="126"/>
      <c r="AM200" s="126"/>
      <c r="AN200" s="126"/>
      <c r="AO200" s="126"/>
      <c r="AP200" s="126"/>
      <c r="AQ200" s="126"/>
      <c r="AR200" s="126"/>
      <c r="AS200" s="126"/>
      <c r="AT200" s="126"/>
      <c r="AU200" s="126"/>
      <c r="AV200" s="126"/>
      <c r="AW200" s="126"/>
      <c r="AX200" s="126"/>
      <c r="AY200" s="126"/>
      <c r="AZ200" s="126"/>
      <c r="BA200" s="126"/>
      <c r="BB200" s="126"/>
      <c r="BC200" s="126"/>
      <c r="BD200" s="126"/>
      <c r="BE200" s="126"/>
      <c r="BF200" s="126"/>
      <c r="BG200" s="126"/>
    </row>
    <row r="201" spans="3:59" ht="13.35" customHeight="1">
      <c r="C201" s="144"/>
      <c r="D201" s="126"/>
      <c r="E201" s="15"/>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c r="AC201" s="126"/>
      <c r="AD201" s="126"/>
      <c r="AE201" s="126"/>
      <c r="AF201" s="126"/>
      <c r="AG201" s="126"/>
      <c r="AH201" s="126"/>
      <c r="AI201" s="126"/>
      <c r="AJ201" s="126"/>
      <c r="AK201" s="126"/>
      <c r="AL201" s="126"/>
      <c r="AM201" s="126"/>
      <c r="AN201" s="126"/>
      <c r="AO201" s="126"/>
      <c r="AP201" s="126"/>
      <c r="AQ201" s="126"/>
      <c r="AR201" s="126"/>
      <c r="AS201" s="126"/>
      <c r="AT201" s="126"/>
      <c r="AU201" s="126"/>
      <c r="AV201" s="126"/>
      <c r="AW201" s="126"/>
      <c r="AX201" s="126"/>
      <c r="AY201" s="126"/>
      <c r="AZ201" s="126"/>
      <c r="BA201" s="126"/>
      <c r="BB201" s="126"/>
      <c r="BC201" s="126"/>
      <c r="BD201" s="126"/>
      <c r="BE201" s="126"/>
      <c r="BF201" s="126"/>
      <c r="BG201" s="126"/>
    </row>
    <row r="202" spans="3:59" ht="13.35" customHeight="1">
      <c r="C202" s="145"/>
      <c r="D202" s="126"/>
      <c r="E202" s="15"/>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c r="AC202" s="126"/>
      <c r="AD202" s="126"/>
      <c r="AE202" s="126"/>
      <c r="AF202" s="126"/>
      <c r="AG202" s="126"/>
      <c r="AH202" s="126"/>
      <c r="AI202" s="126"/>
      <c r="AJ202" s="126"/>
      <c r="AK202" s="126"/>
      <c r="AL202" s="126"/>
      <c r="AM202" s="126"/>
      <c r="AN202" s="126"/>
      <c r="AO202" s="126"/>
      <c r="AP202" s="126"/>
      <c r="AQ202" s="126"/>
      <c r="AR202" s="126"/>
      <c r="AS202" s="126"/>
      <c r="AT202" s="126"/>
      <c r="AU202" s="126"/>
      <c r="AV202" s="126"/>
      <c r="AW202" s="126"/>
      <c r="AX202" s="126"/>
      <c r="AY202" s="126"/>
      <c r="AZ202" s="126"/>
      <c r="BA202" s="126"/>
      <c r="BB202" s="126"/>
      <c r="BC202" s="126"/>
      <c r="BD202" s="126"/>
      <c r="BE202" s="126"/>
      <c r="BF202" s="126"/>
      <c r="BG202" s="126"/>
    </row>
    <row r="203" spans="3:59" ht="13.35" customHeight="1">
      <c r="C203" s="144"/>
      <c r="D203" s="126"/>
      <c r="E203" s="15"/>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c r="AC203" s="126"/>
      <c r="AD203" s="126"/>
      <c r="AE203" s="126"/>
      <c r="AF203" s="126"/>
      <c r="AG203" s="126"/>
      <c r="AH203" s="126"/>
      <c r="AI203" s="126"/>
      <c r="AJ203" s="126"/>
      <c r="AK203" s="126"/>
      <c r="AL203" s="126"/>
      <c r="AM203" s="126"/>
      <c r="AN203" s="126"/>
      <c r="AO203" s="126"/>
      <c r="AP203" s="126"/>
      <c r="AQ203" s="126"/>
      <c r="AR203" s="126"/>
      <c r="AS203" s="126"/>
      <c r="AT203" s="126"/>
      <c r="AU203" s="126"/>
      <c r="AV203" s="126"/>
      <c r="AW203" s="126"/>
      <c r="AX203" s="126"/>
      <c r="AY203" s="126"/>
      <c r="AZ203" s="126"/>
      <c r="BA203" s="126"/>
      <c r="BB203" s="126"/>
      <c r="BC203" s="126"/>
      <c r="BD203" s="126"/>
      <c r="BE203" s="126"/>
      <c r="BF203" s="126"/>
      <c r="BG203" s="126"/>
    </row>
    <row r="204" spans="3:59" ht="13.35" customHeight="1">
      <c r="C204" s="144"/>
      <c r="D204" s="126"/>
      <c r="E204" s="15"/>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c r="AC204" s="126"/>
      <c r="AD204" s="126"/>
      <c r="AE204" s="126"/>
      <c r="AF204" s="126"/>
      <c r="AG204" s="126"/>
      <c r="AH204" s="126"/>
      <c r="AI204" s="126"/>
      <c r="AJ204" s="126"/>
      <c r="AK204" s="126"/>
      <c r="AL204" s="126"/>
      <c r="AM204" s="126"/>
      <c r="AN204" s="126"/>
      <c r="AO204" s="126"/>
      <c r="AP204" s="126"/>
      <c r="AQ204" s="126"/>
      <c r="AR204" s="126"/>
      <c r="AS204" s="126"/>
      <c r="AT204" s="126"/>
      <c r="AU204" s="126"/>
      <c r="AV204" s="126"/>
      <c r="AW204" s="126"/>
      <c r="AX204" s="126"/>
      <c r="AY204" s="126"/>
      <c r="AZ204" s="126"/>
      <c r="BA204" s="126"/>
      <c r="BB204" s="126"/>
      <c r="BC204" s="126"/>
      <c r="BD204" s="126"/>
      <c r="BE204" s="126"/>
      <c r="BF204" s="126"/>
      <c r="BG204" s="126"/>
    </row>
    <row r="205" spans="3:59" ht="13.35" customHeight="1">
      <c r="C205" s="145"/>
      <c r="D205" s="126"/>
      <c r="E205" s="15"/>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c r="AC205" s="126"/>
      <c r="AD205" s="126"/>
      <c r="AE205" s="126"/>
      <c r="AF205" s="126"/>
      <c r="AG205" s="126"/>
      <c r="AH205" s="126"/>
      <c r="AI205" s="126"/>
      <c r="AJ205" s="126"/>
      <c r="AK205" s="126"/>
      <c r="AL205" s="126"/>
      <c r="AM205" s="126"/>
      <c r="AN205" s="126"/>
      <c r="AO205" s="126"/>
      <c r="AP205" s="126"/>
      <c r="AQ205" s="126"/>
      <c r="AR205" s="126"/>
      <c r="AS205" s="126"/>
      <c r="AT205" s="126"/>
      <c r="AU205" s="126"/>
      <c r="AV205" s="126"/>
      <c r="AW205" s="126"/>
      <c r="AX205" s="126"/>
      <c r="AY205" s="126"/>
      <c r="AZ205" s="126"/>
      <c r="BA205" s="126"/>
      <c r="BB205" s="126"/>
      <c r="BC205" s="126"/>
      <c r="BD205" s="126"/>
      <c r="BE205" s="126"/>
      <c r="BF205" s="126"/>
      <c r="BG205" s="126"/>
    </row>
    <row r="206" spans="3:59" ht="13.35" customHeight="1">
      <c r="C206" s="142"/>
      <c r="D206" s="126"/>
      <c r="E206" s="15"/>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c r="AC206" s="126"/>
      <c r="AD206" s="126"/>
      <c r="AE206" s="126"/>
      <c r="AF206" s="126"/>
      <c r="AG206" s="126"/>
      <c r="AH206" s="126"/>
      <c r="AI206" s="126"/>
      <c r="AJ206" s="126"/>
      <c r="AK206" s="126"/>
      <c r="AL206" s="126"/>
      <c r="AM206" s="126"/>
      <c r="AN206" s="126"/>
      <c r="AO206" s="126"/>
      <c r="AP206" s="126"/>
      <c r="AQ206" s="126"/>
      <c r="AR206" s="126"/>
      <c r="AS206" s="126"/>
      <c r="AT206" s="126"/>
      <c r="AU206" s="126"/>
      <c r="AV206" s="126"/>
      <c r="AW206" s="126"/>
      <c r="AX206" s="126"/>
      <c r="AY206" s="126"/>
      <c r="AZ206" s="126"/>
      <c r="BA206" s="126"/>
      <c r="BB206" s="126"/>
      <c r="BC206" s="126"/>
      <c r="BD206" s="126"/>
      <c r="BE206" s="126"/>
      <c r="BF206" s="126"/>
      <c r="BG206" s="126"/>
    </row>
    <row r="207" spans="3:59" ht="13.35" customHeight="1">
      <c r="E207" s="15"/>
    </row>
    <row r="208" spans="3:59" ht="13.35" customHeight="1">
      <c r="E208" s="15"/>
    </row>
    <row r="209" spans="3:59" ht="13.35" customHeight="1">
      <c r="C209" s="145"/>
      <c r="D209" s="126"/>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15"/>
      <c r="BC209" s="15"/>
      <c r="BD209" s="15"/>
      <c r="BE209" s="15"/>
      <c r="BF209" s="15"/>
      <c r="BG209" s="15"/>
    </row>
    <row r="210" spans="3:59" ht="13.35" customHeight="1">
      <c r="C210" s="145"/>
      <c r="D210" s="126"/>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15"/>
      <c r="BC210" s="15"/>
      <c r="BD210" s="15"/>
      <c r="BE210" s="15"/>
      <c r="BF210" s="15"/>
      <c r="BG210" s="15"/>
    </row>
    <row r="211" spans="3:59" ht="13.35" customHeight="1">
      <c r="C211" s="145"/>
      <c r="D211" s="126"/>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15"/>
      <c r="BC211" s="15"/>
      <c r="BD211" s="15"/>
      <c r="BE211" s="15"/>
      <c r="BF211" s="15"/>
      <c r="BG211" s="15"/>
    </row>
    <row r="212" spans="3:59" ht="13.35" customHeight="1">
      <c r="C212" s="145"/>
      <c r="D212" s="126"/>
      <c r="E212" s="15"/>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c r="AC212" s="126"/>
      <c r="AD212" s="126"/>
      <c r="AE212" s="126"/>
      <c r="AF212" s="126"/>
      <c r="AG212" s="126"/>
      <c r="AH212" s="126"/>
      <c r="AI212" s="126"/>
      <c r="AJ212" s="126"/>
      <c r="AK212" s="126"/>
      <c r="AL212" s="126"/>
      <c r="AM212" s="126"/>
      <c r="AN212" s="126"/>
      <c r="AO212" s="126"/>
      <c r="AP212" s="126"/>
      <c r="AQ212" s="126"/>
      <c r="AR212" s="126"/>
      <c r="AS212" s="126"/>
      <c r="AT212" s="126"/>
      <c r="AU212" s="126"/>
      <c r="AV212" s="126"/>
      <c r="AW212" s="126"/>
      <c r="AX212" s="126"/>
      <c r="AY212" s="126"/>
      <c r="AZ212" s="126"/>
      <c r="BA212" s="126"/>
      <c r="BB212" s="126"/>
      <c r="BC212" s="126"/>
      <c r="BD212" s="126"/>
      <c r="BE212" s="126"/>
      <c r="BF212" s="126"/>
      <c r="BG212" s="126"/>
    </row>
    <row r="213" spans="3:59" ht="13.35" customHeight="1">
      <c r="C213" s="145"/>
      <c r="D213" s="126"/>
      <c r="E213" s="15"/>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c r="AC213" s="126"/>
      <c r="AD213" s="126"/>
      <c r="AE213" s="126"/>
      <c r="AF213" s="126"/>
      <c r="AG213" s="126"/>
      <c r="AH213" s="126"/>
      <c r="AI213" s="126"/>
      <c r="AJ213" s="126"/>
      <c r="AK213" s="126"/>
      <c r="AL213" s="126"/>
      <c r="AM213" s="126"/>
      <c r="AN213" s="126"/>
      <c r="AO213" s="126"/>
      <c r="AP213" s="126"/>
      <c r="AQ213" s="126"/>
      <c r="AR213" s="126"/>
      <c r="AS213" s="126"/>
      <c r="AT213" s="126"/>
      <c r="AU213" s="126"/>
      <c r="AV213" s="126"/>
      <c r="AW213" s="126"/>
      <c r="AX213" s="126"/>
      <c r="AY213" s="126"/>
      <c r="AZ213" s="126"/>
      <c r="BA213" s="126"/>
      <c r="BB213" s="126"/>
      <c r="BC213" s="126"/>
      <c r="BD213" s="126"/>
      <c r="BE213" s="126"/>
      <c r="BF213" s="126"/>
      <c r="BG213" s="126"/>
    </row>
    <row r="216" spans="3:59" ht="13.35" customHeight="1">
      <c r="C216" s="145"/>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c r="AC216" s="126"/>
      <c r="AD216" s="126"/>
      <c r="AE216" s="126"/>
      <c r="AF216" s="126"/>
      <c r="AG216" s="126"/>
      <c r="AH216" s="126"/>
      <c r="AI216" s="126"/>
      <c r="AJ216" s="126"/>
      <c r="AK216" s="126"/>
      <c r="AL216" s="126"/>
      <c r="AM216" s="126"/>
      <c r="AN216" s="126"/>
      <c r="AO216" s="126"/>
      <c r="AP216" s="126"/>
      <c r="AQ216" s="126"/>
      <c r="AR216" s="126"/>
      <c r="AS216" s="126"/>
      <c r="AT216" s="126"/>
      <c r="AU216" s="126"/>
      <c r="AV216" s="126"/>
      <c r="AW216" s="126"/>
      <c r="AX216" s="126"/>
      <c r="AY216" s="126"/>
      <c r="AZ216" s="126"/>
      <c r="BA216" s="126"/>
      <c r="BB216" s="126"/>
      <c r="BC216" s="126"/>
      <c r="BD216" s="126"/>
      <c r="BE216" s="126"/>
      <c r="BF216" s="126"/>
      <c r="BG216" s="126"/>
    </row>
    <row r="217" spans="3:59" ht="13.35" customHeight="1">
      <c r="C217" s="145"/>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c r="AC217" s="126"/>
      <c r="AD217" s="126"/>
      <c r="AE217" s="126"/>
      <c r="AF217" s="126"/>
      <c r="AG217" s="126"/>
      <c r="AH217" s="126"/>
      <c r="AI217" s="126"/>
      <c r="AJ217" s="126"/>
      <c r="AK217" s="126"/>
      <c r="AL217" s="126"/>
      <c r="AM217" s="126"/>
      <c r="AN217" s="126"/>
      <c r="AO217" s="126"/>
      <c r="AP217" s="126"/>
      <c r="AQ217" s="126"/>
      <c r="AR217" s="126"/>
      <c r="AS217" s="126"/>
      <c r="AT217" s="126"/>
      <c r="AU217" s="126"/>
      <c r="AV217" s="126"/>
      <c r="AW217" s="126"/>
      <c r="AX217" s="126"/>
      <c r="AY217" s="126"/>
      <c r="AZ217" s="126"/>
      <c r="BA217" s="126"/>
      <c r="BB217" s="126"/>
      <c r="BC217" s="126"/>
      <c r="BD217" s="126"/>
      <c r="BE217" s="126"/>
      <c r="BF217" s="126"/>
      <c r="BG217" s="126"/>
    </row>
    <row r="218" spans="3:59" ht="13.35" customHeight="1">
      <c r="C218" s="145"/>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c r="AC218" s="126"/>
      <c r="AD218" s="126"/>
      <c r="AE218" s="126"/>
      <c r="AF218" s="126"/>
      <c r="AG218" s="126"/>
      <c r="AH218" s="126"/>
      <c r="AI218" s="126"/>
      <c r="AJ218" s="126"/>
      <c r="AK218" s="126"/>
      <c r="AL218" s="126"/>
      <c r="AM218" s="126"/>
      <c r="AN218" s="126"/>
      <c r="AO218" s="126"/>
      <c r="AP218" s="126"/>
      <c r="AQ218" s="126"/>
      <c r="AR218" s="126"/>
      <c r="AS218" s="126"/>
      <c r="AT218" s="126"/>
      <c r="AU218" s="126"/>
      <c r="AV218" s="126"/>
      <c r="AW218" s="126"/>
      <c r="AX218" s="126"/>
      <c r="AY218" s="126"/>
      <c r="AZ218" s="126"/>
      <c r="BA218" s="126"/>
      <c r="BB218" s="126"/>
      <c r="BC218" s="126"/>
      <c r="BD218" s="126"/>
      <c r="BE218" s="126"/>
      <c r="BF218" s="126"/>
      <c r="BG218" s="126"/>
    </row>
  </sheetData>
  <mergeCells count="1">
    <mergeCell ref="D9:N9"/>
  </mergeCells>
  <phoneticPr fontId="5" type="noConversion"/>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M9"/>
  <sheetViews>
    <sheetView showGridLines="0" workbookViewId="0">
      <selection activeCell="M1" sqref="M1"/>
    </sheetView>
  </sheetViews>
  <sheetFormatPr defaultColWidth="8.88671875" defaultRowHeight="14.4"/>
  <sheetData>
    <row r="1" spans="1:13">
      <c r="A1" s="134" t="s">
        <v>126</v>
      </c>
      <c r="M1" s="272" t="s">
        <v>240</v>
      </c>
    </row>
    <row r="2" spans="1:13">
      <c r="A2" s="271" t="s">
        <v>236</v>
      </c>
    </row>
    <row r="3" spans="1:13" ht="3" customHeight="1">
      <c r="A3" s="134"/>
    </row>
    <row r="4" spans="1:13">
      <c r="A4" s="133" t="s">
        <v>130</v>
      </c>
    </row>
    <row r="5" spans="1:13">
      <c r="A5" s="7" t="str">
        <f>ProductType</f>
        <v>Non par Whole Life</v>
      </c>
    </row>
    <row r="6" spans="1:13" ht="3.75" customHeight="1">
      <c r="A6" s="1"/>
    </row>
    <row r="7" spans="1:13">
      <c r="A7" s="149" t="s">
        <v>238</v>
      </c>
    </row>
    <row r="8" spans="1:13">
      <c r="A8" s="271"/>
    </row>
    <row r="9" spans="1:13">
      <c r="A9" t="s">
        <v>147</v>
      </c>
    </row>
  </sheetData>
  <phoneticPr fontId="27"/>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BG143"/>
  <sheetViews>
    <sheetView workbookViewId="0">
      <selection activeCell="M1" sqref="M1"/>
    </sheetView>
  </sheetViews>
  <sheetFormatPr defaultColWidth="9" defaultRowHeight="13.35" customHeight="1"/>
  <cols>
    <col min="1" max="1" width="1.88671875" style="1" customWidth="1"/>
    <col min="2" max="2" width="9" style="1"/>
    <col min="3" max="3" width="9.5546875" style="1" bestFit="1" customWidth="1"/>
    <col min="4" max="4" width="34.44140625" style="1" customWidth="1"/>
    <col min="5" max="5" width="12.5546875" style="1" bestFit="1" customWidth="1"/>
    <col min="6" max="11" width="13.109375" style="1" bestFit="1" customWidth="1"/>
    <col min="12" max="14" width="11" style="1" bestFit="1" customWidth="1"/>
    <col min="15" max="15" width="9.109375" style="1" bestFit="1" customWidth="1"/>
    <col min="16" max="16" width="12.44140625" style="1" bestFit="1" customWidth="1"/>
    <col min="17" max="17" width="13.88671875" style="1" bestFit="1" customWidth="1"/>
    <col min="18" max="16384" width="9" style="1"/>
  </cols>
  <sheetData>
    <row r="1" spans="1:59" ht="13.35" customHeight="1">
      <c r="A1" s="134" t="s">
        <v>126</v>
      </c>
      <c r="M1" s="272" t="s">
        <v>240</v>
      </c>
    </row>
    <row r="2" spans="1:59" ht="13.35" customHeight="1">
      <c r="A2" s="271" t="s">
        <v>236</v>
      </c>
    </row>
    <row r="3" spans="1:59" ht="2.1" customHeight="1">
      <c r="A3" s="134"/>
    </row>
    <row r="4" spans="1:59" ht="13.35" customHeight="1">
      <c r="A4" s="133" t="s">
        <v>130</v>
      </c>
      <c r="F4" s="234"/>
    </row>
    <row r="5" spans="1:59" ht="13.35" customHeight="1">
      <c r="A5" s="7" t="str">
        <f>ProductType</f>
        <v>Non par Whole Life</v>
      </c>
      <c r="F5" s="7"/>
    </row>
    <row r="6" spans="1:59" ht="2.1" customHeight="1"/>
    <row r="7" spans="1:59" ht="13.35" customHeight="1">
      <c r="A7" s="149" t="s">
        <v>29</v>
      </c>
    </row>
    <row r="8" spans="1:59" ht="2.1" customHeight="1"/>
    <row r="9" spans="1:59" ht="13.35" customHeight="1">
      <c r="Q9" s="7" t="s">
        <v>118</v>
      </c>
      <c r="R9" s="7">
        <v>1000</v>
      </c>
    </row>
    <row r="10" spans="1:59" ht="13.35" customHeight="1">
      <c r="Q10" s="7"/>
      <c r="R10" s="7"/>
    </row>
    <row r="11" spans="1:59" ht="13.35" customHeight="1">
      <c r="E11" s="276" t="s">
        <v>131</v>
      </c>
      <c r="F11" s="276"/>
      <c r="G11" s="276"/>
      <c r="H11" s="276"/>
      <c r="I11" s="276"/>
      <c r="J11" s="276"/>
      <c r="K11" s="276"/>
      <c r="L11" s="276"/>
      <c r="M11" s="276"/>
      <c r="N11" s="276"/>
      <c r="O11" s="276"/>
      <c r="Q11" s="7"/>
      <c r="R11" s="7"/>
    </row>
    <row r="12" spans="1:59" ht="13.35" customHeight="1">
      <c r="E12" s="1">
        <v>0</v>
      </c>
      <c r="F12" s="1">
        <v>1</v>
      </c>
      <c r="G12" s="1">
        <v>2</v>
      </c>
      <c r="H12" s="1">
        <v>3</v>
      </c>
      <c r="I12" s="1">
        <v>4</v>
      </c>
      <c r="J12" s="1">
        <v>5</v>
      </c>
      <c r="K12" s="1">
        <v>6</v>
      </c>
      <c r="L12" s="1">
        <v>7</v>
      </c>
      <c r="M12" s="1">
        <v>8</v>
      </c>
      <c r="N12" s="1">
        <f>M12+1</f>
        <v>9</v>
      </c>
      <c r="O12" s="1">
        <f t="shared" ref="O12:BG12" si="0">N12+1</f>
        <v>10</v>
      </c>
      <c r="P12" s="1">
        <f t="shared" si="0"/>
        <v>11</v>
      </c>
      <c r="Q12" s="1">
        <f t="shared" si="0"/>
        <v>12</v>
      </c>
      <c r="R12" s="1">
        <f t="shared" si="0"/>
        <v>13</v>
      </c>
      <c r="S12" s="1">
        <f t="shared" si="0"/>
        <v>14</v>
      </c>
      <c r="T12" s="1">
        <f t="shared" si="0"/>
        <v>15</v>
      </c>
      <c r="U12" s="1">
        <f t="shared" si="0"/>
        <v>16</v>
      </c>
      <c r="V12" s="1">
        <f t="shared" si="0"/>
        <v>17</v>
      </c>
      <c r="W12" s="1">
        <f t="shared" si="0"/>
        <v>18</v>
      </c>
      <c r="X12" s="1">
        <f t="shared" si="0"/>
        <v>19</v>
      </c>
      <c r="Y12" s="1">
        <f t="shared" si="0"/>
        <v>20</v>
      </c>
      <c r="Z12" s="1">
        <f t="shared" si="0"/>
        <v>21</v>
      </c>
      <c r="AA12" s="1">
        <f t="shared" si="0"/>
        <v>22</v>
      </c>
      <c r="AB12" s="1">
        <f t="shared" si="0"/>
        <v>23</v>
      </c>
      <c r="AC12" s="1">
        <f t="shared" si="0"/>
        <v>24</v>
      </c>
      <c r="AD12" s="1">
        <f t="shared" si="0"/>
        <v>25</v>
      </c>
      <c r="AE12" s="1">
        <f t="shared" si="0"/>
        <v>26</v>
      </c>
      <c r="AF12" s="1">
        <f t="shared" si="0"/>
        <v>27</v>
      </c>
      <c r="AG12" s="1">
        <f t="shared" si="0"/>
        <v>28</v>
      </c>
      <c r="AH12" s="1">
        <f t="shared" si="0"/>
        <v>29</v>
      </c>
      <c r="AI12" s="1">
        <f t="shared" si="0"/>
        <v>30</v>
      </c>
      <c r="AJ12" s="1">
        <f t="shared" si="0"/>
        <v>31</v>
      </c>
      <c r="AK12" s="1">
        <f t="shared" si="0"/>
        <v>32</v>
      </c>
      <c r="AL12" s="1">
        <f t="shared" si="0"/>
        <v>33</v>
      </c>
      <c r="AM12" s="1">
        <f t="shared" si="0"/>
        <v>34</v>
      </c>
      <c r="AN12" s="1">
        <f t="shared" si="0"/>
        <v>35</v>
      </c>
      <c r="AO12" s="1">
        <f t="shared" si="0"/>
        <v>36</v>
      </c>
      <c r="AP12" s="1">
        <f t="shared" si="0"/>
        <v>37</v>
      </c>
      <c r="AQ12" s="1">
        <f t="shared" si="0"/>
        <v>38</v>
      </c>
      <c r="AR12" s="1">
        <f t="shared" si="0"/>
        <v>39</v>
      </c>
      <c r="AS12" s="1">
        <f t="shared" si="0"/>
        <v>40</v>
      </c>
      <c r="AT12" s="1">
        <f t="shared" si="0"/>
        <v>41</v>
      </c>
      <c r="AU12" s="1">
        <f t="shared" si="0"/>
        <v>42</v>
      </c>
      <c r="AV12" s="1">
        <f t="shared" si="0"/>
        <v>43</v>
      </c>
      <c r="AW12" s="1">
        <f t="shared" si="0"/>
        <v>44</v>
      </c>
      <c r="AX12" s="1">
        <f t="shared" si="0"/>
        <v>45</v>
      </c>
      <c r="AY12" s="1">
        <f t="shared" si="0"/>
        <v>46</v>
      </c>
      <c r="AZ12" s="1">
        <f t="shared" si="0"/>
        <v>47</v>
      </c>
      <c r="BA12" s="1">
        <f t="shared" si="0"/>
        <v>48</v>
      </c>
      <c r="BB12" s="1">
        <f t="shared" si="0"/>
        <v>49</v>
      </c>
      <c r="BC12" s="1">
        <f t="shared" si="0"/>
        <v>50</v>
      </c>
      <c r="BD12" s="1">
        <f t="shared" si="0"/>
        <v>51</v>
      </c>
      <c r="BE12" s="1">
        <f t="shared" si="0"/>
        <v>52</v>
      </c>
      <c r="BF12" s="1">
        <f t="shared" si="0"/>
        <v>53</v>
      </c>
      <c r="BG12" s="1">
        <f t="shared" si="0"/>
        <v>54</v>
      </c>
    </row>
    <row r="13" spans="1:59" ht="13.35" customHeight="1">
      <c r="E13" s="15"/>
    </row>
    <row r="14" spans="1:59" ht="13.35" customHeight="1">
      <c r="D14" s="1" t="s">
        <v>0</v>
      </c>
      <c r="E14" s="15">
        <f>-NPV('Inputs-Assumptions-Policy Specs'!D31,'Cash Flows'!E17:$BG17)*(1+'Inputs-Assumptions-Policy Specs'!D31)</f>
        <v>-15613.037646674074</v>
      </c>
      <c r="F14" s="15">
        <f>-NPV('Inputs-Assumptions-Policy Specs'!E31,'Cash Flows'!F17:$BG17)*(1+'Inputs-Assumptions-Policy Specs'!E31)</f>
        <v>-14157.559152541035</v>
      </c>
      <c r="G14" s="15">
        <f>-NPV('Inputs-Assumptions-Policy Specs'!F31,'Cash Flows'!G17:$BG17)*(1+'Inputs-Assumptions-Policy Specs'!F31)</f>
        <v>-12895.712910642678</v>
      </c>
      <c r="H14" s="15">
        <f>-NPV('Inputs-Assumptions-Policy Specs'!G31,'Cash Flows'!H17:$BG17)*(1+'Inputs-Assumptions-Policy Specs'!G31)</f>
        <v>-11769.185733950817</v>
      </c>
      <c r="I14" s="15">
        <f>-NPV('Inputs-Assumptions-Policy Specs'!H31,'Cash Flows'!I17:$BG17)*(1+'Inputs-Assumptions-Policy Specs'!H31)</f>
        <v>-10732.597137338709</v>
      </c>
      <c r="J14" s="15">
        <f>-NPV('Inputs-Assumptions-Policy Specs'!I31,'Cash Flows'!J17:$BG17)*(1+'Inputs-Assumptions-Policy Specs'!I31)</f>
        <v>-9779.0857664398336</v>
      </c>
      <c r="K14" s="15">
        <f>-NPV('Inputs-Assumptions-Policy Specs'!J31,'Cash Flows'!K17:$BG17)*(1+'Inputs-Assumptions-Policy Specs'!J31)</f>
        <v>-8902.1810569326408</v>
      </c>
      <c r="L14" s="15">
        <f>-NPV('Inputs-Assumptions-Policy Specs'!K31,'Cash Flows'!L17:$BG17)*(1+'Inputs-Assumptions-Policy Specs'!K31)</f>
        <v>-8095.8571181654625</v>
      </c>
      <c r="M14" s="15">
        <f>-NPV('Inputs-Assumptions-Policy Specs'!L31,'Cash Flows'!M17:$BG17)*(1+'Inputs-Assumptions-Policy Specs'!L31)</f>
        <v>-7354.5294011116721</v>
      </c>
      <c r="N14" s="15">
        <f>-NPV('Inputs-Assumptions-Policy Specs'!M31,'Cash Flows'!N17:$BG17)*(1+'Inputs-Assumptions-Policy Specs'!M31)</f>
        <v>-6673.0145143588652</v>
      </c>
      <c r="O14" s="15">
        <f>-NPV('Inputs-Assumptions-Policy Specs'!N31,'Cash Flows'!O17:$BG17)*(1+'Inputs-Assumptions-Policy Specs'!N31)</f>
        <v>-6046.5764617617115</v>
      </c>
      <c r="P14" s="15">
        <f>-NPV('Inputs-Assumptions-Policy Specs'!O31,'Cash Flows'!P17:$BG17)*(1+'Inputs-Assumptions-Policy Specs'!O31)</f>
        <v>-5470.9466889068599</v>
      </c>
      <c r="Q14" s="15">
        <f>-NPV('Inputs-Assumptions-Policy Specs'!P31,'Cash Flows'!Q17:$BG17)*(1+'Inputs-Assumptions-Policy Specs'!P31)</f>
        <v>-4942.3165260834785</v>
      </c>
      <c r="R14" s="15">
        <f>-NPV('Inputs-Assumptions-Policy Specs'!Q31,'Cash Flows'!R17:$BG17)*(1+'Inputs-Assumptions-Policy Specs'!Q31)</f>
        <v>-4457.1935535284601</v>
      </c>
      <c r="S14" s="15">
        <f>-NPV('Inputs-Assumptions-Policy Specs'!R31,'Cash Flows'!S17:$BG17)*(1+'Inputs-Assumptions-Policy Specs'!R31)</f>
        <v>-4012.4169462836553</v>
      </c>
      <c r="T14" s="15">
        <f>-NPV('Inputs-Assumptions-Policy Specs'!S31,'Cash Flows'!T17:$BG17)*(1+'Inputs-Assumptions-Policy Specs'!S31)</f>
        <v>-3605.0253612732809</v>
      </c>
      <c r="U14" s="15">
        <f>-NPV('Inputs-Assumptions-Policy Specs'!T31,'Cash Flows'!U17:$BG17)*(1+'Inputs-Assumptions-Policy Specs'!T31)</f>
        <v>-3232.2497499386559</v>
      </c>
      <c r="V14" s="15">
        <f>-NPV('Inputs-Assumptions-Policy Specs'!U31,'Cash Flows'!V17:$BG17)*(1+'Inputs-Assumptions-Policy Specs'!U31)</f>
        <v>-2891.8807439648931</v>
      </c>
      <c r="W14" s="15">
        <f>-NPV('Inputs-Assumptions-Policy Specs'!V31,'Cash Flows'!W17:$BG17)*(1+'Inputs-Assumptions-Policy Specs'!V31)</f>
        <v>-2581.4627340820798</v>
      </c>
      <c r="X14" s="15">
        <f>-NPV('Inputs-Assumptions-Policy Specs'!W31,'Cash Flows'!X17:$BG17)*(1+'Inputs-Assumptions-Policy Specs'!W31)</f>
        <v>-2298.7209915320677</v>
      </c>
      <c r="Y14" s="15">
        <f>-NPV('Inputs-Assumptions-Policy Specs'!X31,'Cash Flows'!Y17:$BG17)*(1+'Inputs-Assumptions-Policy Specs'!X31)</f>
        <v>-2041.5475801475486</v>
      </c>
      <c r="Z14" s="15">
        <f>-NPV('Inputs-Assumptions-Policy Specs'!Y31,'Cash Flows'!Z17:$BG17)*(1+'Inputs-Assumptions-Policy Specs'!Y31)</f>
        <v>-1807.9944042759187</v>
      </c>
      <c r="AA14" s="15">
        <f>-NPV('Inputs-Assumptions-Policy Specs'!Z31,'Cash Flows'!AA17:$BG17)*(1+'Inputs-Assumptions-Policy Specs'!Z31)</f>
        <v>-1596.2583641083002</v>
      </c>
      <c r="AB14" s="15">
        <f>-NPV('Inputs-Assumptions-Policy Specs'!AA31,'Cash Flows'!AB17:$BG17)*(1+'Inputs-Assumptions-Policy Specs'!AA31)</f>
        <v>-1404.6729829203421</v>
      </c>
      <c r="AC14" s="15">
        <f>-NPV('Inputs-Assumptions-Policy Specs'!AB31,'Cash Flows'!AC17:$BG17)*(1+'Inputs-Assumptions-Policy Specs'!AB31)</f>
        <v>-1231.6988150785771</v>
      </c>
      <c r="AD14" s="15">
        <f>-NPV('Inputs-Assumptions-Policy Specs'!AC31,'Cash Flows'!AD17:$BG17)*(1+'Inputs-Assumptions-Policy Specs'!AC31)</f>
        <v>-1075.9089353349166</v>
      </c>
      <c r="AE14" s="15">
        <f>-NPV('Inputs-Assumptions-Policy Specs'!AD31,'Cash Flows'!AE17:$BG17)*(1+'Inputs-Assumptions-Policy Specs'!AD31)</f>
        <v>-935.97620807877342</v>
      </c>
      <c r="AF14" s="15">
        <f>-NPV('Inputs-Assumptions-Policy Specs'!AE31,'Cash Flows'!AF17:$BG17)*(1+'Inputs-Assumptions-Policy Specs'!AE31)</f>
        <v>-810.66052301904199</v>
      </c>
      <c r="AG14" s="15">
        <f>-NPV('Inputs-Assumptions-Policy Specs'!AF31,'Cash Flows'!AG17:$BG17)*(1+'Inputs-Assumptions-Policy Specs'!AF31)</f>
        <v>-698.79393567779528</v>
      </c>
      <c r="AH14" s="15">
        <f>-NPV('Inputs-Assumptions-Policy Specs'!AG31,'Cash Flows'!AH17:$BG17)*(1+'Inputs-Assumptions-Policy Specs'!AG31)</f>
        <v>-599.27955829438019</v>
      </c>
      <c r="AI14" s="15">
        <f>-NPV('Inputs-Assumptions-Policy Specs'!AH31,'Cash Flows'!AI17:$BG17)*(1+'Inputs-Assumptions-Policy Specs'!AH31)</f>
        <v>-511.09130013467058</v>
      </c>
      <c r="AJ14" s="15">
        <f>-NPV('Inputs-Assumptions-Policy Specs'!AI31,'Cash Flows'!AJ17:$BG17)*(1+'Inputs-Assumptions-Policy Specs'!AI31)</f>
        <v>-433.27233550812434</v>
      </c>
      <c r="AK14" s="15">
        <f>-NPV('Inputs-Assumptions-Policy Specs'!AJ31,'Cash Flows'!AK17:$BG17)*(1+'Inputs-Assumptions-Policy Specs'!AJ31)</f>
        <v>-364.93052970500605</v>
      </c>
      <c r="AL14" s="15">
        <f>-NPV('Inputs-Assumptions-Policy Specs'!AK31,'Cash Flows'!AL17:$BG17)*(1+'Inputs-Assumptions-Policy Specs'!AK31)</f>
        <v>-305.23070694173151</v>
      </c>
      <c r="AM14" s="15">
        <f>-NPV('Inputs-Assumptions-Policy Specs'!AL31,'Cash Flows'!AM17:$BG17)*(1+'Inputs-Assumptions-Policy Specs'!AL31)</f>
        <v>-253.38881025464545</v>
      </c>
      <c r="AN14" s="15">
        <f>-NPV('Inputs-Assumptions-Policy Specs'!AM31,'Cash Flows'!AN17:$BG17)*(1+'Inputs-Assumptions-Policy Specs'!AM31)</f>
        <v>-208.6644716507183</v>
      </c>
      <c r="AO14" s="15">
        <f>-NPV('Inputs-Assumptions-Policy Specs'!AN31,'Cash Flows'!AO17:$BG17)*(1+'Inputs-Assumptions-Policy Specs'!AN31)</f>
        <v>-170.35556592357668</v>
      </c>
      <c r="AP14" s="15">
        <f>-NPV('Inputs-Assumptions-Policy Specs'!AO31,'Cash Flows'!AP17:$BG17)*(1+'Inputs-Assumptions-Policy Specs'!AO31)</f>
        <v>-137.79604939413153</v>
      </c>
      <c r="AQ14" s="15">
        <f>-NPV('Inputs-Assumptions-Policy Specs'!AP31,'Cash Flows'!AQ17:$BG17)*(1+'Inputs-Assumptions-Policy Specs'!AP31)</f>
        <v>-110.3528906614046</v>
      </c>
      <c r="AR14" s="15">
        <f>-NPV('Inputs-Assumptions-Policy Specs'!AQ31,'Cash Flows'!AR17:$BG17)*(1+'Inputs-Assumptions-Policy Specs'!AQ31)</f>
        <v>-87.42690496408197</v>
      </c>
      <c r="AS14" s="15">
        <f>-NPV('Inputs-Assumptions-Policy Specs'!AR31,'Cash Flows'!AS17:$BG17)*(1+'Inputs-Assumptions-Policy Specs'!AR31)</f>
        <v>-68.459429171895394</v>
      </c>
      <c r="AT14" s="15">
        <f>-NPV('Inputs-Assumptions-Policy Specs'!AS31,'Cash Flows'!AT17:$BG17)*(1+'Inputs-Assumptions-Policy Specs'!AS31)</f>
        <v>-52.935275755353516</v>
      </c>
      <c r="AU14" s="15">
        <f>-NPV('Inputs-Assumptions-Policy Specs'!AT31,'Cash Flows'!AU17:$BG17)*(1+'Inputs-Assumptions-Policy Specs'!AT31)</f>
        <v>-40.379576233186143</v>
      </c>
      <c r="AV14" s="15">
        <f>-NPV('Inputs-Assumptions-Policy Specs'!AU31,'Cash Flows'!AV17:$BG17)*(1+'Inputs-Assumptions-Policy Specs'!AU31)</f>
        <v>-30.356235808179644</v>
      </c>
      <c r="AW14" s="15">
        <f>-NPV('Inputs-Assumptions-Policy Specs'!AV31,'Cash Flows'!AW17:$BG17)*(1+'Inputs-Assumptions-Policy Specs'!AV31)</f>
        <v>-22.467446692922248</v>
      </c>
      <c r="AX14" s="15">
        <f>-NPV('Inputs-Assumptions-Policy Specs'!AW31,'Cash Flows'!AX17:$BG17)*(1+'Inputs-Assumptions-Policy Specs'!AW31)</f>
        <v>-16.353007091316972</v>
      </c>
      <c r="AY14" s="15">
        <f>-NPV('Inputs-Assumptions-Policy Specs'!AX31,'Cash Flows'!AY17:$BG17)*(1+'Inputs-Assumptions-Policy Specs'!AX31)</f>
        <v>-11.689769350984568</v>
      </c>
      <c r="AZ14" s="15">
        <f>-NPV('Inputs-Assumptions-Policy Specs'!AY31,'Cash Flows'!AZ17:$BG17)*(1+'Inputs-Assumptions-Policy Specs'!AY31)</f>
        <v>-8.1927613787159768</v>
      </c>
      <c r="BA14" s="15">
        <f>-NPV('Inputs-Assumptions-Policy Specs'!AZ31,'Cash Flows'!BA17:$BG17)*(1+'Inputs-Assumptions-Policy Specs'!AZ31)</f>
        <v>-5.6159861764059125</v>
      </c>
      <c r="BB14" s="15">
        <f>-NPV('Inputs-Assumptions-Policy Specs'!BA31,'Cash Flows'!BB17:$BG17)*(1+'Inputs-Assumptions-Policy Specs'!BA31)</f>
        <v>-3.7516370512251793</v>
      </c>
      <c r="BC14" s="15">
        <f>-NPV('Inputs-Assumptions-Policy Specs'!BB31,'Cash Flows'!BC17:$BG17)*(1+'Inputs-Assumptions-Policy Specs'!BB31)</f>
        <v>-2.4279937923633179</v>
      </c>
      <c r="BD14" s="15">
        <f>-NPV('Inputs-Assumptions-Policy Specs'!BC31,'Cash Flows'!BD17:$BG17)*(1+'Inputs-Assumptions-Policy Specs'!BC31)</f>
        <v>-1.506315701609809</v>
      </c>
      <c r="BE14" s="15">
        <f>-NPV('Inputs-Assumptions-Policy Specs'!BD31,'Cash Flows'!BE17:$BG17)*(1+'Inputs-Assumptions-Policy Specs'!BD31)</f>
        <v>-0.87706673338135244</v>
      </c>
      <c r="BF14" s="15">
        <f>-NPV('Inputs-Assumptions-Policy Specs'!BE31,'Cash Flows'!BF17:$BG17)*(1+'Inputs-Assumptions-Policy Specs'!BE31)</f>
        <v>-0.45579780679869131</v>
      </c>
      <c r="BG14" s="15">
        <f>-NPV('Inputs-Assumptions-Policy Specs'!BF31,'Cash Flows'!$BG17:BG17)*(1+'Inputs-Assumptions-Policy Specs'!BF31)</f>
        <v>-0.17897632489246432</v>
      </c>
    </row>
    <row r="15" spans="1:59" ht="13.35" customHeight="1">
      <c r="D15" s="1" t="s">
        <v>62</v>
      </c>
      <c r="E15" s="15">
        <f>NPV('Inputs-Assumptions-Policy Specs'!D31,'Cash Flows'!E22:$BG22)</f>
        <v>4848.3126548165774</v>
      </c>
      <c r="F15" s="15">
        <f>NPV('Inputs-Assumptions-Policy Specs'!E31,'Cash Flows'!F22:$BG22)</f>
        <v>4919.2451610092403</v>
      </c>
      <c r="G15" s="15">
        <f>NPV('Inputs-Assumptions-Policy Specs'!F31,'Cash Flows'!G22:$BG22)</f>
        <v>4956.9308818496111</v>
      </c>
      <c r="H15" s="15">
        <f>NPV('Inputs-Assumptions-Policy Specs'!G31,'Cash Flows'!H22:$BG22)</f>
        <v>4966.4951312317216</v>
      </c>
      <c r="I15" s="15">
        <f>NPV('Inputs-Assumptions-Policy Specs'!H31,'Cash Flows'!I22:$BG22)</f>
        <v>4958.6181733071962</v>
      </c>
      <c r="J15" s="15">
        <f>NPV('Inputs-Assumptions-Policy Specs'!I31,'Cash Flows'!J22:$BG22)</f>
        <v>4941.5628314552823</v>
      </c>
      <c r="K15" s="15">
        <f>NPV('Inputs-Assumptions-Policy Specs'!J31,'Cash Flows'!K22:$BG22)</f>
        <v>4919.1423646175854</v>
      </c>
      <c r="L15" s="15">
        <f>NPV('Inputs-Assumptions-Policy Specs'!K31,'Cash Flows'!L22:$BG22)</f>
        <v>4893.4851505216611</v>
      </c>
      <c r="M15" s="15">
        <f>NPV('Inputs-Assumptions-Policy Specs'!L31,'Cash Flows'!M22:$BG22)</f>
        <v>4866.9744080941146</v>
      </c>
      <c r="N15" s="15">
        <f>NPV('Inputs-Assumptions-Policy Specs'!M31,'Cash Flows'!N22:$BG22)</f>
        <v>4837.900008478312</v>
      </c>
      <c r="O15" s="15">
        <f>NPV('Inputs-Assumptions-Policy Specs'!N31,'Cash Flows'!O22:$BG22)</f>
        <v>4801.633860381502</v>
      </c>
      <c r="P15" s="15">
        <f>NPV('Inputs-Assumptions-Policy Specs'!O31,'Cash Flows'!P22:$BG22)</f>
        <v>4751.9885939962469</v>
      </c>
      <c r="Q15" s="15">
        <f>NPV('Inputs-Assumptions-Policy Specs'!P31,'Cash Flows'!Q22:$BG22)</f>
        <v>4688.360238983003</v>
      </c>
      <c r="R15" s="15">
        <f>NPV('Inputs-Assumptions-Policy Specs'!Q31,'Cash Flows'!R22:$BG22)</f>
        <v>4608.0208230537382</v>
      </c>
      <c r="S15" s="15">
        <f>NPV('Inputs-Assumptions-Policy Specs'!R31,'Cash Flows'!S22:$BG22)</f>
        <v>4513.7599997600564</v>
      </c>
      <c r="T15" s="15">
        <f>NPV('Inputs-Assumptions-Policy Specs'!S31,'Cash Flows'!T22:$BG22)</f>
        <v>4407.9090594899099</v>
      </c>
      <c r="U15" s="15">
        <f>NPV('Inputs-Assumptions-Policy Specs'!T31,'Cash Flows'!U22:$BG22)</f>
        <v>4272.7967141246472</v>
      </c>
      <c r="V15" s="15">
        <f>NPV('Inputs-Assumptions-Policy Specs'!U31,'Cash Flows'!V22:$BG22)</f>
        <v>4130.5273195106884</v>
      </c>
      <c r="W15" s="15">
        <f>NPV('Inputs-Assumptions-Policy Specs'!V31,'Cash Flows'!W22:$BG22)</f>
        <v>3981.9143530936944</v>
      </c>
      <c r="X15" s="15">
        <f>NPV('Inputs-Assumptions-Policy Specs'!W31,'Cash Flows'!X22:$BG22)</f>
        <v>3827.7512995820789</v>
      </c>
      <c r="Y15" s="15">
        <f>NPV('Inputs-Assumptions-Policy Specs'!X31,'Cash Flows'!Y22:$BG22)</f>
        <v>3668.4976452210171</v>
      </c>
      <c r="Z15" s="15">
        <f>NPV('Inputs-Assumptions-Policy Specs'!Y31,'Cash Flows'!Z22:$BG22)</f>
        <v>3504.7203889962698</v>
      </c>
      <c r="AA15" s="15">
        <f>NPV('Inputs-Assumptions-Policy Specs'!Z31,'Cash Flows'!AA22:$BG22)</f>
        <v>3336.8178960657333</v>
      </c>
      <c r="AB15" s="15">
        <f>NPV('Inputs-Assumptions-Policy Specs'!AA31,'Cash Flows'!AB22:$BG22)</f>
        <v>3165.1186149639202</v>
      </c>
      <c r="AC15" s="15">
        <f>NPV('Inputs-Assumptions-Policy Specs'!AB31,'Cash Flows'!AC22:$BG22)</f>
        <v>2990.1782174696732</v>
      </c>
      <c r="AD15" s="15">
        <f>NPV('Inputs-Assumptions-Policy Specs'!AC31,'Cash Flows'!AD22:$BG22)</f>
        <v>2812.7472457545573</v>
      </c>
      <c r="AE15" s="15">
        <f>NPV('Inputs-Assumptions-Policy Specs'!AD31,'Cash Flows'!AE22:$BG22)</f>
        <v>2633.8260887048432</v>
      </c>
      <c r="AF15" s="15">
        <f>NPV('Inputs-Assumptions-Policy Specs'!AE31,'Cash Flows'!AF22:$BG22)</f>
        <v>2454.8278336408298</v>
      </c>
      <c r="AG15" s="15">
        <f>NPV('Inputs-Assumptions-Policy Specs'!AF31,'Cash Flows'!AG22:$BG22)</f>
        <v>2276.9218254081952</v>
      </c>
      <c r="AH15" s="15">
        <f>NPV('Inputs-Assumptions-Policy Specs'!AG31,'Cash Flows'!AH22:$BG22)</f>
        <v>2100.9939150738196</v>
      </c>
      <c r="AI15" s="15">
        <f>NPV('Inputs-Assumptions-Policy Specs'!AH31,'Cash Flows'!AI22:$BG22)</f>
        <v>1927.7140322414994</v>
      </c>
      <c r="AJ15" s="15">
        <f>NPV('Inputs-Assumptions-Policy Specs'!AI31,'Cash Flows'!AJ22:$BG22)</f>
        <v>1757.7015610303711</v>
      </c>
      <c r="AK15" s="15">
        <f>NPV('Inputs-Assumptions-Policy Specs'!AJ31,'Cash Flows'!AK22:$BG22)</f>
        <v>1591.7094910461558</v>
      </c>
      <c r="AL15" s="15">
        <f>NPV('Inputs-Assumptions-Policy Specs'!AK31,'Cash Flows'!AL22:$BG22)</f>
        <v>1430.5578732694535</v>
      </c>
      <c r="AM15" s="15">
        <f>NPV('Inputs-Assumptions-Policy Specs'!AL31,'Cash Flows'!AM22:$BG22)</f>
        <v>1275.2413110335283</v>
      </c>
      <c r="AN15" s="15">
        <f>NPV('Inputs-Assumptions-Policy Specs'!AM31,'Cash Flows'!AN22:$BG22)</f>
        <v>1126.8563595966511</v>
      </c>
      <c r="AO15" s="15">
        <f>NPV('Inputs-Assumptions-Policy Specs'!AN31,'Cash Flows'!AO22:$BG22)</f>
        <v>986.45263220122627</v>
      </c>
      <c r="AP15" s="15">
        <f>NPV('Inputs-Assumptions-Policy Specs'!AO31,'Cash Flows'!AP22:$BG22)</f>
        <v>855.08928449048346</v>
      </c>
      <c r="AQ15" s="15">
        <f>NPV('Inputs-Assumptions-Policy Specs'!AP31,'Cash Flows'!AQ22:$BG22)</f>
        <v>733.64385252383943</v>
      </c>
      <c r="AR15" s="15">
        <f>NPV('Inputs-Assumptions-Policy Specs'!AQ31,'Cash Flows'!AR22:$BG22)</f>
        <v>622.50354751491409</v>
      </c>
      <c r="AS15" s="15">
        <f>NPV('Inputs-Assumptions-Policy Specs'!AR31,'Cash Flows'!AS22:$BG22)</f>
        <v>521.73180145187371</v>
      </c>
      <c r="AT15" s="15">
        <f>NPV('Inputs-Assumptions-Policy Specs'!AS31,'Cash Flows'!AT22:$BG22)</f>
        <v>431.37523820671055</v>
      </c>
      <c r="AU15" s="15">
        <f>NPV('Inputs-Assumptions-Policy Specs'!AT31,'Cash Flows'!AU22:$BG22)</f>
        <v>351.39267280515833</v>
      </c>
      <c r="AV15" s="15">
        <f>NPV('Inputs-Assumptions-Policy Specs'!AU31,'Cash Flows'!AV22:$BG22)</f>
        <v>281.60624715033595</v>
      </c>
      <c r="AW15" s="15">
        <f>NPV('Inputs-Assumptions-Policy Specs'!AV31,'Cash Flows'!AW22:$BG22)</f>
        <v>221.71362023578317</v>
      </c>
      <c r="AX15" s="15">
        <f>NPV('Inputs-Assumptions-Policy Specs'!AW31,'Cash Flows'!AX22:$BG22)</f>
        <v>171.28406472167168</v>
      </c>
      <c r="AY15" s="15">
        <f>NPV('Inputs-Assumptions-Policy Specs'!AX31,'Cash Flows'!AY22:$BG22)</f>
        <v>129.6733330505937</v>
      </c>
      <c r="AZ15" s="15">
        <f>NPV('Inputs-Assumptions-Policy Specs'!AY31,'Cash Flows'!AZ22:$BG22)</f>
        <v>96.035789515142909</v>
      </c>
      <c r="BA15" s="15">
        <f>NPV('Inputs-Assumptions-Policy Specs'!AZ31,'Cash Flows'!BA22:$BG22)</f>
        <v>69.403860277132637</v>
      </c>
      <c r="BB15" s="15">
        <f>NPV('Inputs-Assumptions-Policy Specs'!BA31,'Cash Flows'!BB22:$BG22)</f>
        <v>48.760243286297801</v>
      </c>
      <c r="BC15" s="15">
        <f>NPV('Inputs-Assumptions-Policy Specs'!BB31,'Cash Flows'!BC22:$BG22)</f>
        <v>33.099125050047085</v>
      </c>
      <c r="BD15" s="15">
        <f>NPV('Inputs-Assumptions-Policy Specs'!BC31,'Cash Flows'!BD22:$BG22)</f>
        <v>21.474071513203356</v>
      </c>
      <c r="BE15" s="15">
        <f>NPV('Inputs-Assumptions-Policy Specs'!BD31,'Cash Flows'!BE22:$BG22)</f>
        <v>13.031724137971374</v>
      </c>
      <c r="BF15" s="15">
        <f>NPV('Inputs-Assumptions-Policy Specs'!BE31,'Cash Flows'!BF22:$BG22)</f>
        <v>7.0317726777843657</v>
      </c>
      <c r="BG15" s="15">
        <f>NPV('Inputs-Assumptions-Policy Specs'!BF31,'Cash Flows'!$BG22:BG22)</f>
        <v>2.8547584283448506</v>
      </c>
    </row>
    <row r="16" spans="1:59" ht="13.35" customHeight="1">
      <c r="D16" s="1" t="s">
        <v>63</v>
      </c>
      <c r="E16" s="15">
        <f>NPV('Inputs-Assumptions-Policy Specs'!D31,'Cash Flows'!E23:$BG23)</f>
        <v>6508.7160329411345</v>
      </c>
      <c r="F16" s="15">
        <f>NPV('Inputs-Assumptions-Policy Specs'!E31,'Cash Flows'!F23:$BG23)</f>
        <v>6769.0646742587815</v>
      </c>
      <c r="G16" s="15">
        <f>NPV('Inputs-Assumptions-Policy Specs'!F31,'Cash Flows'!G23:$BG23)</f>
        <v>7037.2728099100195</v>
      </c>
      <c r="H16" s="15">
        <f>NPV('Inputs-Assumptions-Policy Specs'!G31,'Cash Flows'!H23:$BG23)</f>
        <v>7211.8675778178385</v>
      </c>
      <c r="I16" s="15">
        <f>NPV('Inputs-Assumptions-Policy Specs'!H31,'Cash Flows'!I23:$BG23)</f>
        <v>7304.0539614907821</v>
      </c>
      <c r="J16" s="15">
        <f>NPV('Inputs-Assumptions-Policy Specs'!I31,'Cash Flows'!J23:$BG23)</f>
        <v>7323.0943700226017</v>
      </c>
      <c r="K16" s="15">
        <f>NPV('Inputs-Assumptions-Policy Specs'!J31,'Cash Flows'!K23:$BG23)</f>
        <v>7278.9620621481245</v>
      </c>
      <c r="L16" s="15">
        <f>NPV('Inputs-Assumptions-Policy Specs'!K31,'Cash Flows'!L23:$BG23)</f>
        <v>7180.9720515991748</v>
      </c>
      <c r="M16" s="15">
        <f>NPV('Inputs-Assumptions-Policy Specs'!L31,'Cash Flows'!M23:$BG23)</f>
        <v>7036.2189912075346</v>
      </c>
      <c r="N16" s="15">
        <f>NPV('Inputs-Assumptions-Policy Specs'!M31,'Cash Flows'!N23:$BG23)</f>
        <v>6851.2136905686093</v>
      </c>
      <c r="O16" s="15">
        <f>NPV('Inputs-Assumptions-Policy Specs'!N31,'Cash Flows'!O23:$BG23)</f>
        <v>6631.9537740586011</v>
      </c>
      <c r="P16" s="15">
        <f>NPV('Inputs-Assumptions-Policy Specs'!O31,'Cash Flows'!P23:$BG23)</f>
        <v>6386.7438469827121</v>
      </c>
      <c r="Q16" s="15">
        <f>NPV('Inputs-Assumptions-Policy Specs'!P31,'Cash Flows'!Q23:$BG23)</f>
        <v>6120.5655591231916</v>
      </c>
      <c r="R16" s="15">
        <f>NPV('Inputs-Assumptions-Policy Specs'!Q31,'Cash Flows'!R23:$BG23)</f>
        <v>5837.8575683807612</v>
      </c>
      <c r="S16" s="15">
        <f>NPV('Inputs-Assumptions-Policy Specs'!R31,'Cash Flows'!S23:$BG23)</f>
        <v>5542.6660618286705</v>
      </c>
      <c r="T16" s="15">
        <f>NPV('Inputs-Assumptions-Policy Specs'!S31,'Cash Flows'!T23:$BG23)</f>
        <v>5238.6083435804167</v>
      </c>
      <c r="U16" s="15">
        <f>NPV('Inputs-Assumptions-Policy Specs'!T31,'Cash Flows'!U23:$BG23)</f>
        <v>4928.9716780721265</v>
      </c>
      <c r="V16" s="15">
        <f>NPV('Inputs-Assumptions-Policy Specs'!U31,'Cash Flows'!V23:$BG23)</f>
        <v>4617.1461486590479</v>
      </c>
      <c r="W16" s="15">
        <f>NPV('Inputs-Assumptions-Policy Specs'!V31,'Cash Flows'!W23:$BG23)</f>
        <v>4305.860315569028</v>
      </c>
      <c r="X16" s="15">
        <f>NPV('Inputs-Assumptions-Policy Specs'!W31,'Cash Flows'!X23:$BG23)</f>
        <v>3997.607447250823</v>
      </c>
      <c r="Y16" s="15">
        <f>NPV('Inputs-Assumptions-Policy Specs'!X31,'Cash Flows'!Y23:$BG23)</f>
        <v>3694.6180915375999</v>
      </c>
      <c r="Z16" s="15">
        <f>NPV('Inputs-Assumptions-Policy Specs'!Y31,'Cash Flows'!Z23:$BG23)</f>
        <v>3398.8547588451952</v>
      </c>
      <c r="AA16" s="15">
        <f>NPV('Inputs-Assumptions-Policy Specs'!Z31,'Cash Flows'!AA23:$BG23)</f>
        <v>3111.9777559685826</v>
      </c>
      <c r="AB16" s="15">
        <f>NPV('Inputs-Assumptions-Policy Specs'!AA31,'Cash Flows'!AB23:$BG23)</f>
        <v>2835.3784618933819</v>
      </c>
      <c r="AC16" s="15">
        <f>NPV('Inputs-Assumptions-Policy Specs'!AB31,'Cash Flows'!AC23:$BG23)</f>
        <v>2570.2021298793702</v>
      </c>
      <c r="AD16" s="15">
        <f>NPV('Inputs-Assumptions-Policy Specs'!AC31,'Cash Flows'!AD23:$BG23)</f>
        <v>2317.3944767620137</v>
      </c>
      <c r="AE16" s="15">
        <f>NPV('Inputs-Assumptions-Policy Specs'!AD31,'Cash Flows'!AE23:$BG23)</f>
        <v>2077.7548505599989</v>
      </c>
      <c r="AF16" s="15">
        <f>NPV('Inputs-Assumptions-Policy Specs'!AE31,'Cash Flows'!AF23:$BG23)</f>
        <v>1851.9462915910278</v>
      </c>
      <c r="AG16" s="15">
        <f>NPV('Inputs-Assumptions-Policy Specs'!AF31,'Cash Flows'!AG23:$BG23)</f>
        <v>1640.493696571687</v>
      </c>
      <c r="AH16" s="15">
        <f>NPV('Inputs-Assumptions-Policy Specs'!AG31,'Cash Flows'!AH23:$BG23)</f>
        <v>1443.7885964807274</v>
      </c>
      <c r="AI16" s="15">
        <f>NPV('Inputs-Assumptions-Policy Specs'!AH31,'Cash Flows'!AI23:$BG23)</f>
        <v>1262.0612943396272</v>
      </c>
      <c r="AJ16" s="15">
        <f>NPV('Inputs-Assumptions-Policy Specs'!AI31,'Cash Flows'!AJ23:$BG23)</f>
        <v>1095.3669467604639</v>
      </c>
      <c r="AK16" s="15">
        <f>NPV('Inputs-Assumptions-Policy Specs'!AJ31,'Cash Flows'!AK23:$BG23)</f>
        <v>943.58348317260175</v>
      </c>
      <c r="AL16" s="15">
        <f>NPV('Inputs-Assumptions-Policy Specs'!AK31,'Cash Flows'!AL23:$BG23)</f>
        <v>806.41623048483712</v>
      </c>
      <c r="AM16" s="15">
        <f>NPV('Inputs-Assumptions-Policy Specs'!AL31,'Cash Flows'!AM23:$BG23)</f>
        <v>683.41456948345763</v>
      </c>
      <c r="AN16" s="15">
        <f>NPV('Inputs-Assumptions-Policy Specs'!AM31,'Cash Flows'!AN23:$BG23)</f>
        <v>574.00562835181927</v>
      </c>
      <c r="AO16" s="15">
        <f>NPV('Inputs-Assumptions-Policy Specs'!AN31,'Cash Flows'!AO23:$BG23)</f>
        <v>477.52294538190404</v>
      </c>
      <c r="AP16" s="15">
        <f>NPV('Inputs-Assumptions-Policy Specs'!AO31,'Cash Flows'!AP23:$BG23)</f>
        <v>393.22413689875731</v>
      </c>
      <c r="AQ16" s="15">
        <f>NPV('Inputs-Assumptions-Policy Specs'!AP31,'Cash Flows'!AQ23:$BG23)</f>
        <v>320.30216141731717</v>
      </c>
      <c r="AR16" s="15">
        <f>NPV('Inputs-Assumptions-Policy Specs'!AQ31,'Cash Flows'!AR23:$BG23)</f>
        <v>257.89388617126252</v>
      </c>
      <c r="AS16" s="15">
        <f>NPV('Inputs-Assumptions-Policy Specs'!AR31,'Cash Flows'!AS23:$BG23)</f>
        <v>205.09649922936075</v>
      </c>
      <c r="AT16" s="15">
        <f>NPV('Inputs-Assumptions-Policy Specs'!AS31,'Cash Flows'!AT23:$BG23)</f>
        <v>160.98568572560791</v>
      </c>
      <c r="AU16" s="15">
        <f>NPV('Inputs-Assumptions-Policy Specs'!AT31,'Cash Flows'!AU23:$BG23)</f>
        <v>124.62299881706372</v>
      </c>
      <c r="AV16" s="15">
        <f>NPV('Inputs-Assumptions-Policy Specs'!AU31,'Cash Flows'!AV23:$BG23)</f>
        <v>95.072152395498748</v>
      </c>
      <c r="AW16" s="15">
        <f>NPV('Inputs-Assumptions-Policy Specs'!AV31,'Cash Flows'!AW23:$BG23)</f>
        <v>71.417577894529032</v>
      </c>
      <c r="AX16" s="15">
        <f>NPV('Inputs-Assumptions-Policy Specs'!AW31,'Cash Flows'!AX23:$BG23)</f>
        <v>52.780816580659405</v>
      </c>
      <c r="AY16" s="15">
        <f>NPV('Inputs-Assumptions-Policy Specs'!AX31,'Cash Flows'!AY23:$BG23)</f>
        <v>38.334888423015528</v>
      </c>
      <c r="AZ16" s="15">
        <f>NPV('Inputs-Assumptions-Policy Specs'!AY31,'Cash Flows'!AZ23:$BG23)</f>
        <v>27.321141490649186</v>
      </c>
      <c r="BA16" s="15">
        <f>NPV('Inputs-Assumptions-Policy Specs'!AZ31,'Cash Flows'!BA23:$BG23)</f>
        <v>19.063315751588245</v>
      </c>
      <c r="BB16" s="15">
        <f>NPV('Inputs-Assumptions-Policy Specs'!BA31,'Cash Flows'!BB23:$BG23)</f>
        <v>12.974735540986019</v>
      </c>
      <c r="BC16" s="15">
        <f>NPV('Inputs-Assumptions-Policy Specs'!BB31,'Cash Flows'!BC23:$BG23)</f>
        <v>8.5610684009271747</v>
      </c>
      <c r="BD16" s="15">
        <f>NPV('Inputs-Assumptions-Policy Specs'!BC31,'Cash Flows'!BD23:$BG23)</f>
        <v>5.4165510069583123</v>
      </c>
      <c r="BE16" s="15">
        <f>NPV('Inputs-Assumptions-Policy Specs'!BD31,'Cash Flows'!BE23:$BG23)</f>
        <v>3.2162100726362719</v>
      </c>
      <c r="BF16" s="15">
        <f>NPV('Inputs-Assumptions-Policy Specs'!BE31,'Cash Flows'!BF23:$BG23)</f>
        <v>1.70542869602916</v>
      </c>
      <c r="BG16" s="15">
        <f>NPV('Inputs-Assumptions-Policy Specs'!BF31,'Cash Flows'!$BG23:BG23)</f>
        <v>0.68837048035563209</v>
      </c>
    </row>
    <row r="17" spans="2:59" ht="13.35" customHeight="1">
      <c r="D17" s="1" t="s">
        <v>61</v>
      </c>
      <c r="E17" s="15">
        <f>NPV('Inputs-Assumptions-Policy Specs'!D31,'Cash Flows'!E24:$BG24)</f>
        <v>0</v>
      </c>
      <c r="F17" s="15">
        <f>NPV('Inputs-Assumptions-Policy Specs'!E31,'Cash Flows'!F24:$BG24)</f>
        <v>0</v>
      </c>
      <c r="G17" s="15">
        <f>NPV('Inputs-Assumptions-Policy Specs'!F31,'Cash Flows'!G24:$BG24)</f>
        <v>0</v>
      </c>
      <c r="H17" s="15">
        <f>NPV('Inputs-Assumptions-Policy Specs'!G31,'Cash Flows'!H24:$BG24)</f>
        <v>0</v>
      </c>
      <c r="I17" s="15">
        <f>NPV('Inputs-Assumptions-Policy Specs'!H31,'Cash Flows'!I24:$BG24)</f>
        <v>0</v>
      </c>
      <c r="J17" s="15">
        <f>NPV('Inputs-Assumptions-Policy Specs'!I31,'Cash Flows'!J24:$BG24)</f>
        <v>0</v>
      </c>
      <c r="K17" s="15">
        <f>NPV('Inputs-Assumptions-Policy Specs'!J31,'Cash Flows'!K24:$BG24)</f>
        <v>0</v>
      </c>
      <c r="L17" s="15">
        <f>NPV('Inputs-Assumptions-Policy Specs'!K31,'Cash Flows'!L24:$BG24)</f>
        <v>0</v>
      </c>
      <c r="M17" s="15">
        <f>NPV('Inputs-Assumptions-Policy Specs'!L31,'Cash Flows'!M24:$BG24)</f>
        <v>0</v>
      </c>
      <c r="N17" s="15">
        <f>NPV('Inputs-Assumptions-Policy Specs'!M31,'Cash Flows'!N24:$BG24)</f>
        <v>0</v>
      </c>
      <c r="O17" s="15">
        <f>NPV('Inputs-Assumptions-Policy Specs'!N31,'Cash Flows'!O24:$BG24)</f>
        <v>0</v>
      </c>
      <c r="P17" s="15">
        <f>NPV('Inputs-Assumptions-Policy Specs'!O31,'Cash Flows'!P24:$BG24)</f>
        <v>0</v>
      </c>
      <c r="Q17" s="15">
        <f>NPV('Inputs-Assumptions-Policy Specs'!P31,'Cash Flows'!Q24:$BG24)</f>
        <v>0</v>
      </c>
      <c r="R17" s="15">
        <f>NPV('Inputs-Assumptions-Policy Specs'!Q31,'Cash Flows'!R24:$BG24)</f>
        <v>0</v>
      </c>
      <c r="S17" s="15">
        <f>NPV('Inputs-Assumptions-Policy Specs'!R31,'Cash Flows'!S24:$BG24)</f>
        <v>0</v>
      </c>
      <c r="T17" s="15">
        <f>NPV('Inputs-Assumptions-Policy Specs'!S31,'Cash Flows'!T24:$BG24)</f>
        <v>0</v>
      </c>
      <c r="U17" s="15">
        <f>NPV('Inputs-Assumptions-Policy Specs'!T31,'Cash Flows'!U24:$BG24)</f>
        <v>0</v>
      </c>
      <c r="V17" s="15">
        <f>NPV('Inputs-Assumptions-Policy Specs'!U31,'Cash Flows'!V24:$BG24)</f>
        <v>0</v>
      </c>
      <c r="W17" s="15">
        <f>NPV('Inputs-Assumptions-Policy Specs'!V31,'Cash Flows'!W24:$BG24)</f>
        <v>0</v>
      </c>
      <c r="X17" s="15">
        <f>NPV('Inputs-Assumptions-Policy Specs'!W31,'Cash Flows'!X24:$BG24)</f>
        <v>0</v>
      </c>
      <c r="Y17" s="15">
        <f>NPV('Inputs-Assumptions-Policy Specs'!X31,'Cash Flows'!Y24:$BG24)</f>
        <v>0</v>
      </c>
      <c r="Z17" s="15">
        <f>NPV('Inputs-Assumptions-Policy Specs'!Y31,'Cash Flows'!Z24:$BG24)</f>
        <v>0</v>
      </c>
      <c r="AA17" s="15">
        <f>NPV('Inputs-Assumptions-Policy Specs'!Z31,'Cash Flows'!AA24:$BG24)</f>
        <v>0</v>
      </c>
      <c r="AB17" s="15">
        <f>NPV('Inputs-Assumptions-Policy Specs'!AA31,'Cash Flows'!AB24:$BG24)</f>
        <v>0</v>
      </c>
      <c r="AC17" s="15">
        <f>NPV('Inputs-Assumptions-Policy Specs'!AB31,'Cash Flows'!AC24:$BG24)</f>
        <v>0</v>
      </c>
      <c r="AD17" s="15">
        <f>NPV('Inputs-Assumptions-Policy Specs'!AC31,'Cash Flows'!AD24:$BG24)</f>
        <v>0</v>
      </c>
      <c r="AE17" s="15">
        <f>NPV('Inputs-Assumptions-Policy Specs'!AD31,'Cash Flows'!AE24:$BG24)</f>
        <v>0</v>
      </c>
      <c r="AF17" s="15">
        <f>NPV('Inputs-Assumptions-Policy Specs'!AE31,'Cash Flows'!AF24:$BG24)</f>
        <v>0</v>
      </c>
      <c r="AG17" s="15">
        <f>NPV('Inputs-Assumptions-Policy Specs'!AF31,'Cash Flows'!AG24:$BG24)</f>
        <v>0</v>
      </c>
      <c r="AH17" s="15">
        <f>NPV('Inputs-Assumptions-Policy Specs'!AG31,'Cash Flows'!AH24:$BG24)</f>
        <v>0</v>
      </c>
      <c r="AI17" s="15">
        <f>NPV('Inputs-Assumptions-Policy Specs'!AH31,'Cash Flows'!AI24:$BG24)</f>
        <v>0</v>
      </c>
      <c r="AJ17" s="15">
        <f>NPV('Inputs-Assumptions-Policy Specs'!AI31,'Cash Flows'!AJ24:$BG24)</f>
        <v>0</v>
      </c>
      <c r="AK17" s="15">
        <f>NPV('Inputs-Assumptions-Policy Specs'!AJ31,'Cash Flows'!AK24:$BG24)</f>
        <v>0</v>
      </c>
      <c r="AL17" s="15">
        <f>NPV('Inputs-Assumptions-Policy Specs'!AK31,'Cash Flows'!AL24:$BG24)</f>
        <v>0</v>
      </c>
      <c r="AM17" s="15">
        <f>NPV('Inputs-Assumptions-Policy Specs'!AL31,'Cash Flows'!AM24:$BG24)</f>
        <v>0</v>
      </c>
      <c r="AN17" s="15">
        <f>NPV('Inputs-Assumptions-Policy Specs'!AM31,'Cash Flows'!AN24:$BG24)</f>
        <v>0</v>
      </c>
      <c r="AO17" s="15">
        <f>NPV('Inputs-Assumptions-Policy Specs'!AN31,'Cash Flows'!AO24:$BG24)</f>
        <v>0</v>
      </c>
      <c r="AP17" s="15">
        <f>NPV('Inputs-Assumptions-Policy Specs'!AO31,'Cash Flows'!AP24:$BG24)</f>
        <v>0</v>
      </c>
      <c r="AQ17" s="15">
        <f>NPV('Inputs-Assumptions-Policy Specs'!AP31,'Cash Flows'!AQ24:$BG24)</f>
        <v>0</v>
      </c>
      <c r="AR17" s="15">
        <f>NPV('Inputs-Assumptions-Policy Specs'!AQ31,'Cash Flows'!AR24:$BG24)</f>
        <v>0</v>
      </c>
      <c r="AS17" s="15">
        <f>NPV('Inputs-Assumptions-Policy Specs'!AR31,'Cash Flows'!AS24:$BG24)</f>
        <v>0</v>
      </c>
      <c r="AT17" s="15">
        <f>NPV('Inputs-Assumptions-Policy Specs'!AS31,'Cash Flows'!AT24:$BG24)</f>
        <v>0</v>
      </c>
      <c r="AU17" s="15">
        <f>NPV('Inputs-Assumptions-Policy Specs'!AT31,'Cash Flows'!AU24:$BG24)</f>
        <v>0</v>
      </c>
      <c r="AV17" s="15">
        <f>NPV('Inputs-Assumptions-Policy Specs'!AU31,'Cash Flows'!AV24:$BG24)</f>
        <v>0</v>
      </c>
      <c r="AW17" s="15">
        <f>NPV('Inputs-Assumptions-Policy Specs'!AV31,'Cash Flows'!AW24:$BG24)</f>
        <v>0</v>
      </c>
      <c r="AX17" s="15">
        <f>NPV('Inputs-Assumptions-Policy Specs'!AW31,'Cash Flows'!AX24:$BG24)</f>
        <v>0</v>
      </c>
      <c r="AY17" s="15">
        <f>NPV('Inputs-Assumptions-Policy Specs'!AX31,'Cash Flows'!AY24:$BG24)</f>
        <v>0</v>
      </c>
      <c r="AZ17" s="15">
        <f>NPV('Inputs-Assumptions-Policy Specs'!AY31,'Cash Flows'!AZ24:$BG24)</f>
        <v>0</v>
      </c>
      <c r="BA17" s="15">
        <f>NPV('Inputs-Assumptions-Policy Specs'!AZ31,'Cash Flows'!BA24:$BG24)</f>
        <v>0</v>
      </c>
      <c r="BB17" s="15">
        <f>NPV('Inputs-Assumptions-Policy Specs'!BA31,'Cash Flows'!BB24:$BG24)</f>
        <v>0</v>
      </c>
      <c r="BC17" s="15">
        <f>NPV('Inputs-Assumptions-Policy Specs'!BB31,'Cash Flows'!BC24:$BG24)</f>
        <v>0</v>
      </c>
      <c r="BD17" s="15">
        <f>NPV('Inputs-Assumptions-Policy Specs'!BC31,'Cash Flows'!BD24:$BG24)</f>
        <v>0</v>
      </c>
      <c r="BE17" s="15">
        <f>NPV('Inputs-Assumptions-Policy Specs'!BD31,'Cash Flows'!BE24:$BG24)</f>
        <v>0</v>
      </c>
      <c r="BF17" s="15">
        <f>NPV('Inputs-Assumptions-Policy Specs'!BE31,'Cash Flows'!BF24:$BG24)</f>
        <v>0</v>
      </c>
      <c r="BG17" s="15">
        <f>NPV('Inputs-Assumptions-Policy Specs'!BF31,'Cash Flows'!$BG24:BG24)</f>
        <v>0</v>
      </c>
    </row>
    <row r="18" spans="2:59" ht="13.35" customHeight="1">
      <c r="D18" s="1" t="s">
        <v>60</v>
      </c>
      <c r="E18" s="15">
        <f>(NPV('Inputs-Assumptions-Policy Specs'!D31,'Cash Flows'!E29:$BG$29)+NPV('Inputs-Assumptions-Policy Specs'!D31,'Cash Flows'!E30:$BG$30)+NPV('Inputs-Assumptions-Policy Specs'!D31,'Cash Flows'!E31:$BG$31))*(1+'Inputs-Assumptions-Policy Specs'!D31)</f>
        <v>1362.1081999672956</v>
      </c>
      <c r="F18" s="15">
        <f>(NPV('Inputs-Assumptions-Policy Specs'!E31,'Cash Flows'!F29:$BG$29)+NPV('Inputs-Assumptions-Policy Specs'!E31,'Cash Flows'!F30:$BG$30)+NPV('Inputs-Assumptions-Policy Specs'!E31,'Cash Flows'!F31:$BG$31))*(1+'Inputs-Assumptions-Policy Specs'!E31)</f>
        <v>1203.3925279659882</v>
      </c>
      <c r="G18" s="15">
        <f>(NPV('Inputs-Assumptions-Policy Specs'!F31,'Cash Flows'!G29:$BG$29)+NPV('Inputs-Assumptions-Policy Specs'!F31,'Cash Flows'!G30:$BG$30)+NPV('Inputs-Assumptions-Policy Specs'!F31,'Cash Flows'!G31:$BG$31))*(1+'Inputs-Assumptions-Policy Specs'!F31)</f>
        <v>1096.135597404628</v>
      </c>
      <c r="H18" s="15">
        <f>(NPV('Inputs-Assumptions-Policy Specs'!G31,'Cash Flows'!H29:$BG$29)+NPV('Inputs-Assumptions-Policy Specs'!G31,'Cash Flows'!H30:$BG$30)+NPV('Inputs-Assumptions-Policy Specs'!G31,'Cash Flows'!H31:$BG$31))*(1+'Inputs-Assumptions-Policy Specs'!G31)</f>
        <v>1000.3807873858193</v>
      </c>
      <c r="I18" s="15">
        <f>(NPV('Inputs-Assumptions-Policy Specs'!H31,'Cash Flows'!I29:$BG$29)+NPV('Inputs-Assumptions-Policy Specs'!H31,'Cash Flows'!I30:$BG$30)+NPV('Inputs-Assumptions-Policy Specs'!H31,'Cash Flows'!I31:$BG$31))*(1+'Inputs-Assumptions-Policy Specs'!H31)</f>
        <v>912.2707566737904</v>
      </c>
      <c r="J18" s="15">
        <f>(NPV('Inputs-Assumptions-Policy Specs'!I31,'Cash Flows'!J29:$BG$29)+NPV('Inputs-Assumptions-Policy Specs'!I31,'Cash Flows'!J30:$BG$30)+NPV('Inputs-Assumptions-Policy Specs'!I31,'Cash Flows'!J31:$BG$31))*(1+'Inputs-Assumptions-Policy Specs'!I31)</f>
        <v>831.22229014738616</v>
      </c>
      <c r="K18" s="15">
        <f>(NPV('Inputs-Assumptions-Policy Specs'!J31,'Cash Flows'!K29:$BG$29)+NPV('Inputs-Assumptions-Policy Specs'!J31,'Cash Flows'!K30:$BG$30)+NPV('Inputs-Assumptions-Policy Specs'!J31,'Cash Flows'!K31:$BG$31))*(1+'Inputs-Assumptions-Policy Specs'!J31)</f>
        <v>756.68538983927442</v>
      </c>
      <c r="L18" s="15">
        <f>(NPV('Inputs-Assumptions-Policy Specs'!K31,'Cash Flows'!L29:$BG$29)+NPV('Inputs-Assumptions-Policy Specs'!K31,'Cash Flows'!L30:$BG$30)+NPV('Inputs-Assumptions-Policy Specs'!K31,'Cash Flows'!L31:$BG$31))*(1+'Inputs-Assumptions-Policy Specs'!K31)</f>
        <v>688.14785504406439</v>
      </c>
      <c r="M18" s="15">
        <f>(NPV('Inputs-Assumptions-Policy Specs'!L31,'Cash Flows'!M29:$BG$29)+NPV('Inputs-Assumptions-Policy Specs'!L31,'Cash Flows'!M30:$BG$30)+NPV('Inputs-Assumptions-Policy Specs'!L31,'Cash Flows'!M31:$BG$31))*(1+'Inputs-Assumptions-Policy Specs'!L31)</f>
        <v>625.13499909449172</v>
      </c>
      <c r="N18" s="15">
        <f>(NPV('Inputs-Assumptions-Policy Specs'!M31,'Cash Flows'!N29:$BG$29)+NPV('Inputs-Assumptions-Policy Specs'!M31,'Cash Flows'!N30:$BG$30)+NPV('Inputs-Assumptions-Policy Specs'!M31,'Cash Flows'!N31:$BG$31))*(1+'Inputs-Assumptions-Policy Specs'!M31)</f>
        <v>567.20623372050363</v>
      </c>
      <c r="O18" s="15">
        <f>(NPV('Inputs-Assumptions-Policy Specs'!N31,'Cash Flows'!O29:$BG$29)+NPV('Inputs-Assumptions-Policy Specs'!N31,'Cash Flows'!O30:$BG$30)+NPV('Inputs-Assumptions-Policy Specs'!N31,'Cash Flows'!O31:$BG$31))*(1+'Inputs-Assumptions-Policy Specs'!N31)</f>
        <v>513.95899924974526</v>
      </c>
      <c r="P18" s="15">
        <f>(NPV('Inputs-Assumptions-Policy Specs'!O31,'Cash Flows'!P29:$BG$29)+NPV('Inputs-Assumptions-Policy Specs'!O31,'Cash Flows'!P30:$BG$30)+NPV('Inputs-Assumptions-Policy Specs'!O31,'Cash Flows'!P31:$BG$31))*(1+'Inputs-Assumptions-Policy Specs'!O31)</f>
        <v>465.03046855708317</v>
      </c>
      <c r="Q18" s="15">
        <f>(NPV('Inputs-Assumptions-Policy Specs'!P31,'Cash Flows'!Q29:$BG$29)+NPV('Inputs-Assumptions-Policy Specs'!P31,'Cash Flows'!Q30:$BG$30)+NPV('Inputs-Assumptions-Policy Specs'!P31,'Cash Flows'!Q31:$BG$31))*(1+'Inputs-Assumptions-Policy Specs'!P31)</f>
        <v>420.09690471709581</v>
      </c>
      <c r="R18" s="15">
        <f>(NPV('Inputs-Assumptions-Policy Specs'!Q31,'Cash Flows'!R29:$BG$29)+NPV('Inputs-Assumptions-Policy Specs'!Q31,'Cash Flows'!R30:$BG$30)+NPV('Inputs-Assumptions-Policy Specs'!Q31,'Cash Flows'!R31:$BG$31))*(1+'Inputs-Assumptions-Policy Specs'!Q31)</f>
        <v>378.86145204991914</v>
      </c>
      <c r="S18" s="15">
        <f>(NPV('Inputs-Assumptions-Policy Specs'!R31,'Cash Flows'!S29:$BG$29)+NPV('Inputs-Assumptions-Policy Specs'!R31,'Cash Flows'!S30:$BG$30)+NPV('Inputs-Assumptions-Policy Specs'!R31,'Cash Flows'!S31:$BG$31))*(1+'Inputs-Assumptions-Policy Specs'!R31)</f>
        <v>341.05544043411066</v>
      </c>
      <c r="T18" s="15">
        <f>(NPV('Inputs-Assumptions-Policy Specs'!S31,'Cash Flows'!T29:$BG$29)+NPV('Inputs-Assumptions-Policy Specs'!S31,'Cash Flows'!T30:$BG$30)+NPV('Inputs-Assumptions-Policy Specs'!S31,'Cash Flows'!T31:$BG$31))*(1+'Inputs-Assumptions-Policy Specs'!S31)</f>
        <v>306.4271557082289</v>
      </c>
      <c r="U18" s="15">
        <f>(NPV('Inputs-Assumptions-Policy Specs'!T31,'Cash Flows'!U29:$BG$29)+NPV('Inputs-Assumptions-Policy Specs'!T31,'Cash Flows'!U30:$BG$30)+NPV('Inputs-Assumptions-Policy Specs'!T31,'Cash Flows'!U31:$BG$31))*(1+'Inputs-Assumptions-Policy Specs'!T31)</f>
        <v>274.7412287447857</v>
      </c>
      <c r="V18" s="15">
        <f>(NPV('Inputs-Assumptions-Policy Specs'!U31,'Cash Flows'!V29:$BG$29)+NPV('Inputs-Assumptions-Policy Specs'!U31,'Cash Flows'!V30:$BG$30)+NPV('Inputs-Assumptions-Policy Specs'!U31,'Cash Flows'!V31:$BG$31))*(1+'Inputs-Assumptions-Policy Specs'!U31)</f>
        <v>245.809863237016</v>
      </c>
      <c r="W18" s="15">
        <f>(NPV('Inputs-Assumptions-Policy Specs'!V31,'Cash Flows'!W29:$BG$29)+NPV('Inputs-Assumptions-Policy Specs'!V31,'Cash Flows'!W30:$BG$30)+NPV('Inputs-Assumptions-Policy Specs'!V31,'Cash Flows'!W31:$BG$31))*(1+'Inputs-Assumptions-Policy Specs'!V31)</f>
        <v>219.42433239697675</v>
      </c>
      <c r="X18" s="15">
        <f>(NPV('Inputs-Assumptions-Policy Specs'!W31,'Cash Flows'!X29:$BG$29)+NPV('Inputs-Assumptions-Policy Specs'!W31,'Cash Flows'!X30:$BG$30)+NPV('Inputs-Assumptions-Policy Specs'!W31,'Cash Flows'!X31:$BG$31))*(1+'Inputs-Assumptions-Policy Specs'!W31)</f>
        <v>195.39128428022573</v>
      </c>
      <c r="Y18" s="15">
        <f>(NPV('Inputs-Assumptions-Policy Specs'!X31,'Cash Flows'!Y29:$BG$29)+NPV('Inputs-Assumptions-Policy Specs'!X31,'Cash Flows'!Y30:$BG$30)+NPV('Inputs-Assumptions-Policy Specs'!X31,'Cash Flows'!Y31:$BG$31))*(1+'Inputs-Assumptions-Policy Specs'!X31)</f>
        <v>173.5315443125416</v>
      </c>
      <c r="Z18" s="15">
        <f>(NPV('Inputs-Assumptions-Policy Specs'!Y31,'Cash Flows'!Z29:$BG$29)+NPV('Inputs-Assumptions-Policy Specs'!Y31,'Cash Flows'!Z30:$BG$30)+NPV('Inputs-Assumptions-Policy Specs'!Y31,'Cash Flows'!Z31:$BG$31))*(1+'Inputs-Assumptions-Policy Specs'!Y31)</f>
        <v>153.67952436345306</v>
      </c>
      <c r="AA18" s="15">
        <f>(NPV('Inputs-Assumptions-Policy Specs'!Z31,'Cash Flows'!AA29:$BG$29)+NPV('Inputs-Assumptions-Policy Specs'!Z31,'Cash Flows'!AA30:$BG$30)+NPV('Inputs-Assumptions-Policy Specs'!Z31,'Cash Flows'!AA31:$BG$31))*(1+'Inputs-Assumptions-Policy Specs'!Z31)</f>
        <v>135.68196094920552</v>
      </c>
      <c r="AB18" s="15">
        <f>(NPV('Inputs-Assumptions-Policy Specs'!AA31,'Cash Flows'!AB29:$BG$29)+NPV('Inputs-Assumptions-Policy Specs'!AA31,'Cash Flows'!AB30:$BG$30)+NPV('Inputs-Assumptions-Policy Specs'!AA31,'Cash Flows'!AB31:$BG$31))*(1+'Inputs-Assumptions-Policy Specs'!AA31)</f>
        <v>119.39720354822907</v>
      </c>
      <c r="AC18" s="15">
        <f>(NPV('Inputs-Assumptions-Policy Specs'!AB31,'Cash Flows'!AC29:$BG$29)+NPV('Inputs-Assumptions-Policy Specs'!AB31,'Cash Flows'!AC30:$BG$30)+NPV('Inputs-Assumptions-Policy Specs'!AB31,'Cash Flows'!AC31:$BG$31))*(1+'Inputs-Assumptions-Policy Specs'!AB31)</f>
        <v>104.6943992816791</v>
      </c>
      <c r="AD18" s="15">
        <f>(NPV('Inputs-Assumptions-Policy Specs'!AC31,'Cash Flows'!AD29:$BG$29)+NPV('Inputs-Assumptions-Policy Specs'!AC31,'Cash Flows'!AD30:$BG$30)+NPV('Inputs-Assumptions-Policy Specs'!AC31,'Cash Flows'!AD31:$BG$31))*(1+'Inputs-Assumptions-Policy Specs'!AC31)</f>
        <v>91.4522595034679</v>
      </c>
      <c r="AE18" s="15">
        <f>(NPV('Inputs-Assumptions-Policy Specs'!AD31,'Cash Flows'!AE29:$BG$29)+NPV('Inputs-Assumptions-Policy Specs'!AD31,'Cash Flows'!AE30:$BG$30)+NPV('Inputs-Assumptions-Policy Specs'!AD31,'Cash Flows'!AE31:$BG$31))*(1+'Inputs-Assumptions-Policy Specs'!AD31)</f>
        <v>79.557977686695764</v>
      </c>
      <c r="AF18" s="15">
        <f>(NPV('Inputs-Assumptions-Policy Specs'!AE31,'Cash Flows'!AF29:$BG$29)+NPV('Inputs-Assumptions-Policy Specs'!AE31,'Cash Flows'!AF30:$BG$30)+NPV('Inputs-Assumptions-Policy Specs'!AE31,'Cash Flows'!AF31:$BG$31))*(1+'Inputs-Assumptions-Policy Specs'!AE31)</f>
        <v>68.906144456618577</v>
      </c>
      <c r="AG18" s="15">
        <f>(NPV('Inputs-Assumptions-Policy Specs'!AF31,'Cash Flows'!AG29:$BG$29)+NPV('Inputs-Assumptions-Policy Specs'!AF31,'Cash Flows'!AG30:$BG$30)+NPV('Inputs-Assumptions-Policy Specs'!AF31,'Cash Flows'!AG31:$BG$31))*(1+'Inputs-Assumptions-Policy Specs'!AF31)</f>
        <v>59.397484532612559</v>
      </c>
      <c r="AH18" s="15">
        <f>(NPV('Inputs-Assumptions-Policy Specs'!AG31,'Cash Flows'!AH29:$BG$29)+NPV('Inputs-Assumptions-Policy Specs'!AG31,'Cash Flows'!AH30:$BG$30)+NPV('Inputs-Assumptions-Policy Specs'!AG31,'Cash Flows'!AH31:$BG$31))*(1+'Inputs-Assumptions-Policy Specs'!AG31)</f>
        <v>50.938762455022349</v>
      </c>
      <c r="AI18" s="15">
        <f>(NPV('Inputs-Assumptions-Policy Specs'!AH31,'Cash Flows'!AI29:$BG$29)+NPV('Inputs-Assumptions-Policy Specs'!AH31,'Cash Flows'!AI30:$BG$30)+NPV('Inputs-Assumptions-Policy Specs'!AH31,'Cash Flows'!AI31:$BG$31))*(1+'Inputs-Assumptions-Policy Specs'!AH31)</f>
        <v>43.442760511446998</v>
      </c>
      <c r="AJ18" s="15">
        <f>(NPV('Inputs-Assumptions-Policy Specs'!AI31,'Cash Flows'!AJ29:$BG$29)+NPV('Inputs-Assumptions-Policy Specs'!AI31,'Cash Flows'!AJ30:$BG$30)+NPV('Inputs-Assumptions-Policy Specs'!AI31,'Cash Flows'!AJ31:$BG$31))*(1+'Inputs-Assumptions-Policy Specs'!AI31)</f>
        <v>36.828148518190574</v>
      </c>
      <c r="AK18" s="15">
        <f>(NPV('Inputs-Assumptions-Policy Specs'!AJ31,'Cash Flows'!AK29:$BG$29)+NPV('Inputs-Assumptions-Policy Specs'!AJ31,'Cash Flows'!AK30:$BG$30)+NPV('Inputs-Assumptions-Policy Specs'!AJ31,'Cash Flows'!AK31:$BG$31))*(1+'Inputs-Assumptions-Policy Specs'!AJ31)</f>
        <v>31.01909502492552</v>
      </c>
      <c r="AL18" s="15">
        <f>(NPV('Inputs-Assumptions-Policy Specs'!AK31,'Cash Flows'!AL29:$BG$29)+NPV('Inputs-Assumptions-Policy Specs'!AK31,'Cash Flows'!AL30:$BG$30)+NPV('Inputs-Assumptions-Policy Specs'!AK31,'Cash Flows'!AL31:$BG$31))*(1+'Inputs-Assumptions-Policy Specs'!AK31)</f>
        <v>25.944610090047185</v>
      </c>
      <c r="AM18" s="15">
        <f>(NPV('Inputs-Assumptions-Policy Specs'!AL31,'Cash Flows'!AM29:$BG$29)+NPV('Inputs-Assumptions-Policy Specs'!AL31,'Cash Flows'!AM30:$BG$30)+NPV('Inputs-Assumptions-Policy Specs'!AL31,'Cash Flows'!AM31:$BG$31))*(1+'Inputs-Assumptions-Policy Specs'!AL31)</f>
        <v>21.538048871644861</v>
      </c>
      <c r="AN18" s="15">
        <f>(NPV('Inputs-Assumptions-Policy Specs'!AM31,'Cash Flows'!AN29:$BG$29)+NPV('Inputs-Assumptions-Policy Specs'!AM31,'Cash Flows'!AN30:$BG$30)+NPV('Inputs-Assumptions-Policy Specs'!AM31,'Cash Flows'!AN31:$BG$31))*(1+'Inputs-Assumptions-Policy Specs'!AM31)</f>
        <v>17.736480090311058</v>
      </c>
      <c r="AO18" s="15">
        <f>(NPV('Inputs-Assumptions-Policy Specs'!AN31,'Cash Flows'!AO29:$BG$29)+NPV('Inputs-Assumptions-Policy Specs'!AN31,'Cash Flows'!AO30:$BG$30)+NPV('Inputs-Assumptions-Policy Specs'!AN31,'Cash Flows'!AO31:$BG$31))*(1+'Inputs-Assumptions-Policy Specs'!AN31)</f>
        <v>14.480223103504024</v>
      </c>
      <c r="AP18" s="15">
        <f>(NPV('Inputs-Assumptions-Policy Specs'!AO31,'Cash Flows'!AP29:$BG$29)+NPV('Inputs-Assumptions-Policy Specs'!AO31,'Cash Flows'!AP30:$BG$30)+NPV('Inputs-Assumptions-Policy Specs'!AO31,'Cash Flows'!AP31:$BG$31))*(1+'Inputs-Assumptions-Policy Specs'!AO31)</f>
        <v>11.712664198501185</v>
      </c>
      <c r="AQ18" s="15">
        <f>(NPV('Inputs-Assumptions-Policy Specs'!AP31,'Cash Flows'!AQ29:$BG$29)+NPV('Inputs-Assumptions-Policy Specs'!AP31,'Cash Flows'!AQ30:$BG$30)+NPV('Inputs-Assumptions-Policy Specs'!AP31,'Cash Flows'!AQ31:$BG$31))*(1+'Inputs-Assumptions-Policy Specs'!AP31)</f>
        <v>9.3799957062193879</v>
      </c>
      <c r="AR18" s="15">
        <f>(NPV('Inputs-Assumptions-Policy Specs'!AQ31,'Cash Flows'!AR29:$BG$29)+NPV('Inputs-Assumptions-Policy Specs'!AQ31,'Cash Flows'!AR30:$BG$30)+NPV('Inputs-Assumptions-Policy Specs'!AQ31,'Cash Flows'!AR31:$BG$31))*(1+'Inputs-Assumptions-Policy Specs'!AQ31)</f>
        <v>7.4312869219469686</v>
      </c>
      <c r="AS18" s="15">
        <f>(NPV('Inputs-Assumptions-Policy Specs'!AR31,'Cash Flows'!AS29:$BG$29)+NPV('Inputs-Assumptions-Policy Specs'!AR31,'Cash Flows'!AS30:$BG$30)+NPV('Inputs-Assumptions-Policy Specs'!AR31,'Cash Flows'!AS31:$BG$31))*(1+'Inputs-Assumptions-Policy Specs'!AR31)</f>
        <v>5.8190514796111108</v>
      </c>
      <c r="AT18" s="15">
        <f>(NPV('Inputs-Assumptions-Policy Specs'!AS31,'Cash Flows'!AT29:$BG$29)+NPV('Inputs-Assumptions-Policy Specs'!AS31,'Cash Flows'!AT30:$BG$30)+NPV('Inputs-Assumptions-Policy Specs'!AS31,'Cash Flows'!AT31:$BG$31))*(1+'Inputs-Assumptions-Policy Specs'!AS31)</f>
        <v>4.4994984392050492</v>
      </c>
      <c r="AU18" s="15">
        <f>(NPV('Inputs-Assumptions-Policy Specs'!AT31,'Cash Flows'!AU29:$BG$29)+NPV('Inputs-Assumptions-Policy Specs'!AT31,'Cash Flows'!AU30:$BG$30)+NPV('Inputs-Assumptions-Policy Specs'!AT31,'Cash Flows'!AU31:$BG$31))*(1+'Inputs-Assumptions-Policy Specs'!AT31)</f>
        <v>3.4322639798208225</v>
      </c>
      <c r="AV18" s="15">
        <f>(NPV('Inputs-Assumptions-Policy Specs'!AU31,'Cash Flows'!AV29:$BG$29)+NPV('Inputs-Assumptions-Policy Specs'!AU31,'Cash Flows'!AV30:$BG$30)+NPV('Inputs-Assumptions-Policy Specs'!AU31,'Cash Flows'!AV31:$BG$31))*(1+'Inputs-Assumptions-Policy Specs'!AU31)</f>
        <v>2.5802800436952698</v>
      </c>
      <c r="AW18" s="15">
        <f>(NPV('Inputs-Assumptions-Policy Specs'!AV31,'Cash Flows'!AW29:$BG$29)+NPV('Inputs-Assumptions-Policy Specs'!AV31,'Cash Flows'!AW30:$BG$30)+NPV('Inputs-Assumptions-Policy Specs'!AV31,'Cash Flows'!AW31:$BG$31))*(1+'Inputs-Assumptions-Policy Specs'!AV31)</f>
        <v>1.9097329688983917</v>
      </c>
      <c r="AX18" s="15">
        <f>(NPV('Inputs-Assumptions-Policy Specs'!AW31,'Cash Flows'!AX29:$BG$29)+NPV('Inputs-Assumptions-Policy Specs'!AW31,'Cash Flows'!AX30:$BG$30)+NPV('Inputs-Assumptions-Policy Specs'!AW31,'Cash Flows'!AX31:$BG$31))*(1+'Inputs-Assumptions-Policy Specs'!AW31)</f>
        <v>1.3900056027619427</v>
      </c>
      <c r="AY18" s="15">
        <f>(NPV('Inputs-Assumptions-Policy Specs'!AX31,'Cash Flows'!AY29:$BG$29)+NPV('Inputs-Assumptions-Policy Specs'!AX31,'Cash Flows'!AY30:$BG$30)+NPV('Inputs-Assumptions-Policy Specs'!AX31,'Cash Flows'!AY31:$BG$31))*(1+'Inputs-Assumptions-Policy Specs'!AX31)</f>
        <v>0.99363039483368809</v>
      </c>
      <c r="AZ18" s="15">
        <f>(NPV('Inputs-Assumptions-Policy Specs'!AY31,'Cash Flows'!AZ29:$BG$29)+NPV('Inputs-Assumptions-Policy Specs'!AY31,'Cash Flows'!AZ30:$BG$30)+NPV('Inputs-Assumptions-Policy Specs'!AY31,'Cash Flows'!AZ31:$BG$31))*(1+'Inputs-Assumptions-Policy Specs'!AY31)</f>
        <v>0.69638471719085804</v>
      </c>
      <c r="BA18" s="15">
        <f>(NPV('Inputs-Assumptions-Policy Specs'!AZ31,'Cash Flows'!BA29:$BG$29)+NPV('Inputs-Assumptions-Policy Specs'!AZ31,'Cash Flows'!BA30:$BG$30)+NPV('Inputs-Assumptions-Policy Specs'!AZ31,'Cash Flows'!BA31:$BG$31))*(1+'Inputs-Assumptions-Policy Specs'!AZ31)</f>
        <v>0.47735882499450266</v>
      </c>
      <c r="BB18" s="15">
        <f>(NPV('Inputs-Assumptions-Policy Specs'!BA31,'Cash Flows'!BB29:$BG$29)+NPV('Inputs-Assumptions-Policy Specs'!BA31,'Cash Flows'!BB30:$BG$30)+NPV('Inputs-Assumptions-Policy Specs'!BA31,'Cash Flows'!BB31:$BG$31))*(1+'Inputs-Assumptions-Policy Specs'!BA31)</f>
        <v>0.31888914935414026</v>
      </c>
      <c r="BC18" s="15">
        <f>(NPV('Inputs-Assumptions-Policy Specs'!BB31,'Cash Flows'!BC29:$BG$29)+NPV('Inputs-Assumptions-Policy Specs'!BB31,'Cash Flows'!BC30:$BG$30)+NPV('Inputs-Assumptions-Policy Specs'!BB31,'Cash Flows'!BC31:$BG$31))*(1+'Inputs-Assumptions-Policy Specs'!BB31)</f>
        <v>0.20637947235088203</v>
      </c>
      <c r="BD18" s="15">
        <f>(NPV('Inputs-Assumptions-Policy Specs'!BC31,'Cash Flows'!BD29:$BG$29)+NPV('Inputs-Assumptions-Policy Specs'!BC31,'Cash Flows'!BD30:$BG$30)+NPV('Inputs-Assumptions-Policy Specs'!BC31,'Cash Flows'!BD31:$BG$31))*(1+'Inputs-Assumptions-Policy Specs'!BC31)</f>
        <v>0.12803683463683377</v>
      </c>
      <c r="BE18" s="15">
        <f>(NPV('Inputs-Assumptions-Policy Specs'!BD31,'Cash Flows'!BE29:$BG$29)+NPV('Inputs-Assumptions-Policy Specs'!BD31,'Cash Flows'!BE30:$BG$30)+NPV('Inputs-Assumptions-Policy Specs'!BD31,'Cash Flows'!BE31:$BG$31))*(1+'Inputs-Assumptions-Policy Specs'!BD31)</f>
        <v>7.4550672337414983E-2</v>
      </c>
      <c r="BF18" s="15">
        <f>(NPV('Inputs-Assumptions-Policy Specs'!BE31,'Cash Flows'!BF29:$BG$29)+NPV('Inputs-Assumptions-Policy Specs'!BE31,'Cash Flows'!BF30:$BG$30)+NPV('Inputs-Assumptions-Policy Specs'!BE31,'Cash Flows'!BF31:$BG$31))*(1+'Inputs-Assumptions-Policy Specs'!BE31)</f>
        <v>3.8742813577888766E-2</v>
      </c>
      <c r="BG18" s="15">
        <f>(NPV('Inputs-Assumptions-Policy Specs'!BF31,'Cash Flows'!$BG29:BG$29)+NPV('Inputs-Assumptions-Policy Specs'!BF31,'Cash Flows'!$BG30:BG$30)+NPV('Inputs-Assumptions-Policy Specs'!BF31,'Cash Flows'!$BG31:BG$31))*(1+'Inputs-Assumptions-Policy Specs'!BF31)</f>
        <v>1.5212987615859467E-2</v>
      </c>
    </row>
    <row r="19" spans="2:59" ht="13.35" customHeight="1">
      <c r="B19" s="234"/>
      <c r="D19" s="1" t="s">
        <v>91</v>
      </c>
      <c r="E19" s="15">
        <f>NPV('Inputs-Assumptions-Policy Specs'!D31,'Insurance Acqusition Cost'!F$14:$BG$14)*(1+'Inputs-Assumptions-Policy Specs'!D31)</f>
        <v>1938.0452307692308</v>
      </c>
      <c r="F19" s="15">
        <f>NPV('Inputs-Assumptions-Policy Specs'!E31,'Insurance Acqusition Cost'!G$14:$BG$14)*(1+'Inputs-Assumptions-Policy Specs'!E31)</f>
        <v>351.56704000000008</v>
      </c>
      <c r="G19" s="15">
        <f>NPV('Inputs-Assumptions-Policy Specs'!F31,'Insurance Acqusition Cost'!H$14:$O$14)*(1+'Inputs-Assumptions-Policy Specs'!F31)</f>
        <v>0</v>
      </c>
      <c r="H19" s="15">
        <f>NPV('Inputs-Assumptions-Policy Specs'!G31,'Insurance Acqusition Cost'!I$14:$O$14)*(1+'Inputs-Assumptions-Policy Specs'!G31)</f>
        <v>0</v>
      </c>
      <c r="I19" s="15">
        <f>NPV('Inputs-Assumptions-Policy Specs'!H31,'Insurance Acqusition Cost'!J$14:$O$14)*(1+'Inputs-Assumptions-Policy Specs'!H31)</f>
        <v>0</v>
      </c>
      <c r="J19" s="15">
        <f>NPV('Inputs-Assumptions-Policy Specs'!I31,'Insurance Acqusition Cost'!K$14:$O$14)*(1+'Inputs-Assumptions-Policy Specs'!I31)</f>
        <v>0</v>
      </c>
      <c r="K19" s="15">
        <f>NPV('Inputs-Assumptions-Policy Specs'!J31,'Insurance Acqusition Cost'!L$14:$O$14)*(1+'Inputs-Assumptions-Policy Specs'!J31)</f>
        <v>0</v>
      </c>
      <c r="L19" s="15">
        <f>NPV('Inputs-Assumptions-Policy Specs'!K31,'Insurance Acqusition Cost'!M$14:$O$14)*(1+'Inputs-Assumptions-Policy Specs'!K31)</f>
        <v>0</v>
      </c>
      <c r="M19" s="15">
        <f>NPV('Inputs-Assumptions-Policy Specs'!L31,'Insurance Acqusition Cost'!N$14:$O$14)*(1+'Inputs-Assumptions-Policy Specs'!L31)</f>
        <v>0</v>
      </c>
      <c r="N19" s="15">
        <f>NPV('Inputs-Assumptions-Policy Specs'!M31,'Insurance Acqusition Cost'!O$14:$O$14)*(1+'Inputs-Assumptions-Policy Specs'!M31)</f>
        <v>0</v>
      </c>
      <c r="O19" s="15">
        <f>NPV('Inputs-Assumptions-Policy Specs'!N31,'Insurance Acqusition Cost'!$O$14:P$14)*(1+'Inputs-Assumptions-Policy Specs'!N31)</f>
        <v>0</v>
      </c>
      <c r="P19" s="15">
        <f>NPV('Inputs-Assumptions-Policy Specs'!O31,'Insurance Acqusition Cost'!$O$14:Q$14)*(1+'Inputs-Assumptions-Policy Specs'!O31)</f>
        <v>0</v>
      </c>
      <c r="Q19" s="15">
        <f>NPV('Inputs-Assumptions-Policy Specs'!P31,'Insurance Acqusition Cost'!$O$14:R$14)*(1+'Inputs-Assumptions-Policy Specs'!P31)</f>
        <v>0</v>
      </c>
      <c r="R19" s="15">
        <f>NPV('Inputs-Assumptions-Policy Specs'!Q31,'Insurance Acqusition Cost'!$O$14:S$14)*(1+'Inputs-Assumptions-Policy Specs'!Q31)</f>
        <v>0</v>
      </c>
      <c r="S19" s="15">
        <f>NPV('Inputs-Assumptions-Policy Specs'!R31,'Insurance Acqusition Cost'!$O$14:T$14)*(1+'Inputs-Assumptions-Policy Specs'!R31)</f>
        <v>0</v>
      </c>
      <c r="T19" s="15">
        <f>NPV('Inputs-Assumptions-Policy Specs'!S31,'Insurance Acqusition Cost'!$O$14:U$14)*(1+'Inputs-Assumptions-Policy Specs'!S31)</f>
        <v>0</v>
      </c>
      <c r="U19" s="15">
        <f>NPV('Inputs-Assumptions-Policy Specs'!T31,'Insurance Acqusition Cost'!$O$14:V$14)*(1+'Inputs-Assumptions-Policy Specs'!T31)</f>
        <v>0</v>
      </c>
      <c r="V19" s="15">
        <f>NPV('Inputs-Assumptions-Policy Specs'!U31,'Insurance Acqusition Cost'!$O$14:W$14)*(1+'Inputs-Assumptions-Policy Specs'!U31)</f>
        <v>0</v>
      </c>
      <c r="W19" s="15">
        <f>NPV('Inputs-Assumptions-Policy Specs'!V31,'Insurance Acqusition Cost'!$O$14:X$14)*(1+'Inputs-Assumptions-Policy Specs'!V31)</f>
        <v>0</v>
      </c>
      <c r="X19" s="15">
        <f>NPV('Inputs-Assumptions-Policy Specs'!W31,'Insurance Acqusition Cost'!$O$14:Y$14)*(1+'Inputs-Assumptions-Policy Specs'!W31)</f>
        <v>0</v>
      </c>
      <c r="Y19" s="15">
        <f>NPV('Inputs-Assumptions-Policy Specs'!X31,'Insurance Acqusition Cost'!$O$14:Z$14)*(1+'Inputs-Assumptions-Policy Specs'!X31)</f>
        <v>0</v>
      </c>
      <c r="Z19" s="15">
        <f>NPV('Inputs-Assumptions-Policy Specs'!Y31,'Insurance Acqusition Cost'!$O$14:AA$14)*(1+'Inputs-Assumptions-Policy Specs'!Y31)</f>
        <v>0</v>
      </c>
      <c r="AA19" s="15">
        <f>NPV('Inputs-Assumptions-Policy Specs'!Z31,'Insurance Acqusition Cost'!$O$14:AB$14)*(1+'Inputs-Assumptions-Policy Specs'!Z31)</f>
        <v>0</v>
      </c>
      <c r="AB19" s="15">
        <f>NPV('Inputs-Assumptions-Policy Specs'!AA31,'Insurance Acqusition Cost'!$O$14:AC$14)*(1+'Inputs-Assumptions-Policy Specs'!AA31)</f>
        <v>0</v>
      </c>
      <c r="AC19" s="15">
        <f>NPV('Inputs-Assumptions-Policy Specs'!AB31,'Insurance Acqusition Cost'!$O$14:AD$14)*(1+'Inputs-Assumptions-Policy Specs'!AB31)</f>
        <v>0</v>
      </c>
      <c r="AD19" s="15">
        <f>NPV('Inputs-Assumptions-Policy Specs'!AC31,'Insurance Acqusition Cost'!$O$14:AE$14)*(1+'Inputs-Assumptions-Policy Specs'!AC31)</f>
        <v>0</v>
      </c>
      <c r="AE19" s="15">
        <f>NPV('Inputs-Assumptions-Policy Specs'!AD31,'Insurance Acqusition Cost'!$O$14:AF$14)*(1+'Inputs-Assumptions-Policy Specs'!AD31)</f>
        <v>0</v>
      </c>
      <c r="AF19" s="15">
        <f>NPV('Inputs-Assumptions-Policy Specs'!AE31,'Insurance Acqusition Cost'!$O$14:AG$14)*(1+'Inputs-Assumptions-Policy Specs'!AE31)</f>
        <v>0</v>
      </c>
      <c r="AG19" s="15">
        <f>NPV('Inputs-Assumptions-Policy Specs'!AF31,'Insurance Acqusition Cost'!$O$14:AH$14)*(1+'Inputs-Assumptions-Policy Specs'!AF31)</f>
        <v>0</v>
      </c>
      <c r="AH19" s="15">
        <f>NPV('Inputs-Assumptions-Policy Specs'!AG31,'Insurance Acqusition Cost'!$O$14:AI$14)*(1+'Inputs-Assumptions-Policy Specs'!AG31)</f>
        <v>0</v>
      </c>
      <c r="AI19" s="15">
        <f>NPV('Inputs-Assumptions-Policy Specs'!AH31,'Insurance Acqusition Cost'!$O$14:AJ$14)*(1+'Inputs-Assumptions-Policy Specs'!AH31)</f>
        <v>0</v>
      </c>
      <c r="AJ19" s="15">
        <f>NPV('Inputs-Assumptions-Policy Specs'!AI31,'Insurance Acqusition Cost'!$O$14:AK$14)*(1+'Inputs-Assumptions-Policy Specs'!AI31)</f>
        <v>0</v>
      </c>
      <c r="AK19" s="15">
        <f>NPV('Inputs-Assumptions-Policy Specs'!AJ31,'Insurance Acqusition Cost'!$O$14:AL$14)*(1+'Inputs-Assumptions-Policy Specs'!AJ31)</f>
        <v>0</v>
      </c>
      <c r="AL19" s="15">
        <f>NPV('Inputs-Assumptions-Policy Specs'!AK31,'Insurance Acqusition Cost'!$O$14:AM$14)*(1+'Inputs-Assumptions-Policy Specs'!AK31)</f>
        <v>0</v>
      </c>
      <c r="AM19" s="15">
        <f>NPV('Inputs-Assumptions-Policy Specs'!AL31,'Insurance Acqusition Cost'!$O$14:AN$14)*(1+'Inputs-Assumptions-Policy Specs'!AL31)</f>
        <v>0</v>
      </c>
      <c r="AN19" s="15">
        <f>NPV('Inputs-Assumptions-Policy Specs'!AM31,'Insurance Acqusition Cost'!$O$14:AO$14)*(1+'Inputs-Assumptions-Policy Specs'!AM31)</f>
        <v>0</v>
      </c>
      <c r="AO19" s="15">
        <f>NPV('Inputs-Assumptions-Policy Specs'!AN31,'Insurance Acqusition Cost'!$O$14:AP$14)*(1+'Inputs-Assumptions-Policy Specs'!AN31)</f>
        <v>0</v>
      </c>
      <c r="AP19" s="15">
        <f>NPV('Inputs-Assumptions-Policy Specs'!AO31,'Insurance Acqusition Cost'!$O$14:AQ$14)*(1+'Inputs-Assumptions-Policy Specs'!AO31)</f>
        <v>0</v>
      </c>
      <c r="AQ19" s="15">
        <f>NPV('Inputs-Assumptions-Policy Specs'!AP31,'Insurance Acqusition Cost'!$O$14:AR$14)*(1+'Inputs-Assumptions-Policy Specs'!AP31)</f>
        <v>0</v>
      </c>
      <c r="AR19" s="15">
        <f>NPV('Inputs-Assumptions-Policy Specs'!AQ31,'Insurance Acqusition Cost'!$O$14:AS$14)*(1+'Inputs-Assumptions-Policy Specs'!AQ31)</f>
        <v>0</v>
      </c>
      <c r="AS19" s="15">
        <f>NPV('Inputs-Assumptions-Policy Specs'!AR31,'Insurance Acqusition Cost'!$O$14:AT$14)*(1+'Inputs-Assumptions-Policy Specs'!AR31)</f>
        <v>0</v>
      </c>
      <c r="AT19" s="15">
        <f>NPV('Inputs-Assumptions-Policy Specs'!AS31,'Insurance Acqusition Cost'!$O$14:AU$14)*(1+'Inputs-Assumptions-Policy Specs'!AS31)</f>
        <v>0</v>
      </c>
      <c r="AU19" s="15">
        <f>NPV('Inputs-Assumptions-Policy Specs'!AT31,'Insurance Acqusition Cost'!$O$14:AV$14)*(1+'Inputs-Assumptions-Policy Specs'!AT31)</f>
        <v>0</v>
      </c>
      <c r="AV19" s="15">
        <f>NPV('Inputs-Assumptions-Policy Specs'!AU31,'Insurance Acqusition Cost'!$O$14:AW$14)*(1+'Inputs-Assumptions-Policy Specs'!AU31)</f>
        <v>0</v>
      </c>
      <c r="AW19" s="15">
        <f>NPV('Inputs-Assumptions-Policy Specs'!AV31,'Insurance Acqusition Cost'!$O$14:AX$14)*(1+'Inputs-Assumptions-Policy Specs'!AV31)</f>
        <v>0</v>
      </c>
      <c r="AX19" s="15">
        <f>NPV('Inputs-Assumptions-Policy Specs'!AW31,'Insurance Acqusition Cost'!$O$14:AY$14)*(1+'Inputs-Assumptions-Policy Specs'!AW31)</f>
        <v>0</v>
      </c>
      <c r="AY19" s="15">
        <f>NPV('Inputs-Assumptions-Policy Specs'!AX31,'Insurance Acqusition Cost'!$O$14:AZ$14)*(1+'Inputs-Assumptions-Policy Specs'!AX31)</f>
        <v>0</v>
      </c>
      <c r="AZ19" s="15">
        <f>NPV('Inputs-Assumptions-Policy Specs'!AY31,'Insurance Acqusition Cost'!$O$14:BA$14)*(1+'Inputs-Assumptions-Policy Specs'!AY31)</f>
        <v>0</v>
      </c>
      <c r="BA19" s="15">
        <f>NPV('Inputs-Assumptions-Policy Specs'!AZ31,'Insurance Acqusition Cost'!$O$14:BB$14)*(1+'Inputs-Assumptions-Policy Specs'!AZ31)</f>
        <v>0</v>
      </c>
      <c r="BB19" s="15">
        <f>NPV('Inputs-Assumptions-Policy Specs'!BA31,'Insurance Acqusition Cost'!$O$14:BC$14)*(1+'Inputs-Assumptions-Policy Specs'!BA31)</f>
        <v>0</v>
      </c>
      <c r="BC19" s="15">
        <f>NPV('Inputs-Assumptions-Policy Specs'!BB31,'Insurance Acqusition Cost'!$O$14:BD$14)*(1+'Inputs-Assumptions-Policy Specs'!BB31)</f>
        <v>0</v>
      </c>
      <c r="BD19" s="15">
        <f>NPV('Inputs-Assumptions-Policy Specs'!BC31,'Insurance Acqusition Cost'!$O$14:BE$14)*(1+'Inputs-Assumptions-Policy Specs'!BC31)</f>
        <v>0</v>
      </c>
      <c r="BE19" s="15">
        <f>NPV('Inputs-Assumptions-Policy Specs'!BD31,'Insurance Acqusition Cost'!$O$14:BF$14)*(1+'Inputs-Assumptions-Policy Specs'!BD31)</f>
        <v>0</v>
      </c>
      <c r="BF19" s="15">
        <f>NPV('Inputs-Assumptions-Policy Specs'!BE31,'Insurance Acqusition Cost'!$O$14:BG$14)*(1+'Inputs-Assumptions-Policy Specs'!BE31)</f>
        <v>0</v>
      </c>
      <c r="BG19" s="15">
        <f>NPV('Inputs-Assumptions-Policy Specs'!BF31,'Insurance Acqusition Cost'!$O$14:BH$14)*(1+'Inputs-Assumptions-Policy Specs'!BF31)</f>
        <v>0</v>
      </c>
    </row>
    <row r="20" spans="2:59" ht="13.35" customHeight="1">
      <c r="D20" s="36" t="s">
        <v>98</v>
      </c>
      <c r="E20" s="37">
        <f>SUM(E14:E19)</f>
        <v>-955.85552817983535</v>
      </c>
      <c r="F20" s="37">
        <f>SUM(F14:F19)</f>
        <v>-914.28974930702543</v>
      </c>
      <c r="G20" s="37">
        <f t="shared" ref="G20:N20" si="1">SUM(G14:G19)</f>
        <v>194.62637852158036</v>
      </c>
      <c r="H20" s="37">
        <f t="shared" si="1"/>
        <v>1409.5577624845625</v>
      </c>
      <c r="I20" s="37">
        <f t="shared" si="1"/>
        <v>2442.3457541330595</v>
      </c>
      <c r="J20" s="37">
        <f t="shared" si="1"/>
        <v>3316.7937251854364</v>
      </c>
      <c r="K20" s="37">
        <f t="shared" si="1"/>
        <v>4052.6087596723437</v>
      </c>
      <c r="L20" s="37">
        <f t="shared" si="1"/>
        <v>4666.7479389994378</v>
      </c>
      <c r="M20" s="37">
        <f t="shared" si="1"/>
        <v>5173.7989972844689</v>
      </c>
      <c r="N20" s="37">
        <f t="shared" si="1"/>
        <v>5583.3054184085595</v>
      </c>
      <c r="O20" s="37">
        <f t="shared" ref="O20:BG20" si="2">SUM(O14:O19)</f>
        <v>5900.9701719281366</v>
      </c>
      <c r="P20" s="37">
        <f t="shared" si="2"/>
        <v>6132.8162206291818</v>
      </c>
      <c r="Q20" s="37">
        <f t="shared" si="2"/>
        <v>6286.7061767398118</v>
      </c>
      <c r="R20" s="37">
        <f t="shared" si="2"/>
        <v>6367.5462899559589</v>
      </c>
      <c r="S20" s="37">
        <f t="shared" si="2"/>
        <v>6385.0645557391827</v>
      </c>
      <c r="T20" s="37">
        <f t="shared" si="2"/>
        <v>6347.9191975052754</v>
      </c>
      <c r="U20" s="37">
        <f t="shared" si="2"/>
        <v>6244.2598710029033</v>
      </c>
      <c r="V20" s="37">
        <f t="shared" si="2"/>
        <v>6101.6025874418583</v>
      </c>
      <c r="W20" s="37">
        <f t="shared" si="2"/>
        <v>5925.7362669776194</v>
      </c>
      <c r="X20" s="37">
        <f t="shared" si="2"/>
        <v>5722.0290395810598</v>
      </c>
      <c r="Y20" s="37">
        <f t="shared" si="2"/>
        <v>5495.0997009236107</v>
      </c>
      <c r="Z20" s="37">
        <f t="shared" si="2"/>
        <v>5249.2602679289994</v>
      </c>
      <c r="AA20" s="37">
        <f t="shared" si="2"/>
        <v>4988.2192488752216</v>
      </c>
      <c r="AB20" s="37">
        <f t="shared" si="2"/>
        <v>4715.2212974851891</v>
      </c>
      <c r="AC20" s="37">
        <f t="shared" si="2"/>
        <v>4433.3759315521447</v>
      </c>
      <c r="AD20" s="37">
        <f t="shared" si="2"/>
        <v>4145.685046685122</v>
      </c>
      <c r="AE20" s="37">
        <f t="shared" si="2"/>
        <v>3855.1627088727641</v>
      </c>
      <c r="AF20" s="37">
        <f t="shared" si="2"/>
        <v>3565.0197466694344</v>
      </c>
      <c r="AG20" s="37">
        <f t="shared" si="2"/>
        <v>3278.0190708346995</v>
      </c>
      <c r="AH20" s="37">
        <f t="shared" si="2"/>
        <v>2996.4417157151888</v>
      </c>
      <c r="AI20" s="37">
        <f t="shared" si="2"/>
        <v>2722.1267869579033</v>
      </c>
      <c r="AJ20" s="37">
        <f t="shared" si="2"/>
        <v>2456.6243208009009</v>
      </c>
      <c r="AK20" s="37">
        <f t="shared" si="2"/>
        <v>2201.3815395386769</v>
      </c>
      <c r="AL20" s="37">
        <f t="shared" si="2"/>
        <v>1957.6880069026063</v>
      </c>
      <c r="AM20" s="37">
        <f t="shared" si="2"/>
        <v>1726.8051191339853</v>
      </c>
      <c r="AN20" s="37">
        <f t="shared" si="2"/>
        <v>1509.9339963880632</v>
      </c>
      <c r="AO20" s="37">
        <f t="shared" si="2"/>
        <v>1308.1002347630576</v>
      </c>
      <c r="AP20" s="37">
        <f t="shared" si="2"/>
        <v>1122.2300361936104</v>
      </c>
      <c r="AQ20" s="37">
        <f t="shared" si="2"/>
        <v>952.97311898597138</v>
      </c>
      <c r="AR20" s="37">
        <f t="shared" si="2"/>
        <v>800.40181564404168</v>
      </c>
      <c r="AS20" s="37">
        <f t="shared" si="2"/>
        <v>664.18792298895005</v>
      </c>
      <c r="AT20" s="37">
        <f t="shared" si="2"/>
        <v>543.92514661616997</v>
      </c>
      <c r="AU20" s="37">
        <f t="shared" si="2"/>
        <v>439.06835936885676</v>
      </c>
      <c r="AV20" s="37">
        <f t="shared" si="2"/>
        <v>348.90244378135031</v>
      </c>
      <c r="AW20" s="37">
        <f t="shared" si="2"/>
        <v>272.57348440628834</v>
      </c>
      <c r="AX20" s="37">
        <f t="shared" si="2"/>
        <v>209.10187981377604</v>
      </c>
      <c r="AY20" s="37">
        <f t="shared" si="2"/>
        <v>157.31208251745835</v>
      </c>
      <c r="AZ20" s="37">
        <f t="shared" si="2"/>
        <v>115.86055434426697</v>
      </c>
      <c r="BA20" s="37">
        <f t="shared" si="2"/>
        <v>83.32854867730947</v>
      </c>
      <c r="BB20" s="37">
        <f t="shared" si="2"/>
        <v>58.302230925412779</v>
      </c>
      <c r="BC20" s="37">
        <f t="shared" si="2"/>
        <v>39.438579130961827</v>
      </c>
      <c r="BD20" s="37">
        <f t="shared" si="2"/>
        <v>25.512343653188694</v>
      </c>
      <c r="BE20" s="37">
        <f t="shared" si="2"/>
        <v>15.445418149563707</v>
      </c>
      <c r="BF20" s="37">
        <f t="shared" si="2"/>
        <v>8.3201463805927229</v>
      </c>
      <c r="BG20" s="37">
        <f t="shared" si="2"/>
        <v>3.3793655714238775</v>
      </c>
    </row>
    <row r="21" spans="2:59" ht="13.35" customHeight="1">
      <c r="D21" s="39"/>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row>
    <row r="22" spans="2:59" ht="13.35" customHeight="1">
      <c r="D22" s="39"/>
      <c r="E22" s="38"/>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row>
    <row r="23" spans="2:59" ht="13.35" customHeight="1">
      <c r="C23" s="7" t="s">
        <v>93</v>
      </c>
      <c r="D23" s="39"/>
      <c r="E23" s="38"/>
      <c r="F23" s="42">
        <f>E20</f>
        <v>-955.85552817983535</v>
      </c>
      <c r="G23" s="42">
        <f>F34</f>
        <v>-914.28974930702873</v>
      </c>
      <c r="H23" s="42">
        <f>G34</f>
        <v>194.62637852157684</v>
      </c>
      <c r="I23" s="42">
        <f t="shared" ref="I23:N23" si="3">H34</f>
        <v>1409.5577624845532</v>
      </c>
      <c r="J23" s="42">
        <f t="shared" si="3"/>
        <v>2442.3457541330499</v>
      </c>
      <c r="K23" s="42">
        <f t="shared" si="3"/>
        <v>3316.793725185431</v>
      </c>
      <c r="L23" s="42">
        <f t="shared" si="3"/>
        <v>4052.6087596723328</v>
      </c>
      <c r="M23" s="42">
        <f t="shared" si="3"/>
        <v>4666.747938999426</v>
      </c>
      <c r="N23" s="42">
        <f t="shared" si="3"/>
        <v>5173.798997284458</v>
      </c>
      <c r="O23" s="42">
        <f t="shared" ref="O23:BG23" si="4">N34</f>
        <v>5583.3054184085513</v>
      </c>
      <c r="P23" s="42">
        <f t="shared" si="4"/>
        <v>5900.9701719281275</v>
      </c>
      <c r="Q23" s="42">
        <f t="shared" si="4"/>
        <v>6132.8162206291736</v>
      </c>
      <c r="R23" s="42">
        <f t="shared" si="4"/>
        <v>6286.7061767398</v>
      </c>
      <c r="S23" s="42">
        <f t="shared" si="4"/>
        <v>6367.5462899559479</v>
      </c>
      <c r="T23" s="42">
        <f t="shared" si="4"/>
        <v>6385.0645557391699</v>
      </c>
      <c r="U23" s="42">
        <f t="shared" si="4"/>
        <v>6347.9191975052581</v>
      </c>
      <c r="V23" s="42">
        <f t="shared" si="4"/>
        <v>6244.2598710028915</v>
      </c>
      <c r="W23" s="42">
        <f t="shared" si="4"/>
        <v>6101.6025874418438</v>
      </c>
      <c r="X23" s="42">
        <f t="shared" si="4"/>
        <v>5925.7362669776057</v>
      </c>
      <c r="Y23" s="42">
        <f t="shared" si="4"/>
        <v>5722.0290395810462</v>
      </c>
      <c r="Z23" s="42">
        <f t="shared" si="4"/>
        <v>5495.0997009235944</v>
      </c>
      <c r="AA23" s="42">
        <f t="shared" si="4"/>
        <v>5249.2602679289812</v>
      </c>
      <c r="AB23" s="42">
        <f t="shared" si="4"/>
        <v>4988.2192488752025</v>
      </c>
      <c r="AC23" s="42">
        <f t="shared" si="4"/>
        <v>4715.2212974851682</v>
      </c>
      <c r="AD23" s="42">
        <f t="shared" si="4"/>
        <v>4433.3759315521238</v>
      </c>
      <c r="AE23" s="42">
        <f t="shared" si="4"/>
        <v>4145.6850466851001</v>
      </c>
      <c r="AF23" s="42">
        <f t="shared" si="4"/>
        <v>3855.1627088727414</v>
      </c>
      <c r="AG23" s="42">
        <f t="shared" si="4"/>
        <v>3565.0197466694081</v>
      </c>
      <c r="AH23" s="42">
        <f t="shared" si="4"/>
        <v>3278.0190708346736</v>
      </c>
      <c r="AI23" s="42">
        <f t="shared" si="4"/>
        <v>2996.4417157151611</v>
      </c>
      <c r="AJ23" s="42">
        <f t="shared" si="4"/>
        <v>2722.1267869578751</v>
      </c>
      <c r="AK23" s="42">
        <f t="shared" si="4"/>
        <v>2456.6243208008705</v>
      </c>
      <c r="AL23" s="42">
        <f t="shared" si="4"/>
        <v>2201.3815395386455</v>
      </c>
      <c r="AM23" s="42">
        <f t="shared" si="4"/>
        <v>1957.6880069025726</v>
      </c>
      <c r="AN23" s="42">
        <f t="shared" si="4"/>
        <v>1726.8051191339509</v>
      </c>
      <c r="AO23" s="42">
        <f t="shared" si="4"/>
        <v>1509.933996388027</v>
      </c>
      <c r="AP23" s="42">
        <f t="shared" si="4"/>
        <v>1308.1002347630201</v>
      </c>
      <c r="AQ23" s="42">
        <f t="shared" si="4"/>
        <v>1122.2300361935713</v>
      </c>
      <c r="AR23" s="42">
        <f t="shared" si="4"/>
        <v>952.97311898593057</v>
      </c>
      <c r="AS23" s="42">
        <f t="shared" si="4"/>
        <v>800.40181564399927</v>
      </c>
      <c r="AT23" s="42">
        <f t="shared" si="4"/>
        <v>664.18792298890583</v>
      </c>
      <c r="AU23" s="42">
        <f t="shared" si="4"/>
        <v>543.92514661612381</v>
      </c>
      <c r="AV23" s="42">
        <f t="shared" si="4"/>
        <v>439.06835936880879</v>
      </c>
      <c r="AW23" s="42">
        <f t="shared" si="4"/>
        <v>348.90244378130035</v>
      </c>
      <c r="AX23" s="42">
        <f t="shared" si="4"/>
        <v>272.5734844062365</v>
      </c>
      <c r="AY23" s="42">
        <f t="shared" si="4"/>
        <v>209.10187981372212</v>
      </c>
      <c r="AZ23" s="42">
        <f t="shared" si="4"/>
        <v>157.31208251740227</v>
      </c>
      <c r="BA23" s="42">
        <f t="shared" si="4"/>
        <v>115.86055434420861</v>
      </c>
      <c r="BB23" s="42">
        <f t="shared" si="4"/>
        <v>83.328548677248762</v>
      </c>
      <c r="BC23" s="42">
        <f t="shared" si="4"/>
        <v>58.30223092534964</v>
      </c>
      <c r="BD23" s="42">
        <f t="shared" si="4"/>
        <v>39.438579130896159</v>
      </c>
      <c r="BE23" s="42">
        <f t="shared" si="4"/>
        <v>25.512343653120396</v>
      </c>
      <c r="BF23" s="42">
        <f t="shared" si="4"/>
        <v>15.445418149492676</v>
      </c>
      <c r="BG23" s="42">
        <f t="shared" si="4"/>
        <v>8.3201463805188496</v>
      </c>
    </row>
    <row r="24" spans="2:59" ht="13.35" customHeight="1">
      <c r="C24" s="7"/>
      <c r="D24" s="1" t="s">
        <v>0</v>
      </c>
      <c r="E24" s="38"/>
      <c r="F24" s="38">
        <f>'Cash Flows'!E17</f>
        <v>2000</v>
      </c>
      <c r="G24" s="38">
        <f>'Cash Flows'!F17</f>
        <v>1757.8352000000002</v>
      </c>
      <c r="H24" s="38">
        <f>'Cash Flows'!G17</f>
        <v>1579.1881664592001</v>
      </c>
      <c r="I24" s="38">
        <f>'Cash Flows'!H17</f>
        <v>1449.3807942020537</v>
      </c>
      <c r="J24" s="38">
        <f>'Cash Flows'!I17</f>
        <v>1329.6300542234917</v>
      </c>
      <c r="K24" s="38">
        <f>'Cash Flows'!J17</f>
        <v>1219.296288619983</v>
      </c>
      <c r="L24" s="38">
        <f>'Cash Flows'!K17</f>
        <v>1117.7030586966196</v>
      </c>
      <c r="M24" s="38">
        <f>'Cash Flows'!L17</f>
        <v>1024.1942324811664</v>
      </c>
      <c r="N24" s="38">
        <f>'Cash Flows'!M17</f>
        <v>938.1692911512223</v>
      </c>
      <c r="O24" s="38">
        <f>'Cash Flows'!N17</f>
        <v>858.99868574183643</v>
      </c>
      <c r="P24" s="38">
        <f>'Cash Flows'!O17</f>
        <v>786.05079935126821</v>
      </c>
      <c r="Q24" s="38">
        <f>'Cash Flows'!P17</f>
        <v>718.71925998043741</v>
      </c>
      <c r="R24" s="38">
        <f>'Cash Flows'!Q17</f>
        <v>656.55349384457759</v>
      </c>
      <c r="S24" s="38">
        <f>'Cash Flows'!R17</f>
        <v>599.10033594802144</v>
      </c>
      <c r="T24" s="38">
        <f>'Cash Flows'!S17</f>
        <v>546.04640659780841</v>
      </c>
      <c r="U24" s="38">
        <f>'Cash Flows'!T17</f>
        <v>497.09290940918976</v>
      </c>
      <c r="V24" s="38">
        <f>'Cash Flows'!U17</f>
        <v>451.5951884339492</v>
      </c>
      <c r="W24" s="38">
        <f>'Cash Flows'!V17</f>
        <v>409.7050381167407</v>
      </c>
      <c r="X24" s="38">
        <f>'Cash Flows'!W17</f>
        <v>371.15408837816886</v>
      </c>
      <c r="Y24" s="38">
        <f>'Cash Flows'!X17</f>
        <v>335.69447215942466</v>
      </c>
      <c r="Z24" s="38">
        <f>'Cash Flows'!Y17</f>
        <v>303.09142218993475</v>
      </c>
      <c r="AA24" s="38">
        <f>'Cash Flows'!Z17</f>
        <v>273.13059263332195</v>
      </c>
      <c r="AB24" s="38">
        <f>'Cash Flows'!AA17</f>
        <v>245.61126514643308</v>
      </c>
      <c r="AC24" s="38">
        <f>'Cash Flows'!AB17</f>
        <v>220.3471991909407</v>
      </c>
      <c r="AD24" s="38">
        <f>'Cash Flows'!AC17</f>
        <v>197.17099264115788</v>
      </c>
      <c r="AE24" s="38">
        <f>'Cash Flows'!AD17</f>
        <v>175.93181218224942</v>
      </c>
      <c r="AF24" s="38">
        <f>'Cash Flows'!AE17</f>
        <v>156.49493594507939</v>
      </c>
      <c r="AG24" s="38">
        <f>'Cash Flows'!AF17</f>
        <v>138.74327717500839</v>
      </c>
      <c r="AH24" s="38">
        <f>'Cash Flows'!AG17</f>
        <v>122.56359116396762</v>
      </c>
      <c r="AI24" s="38">
        <f>'Cash Flows'!AH17</f>
        <v>107.84561585719727</v>
      </c>
      <c r="AJ24" s="38">
        <f>'Cash Flows'!AI17</f>
        <v>94.483285223012473</v>
      </c>
      <c r="AK24" s="38">
        <f>'Cash Flows'!AJ17</f>
        <v>82.37759540715696</v>
      </c>
      <c r="AL24" s="38">
        <f>'Cash Flows'!AK17</f>
        <v>71.439465337956477</v>
      </c>
      <c r="AM24" s="38">
        <f>'Cash Flows'!AL17</f>
        <v>61.587620158418673</v>
      </c>
      <c r="AN24" s="38">
        <f>'Cash Flows'!AM17</f>
        <v>52.749895205877856</v>
      </c>
      <c r="AO24" s="38">
        <f>'Cash Flows'!AN17</f>
        <v>44.861042878048409</v>
      </c>
      <c r="AP24" s="38">
        <f>'Cash Flows'!AO17</f>
        <v>37.859364583065577</v>
      </c>
      <c r="AQ24" s="38">
        <f>'Cash Flows'!AP17</f>
        <v>31.687500681242561</v>
      </c>
      <c r="AR24" s="38">
        <f>'Cash Flows'!AQ17</f>
        <v>26.288558965171912</v>
      </c>
      <c r="AS24" s="38">
        <f>'Cash Flows'!AR17</f>
        <v>21.600530760336394</v>
      </c>
      <c r="AT24" s="38">
        <f>'Cash Flows'!AS17</f>
        <v>17.560125560978559</v>
      </c>
      <c r="AU24" s="38">
        <f>'Cash Flows'!AT17</f>
        <v>14.108760146520693</v>
      </c>
      <c r="AV24" s="38">
        <f>'Cash Flows'!AU17</f>
        <v>11.190887956090338</v>
      </c>
      <c r="AW24" s="38">
        <f>'Cash Flows'!AV17</f>
        <v>8.7529216803697807</v>
      </c>
      <c r="AX24" s="38">
        <f>'Cash Flows'!AW17</f>
        <v>6.7434014128097814</v>
      </c>
      <c r="AY24" s="38">
        <f>'Cash Flows'!AX17</f>
        <v>5.1128442538318115</v>
      </c>
      <c r="AZ24" s="38">
        <f>'Cash Flows'!AY17</f>
        <v>3.8121141791422817</v>
      </c>
      <c r="BA24" s="38">
        <f>'Cash Flows'!AZ17</f>
        <v>2.7927746706333672</v>
      </c>
      <c r="BB24" s="38">
        <f>'Cash Flows'!BA17</f>
        <v>2.0086428579201638</v>
      </c>
      <c r="BC24" s="38">
        <f>'Cash Flows'!BB17</f>
        <v>1.4170276354912199</v>
      </c>
      <c r="BD24" s="38">
        <f>'Cash Flows'!BC17</f>
        <v>0.97961331004619412</v>
      </c>
      <c r="BE24" s="38">
        <f>'Cash Flows'!BD17</f>
        <v>0.66298230412773917</v>
      </c>
      <c r="BF24" s="38">
        <f>'Cash Flows'!BE17</f>
        <v>0.43879961145953394</v>
      </c>
      <c r="BG24" s="38">
        <f>'Cash Flows'!BF17</f>
        <v>0.28370518670978334</v>
      </c>
    </row>
    <row r="25" spans="2:59" ht="13.35" customHeight="1">
      <c r="C25" s="7"/>
      <c r="D25" s="1" t="s">
        <v>65</v>
      </c>
      <c r="E25" s="38"/>
      <c r="F25" s="38">
        <f>(F23+F24-F29-F33-F30)*'Inputs-Assumptions-Policy Specs'!D31</f>
        <v>-30.434221127193414</v>
      </c>
      <c r="G25" s="38">
        <f>(G23+G24-G29-G33-G30)*'Inputs-Assumptions-Policy Specs'!E31</f>
        <v>13.702496747718854</v>
      </c>
      <c r="H25" s="38">
        <f>(H23+H24-H29-H33-H30)*'Inputs-Assumptions-Policy Specs'!F31</f>
        <v>65.583342033269801</v>
      </c>
      <c r="I25" s="38">
        <f>(I23+I24-I29-I33-I30)*'Inputs-Assumptions-Policy Specs'!G31</f>
        <v>109.4296475671773</v>
      </c>
      <c r="J25" s="38">
        <f>(J23+J24-J29-J33-J30)*'Inputs-Assumptions-Policy Specs'!H31</f>
        <v>146.35829014990179</v>
      </c>
      <c r="K25" s="38">
        <f>(K23+K24-K29-K33-K30)*'Inputs-Assumptions-Policy Specs'!I31</f>
        <v>177.29799317090863</v>
      </c>
      <c r="L25" s="38">
        <f>(L23+L24-L29-L33-L30)*'Inputs-Assumptions-Policy Specs'!J31</f>
        <v>203.01228233518961</v>
      </c>
      <c r="M25" s="38">
        <f>(M23+M24-M29-M33-M30)*'Inputs-Assumptions-Policy Specs'!K31</f>
        <v>224.15542646878774</v>
      </c>
      <c r="N25" s="38">
        <f>(N23+N24-N29-N33-N30)*'Inputs-Assumptions-Policy Specs'!L31</f>
        <v>241.28895594751307</v>
      </c>
      <c r="O25" s="38">
        <f>(O23+O24-O29-O33-O30)*'Inputs-Assumptions-Policy Specs'!M31</f>
        <v>254.77156863449326</v>
      </c>
      <c r="P25" s="38">
        <f>(P23+P24-P29-P33-P30)*'Inputs-Assumptions-Policy Specs'!N31</f>
        <v>264.80826613338149</v>
      </c>
      <c r="Q25" s="38">
        <f>(Q23+Q24-Q29-Q33-Q30)*'Inputs-Assumptions-Policy Specs'!O31</f>
        <v>271.61777374045096</v>
      </c>
      <c r="R25" s="38">
        <f>(R23+R24-R29-R33-R30)*'Inputs-Assumptions-Policy Specs'!P31</f>
        <v>275.49810494430352</v>
      </c>
      <c r="S25" s="38">
        <f>(S23+S24-S29-S33-S30)*'Inputs-Assumptions-Policy Specs'!Q31</f>
        <v>276.62892389393556</v>
      </c>
      <c r="T25" s="38">
        <f>(T23+T24-T29-T33-T30)*'Inputs-Assumptions-Policy Specs'!R31</f>
        <v>275.38788071104659</v>
      </c>
      <c r="U25" s="38">
        <f>(U23+U24-U29-U33-U30)*'Inputs-Assumptions-Policy Specs'!S31</f>
        <v>272.11036838458665</v>
      </c>
      <c r="V25" s="38">
        <f>(V23+V24-V29-V33-V30)*'Inputs-Assumptions-Policy Specs'!T31</f>
        <v>266.29877873679823</v>
      </c>
      <c r="W25" s="38">
        <f>(W23+W24-W29-W33-W30)*'Inputs-Assumptions-Policy Specs'!U31</f>
        <v>259.05930789274646</v>
      </c>
      <c r="X25" s="38">
        <f>(X23+X24-X29-X33-X30)*'Inputs-Assumptions-Policy Specs'!V31</f>
        <v>250.61369031374522</v>
      </c>
      <c r="Y25" s="38">
        <f>(Y23+Y24-Y29-Y33-Y30)*'Inputs-Assumptions-Policy Specs'!W31</f>
        <v>241.16757926427681</v>
      </c>
      <c r="Z25" s="38">
        <f>(Z23+Z24-Z29-Z33-Z30)*'Inputs-Assumptions-Policy Specs'!X31</f>
        <v>230.89713408909537</v>
      </c>
      <c r="AA25" s="38">
        <f>(AA23+AA24-AA29-AA33-AA30)*'Inputs-Assumptions-Policy Specs'!Y31</f>
        <v>219.96699040753884</v>
      </c>
      <c r="AB25" s="38">
        <f>(AB23+AB24-AB29-AB33-AB30)*'Inputs-Assumptions-Policy Specs'!Z31</f>
        <v>208.51814225936752</v>
      </c>
      <c r="AC25" s="38">
        <f>(AC23+AC24-AC29-AC33-AC30)*'Inputs-Assumptions-Policy Specs'!AA31</f>
        <v>196.67355938979517</v>
      </c>
      <c r="AD25" s="38">
        <f>(AD23+AD24-AD29-AD33-AD30)*'Inputs-Assumptions-Policy Specs'!AB31</f>
        <v>184.55149559275131</v>
      </c>
      <c r="AE25" s="38">
        <f>(AE23+AE24-AE29-AE33-AE30)*'Inputs-Assumptions-Policy Specs'!AC31</f>
        <v>172.26650619327435</v>
      </c>
      <c r="AF25" s="38">
        <f>(AF23+AF24-AF29-AF33-AF30)*'Inputs-Assumptions-Policy Specs'!AD31</f>
        <v>159.93422301049955</v>
      </c>
      <c r="AG25" s="38">
        <f>(AG23+AG24-AG29-AG33-AG30)*'Inputs-Assumptions-Policy Specs'!AE31</f>
        <v>147.67879381138161</v>
      </c>
      <c r="AH25" s="38">
        <f>(AH23+AH24-AH29-AH33-AH30)*'Inputs-Assumptions-Policy Specs'!AF31</f>
        <v>135.60659026998815</v>
      </c>
      <c r="AI25" s="38">
        <f>(AI23+AI24-AI29-AI33-AI30)*'Inputs-Assumptions-Policy Specs'!AG31</f>
        <v>123.80481816897986</v>
      </c>
      <c r="AJ25" s="38">
        <f>(AJ23+AJ24-AJ29-AJ33-AJ30)*'Inputs-Assumptions-Policy Specs'!AH31</f>
        <v>112.34315971747726</v>
      </c>
      <c r="AK25" s="38">
        <f>(AK23+AK24-AK29-AK33-AK30)*'Inputs-Assumptions-Policy Specs'!AI31</f>
        <v>101.27999282393678</v>
      </c>
      <c r="AL25" s="38">
        <f>(AL23+AL24-AL29-AL33-AL30)*'Inputs-Assumptions-Policy Specs'!AJ31</f>
        <v>90.66994601291502</v>
      </c>
      <c r="AM25" s="38">
        <f>(AM23+AM24-AM29-AM33-AM30)*'Inputs-Assumptions-Policy Specs'!AK31</f>
        <v>80.56162717390103</v>
      </c>
      <c r="AN25" s="38">
        <f>(AN23+AN24-AN29-AN33-AN30)*'Inputs-Assumptions-Policy Specs'!AL31</f>
        <v>71.002850929893171</v>
      </c>
      <c r="AO25" s="38">
        <f>(AO23+AO24-AO29-AO33-AO30)*'Inputs-Assumptions-Policy Specs'!AM31</f>
        <v>62.039274024857662</v>
      </c>
      <c r="AP25" s="38">
        <f>(AP23+AP24-AP29-AP33-AP30)*'Inputs-Assumptions-Policy Specs'!AN31</f>
        <v>53.709662134261009</v>
      </c>
      <c r="AQ25" s="38">
        <f>(AQ23+AQ24-AQ29-AQ33-AQ30)*'Inputs-Assumptions-Policy Specs'!AO31</f>
        <v>46.048963972676333</v>
      </c>
      <c r="AR25" s="38">
        <f>(AR23+AR24-AR29-AR33-AR30)*'Inputs-Assumptions-Policy Specs'!AP31</f>
        <v>39.081086017562519</v>
      </c>
      <c r="AS25" s="38">
        <f>(AS23+AS24-AS29-AS33-AS30)*'Inputs-Assumptions-Policy Specs'!AQ31</f>
        <v>32.80665205158828</v>
      </c>
      <c r="AT25" s="38">
        <f>(AT23+AT24-AT29-AT33-AT30)*'Inputs-Assumptions-Policy Specs'!AR31</f>
        <v>27.210217515088047</v>
      </c>
      <c r="AU25" s="38">
        <f>(AU23+AU24-AU29-AU33-AU30)*'Inputs-Assumptions-Policy Specs'!AS31</f>
        <v>22.273386486007613</v>
      </c>
      <c r="AV25" s="38">
        <f>(AV23+AV24-AV29-AV33-AV30)*'Inputs-Assumptions-Policy Specs'!AT31</f>
        <v>17.972320873945261</v>
      </c>
      <c r="AW25" s="38">
        <f>(AW23+AW24-AW29-AW33-AW30)*'Inputs-Assumptions-Policy Specs'!AU31</f>
        <v>14.276454684753549</v>
      </c>
      <c r="AX25" s="38">
        <f>(AX23+AX24-AX29-AX33-AX30)*'Inputs-Assumptions-Policy Specs'!AV31</f>
        <v>11.149747867958297</v>
      </c>
      <c r="AY25" s="38">
        <f>(AY23+AY24-AY29-AY33-AY30)*'Inputs-Assumptions-Policy Specs'!AW31</f>
        <v>8.5512052922391284</v>
      </c>
      <c r="AZ25" s="38">
        <f>(AZ23+AZ24-AZ29-AZ33-AZ30)*'Inputs-Assumptions-Policy Specs'!AX31</f>
        <v>6.432006679652698</v>
      </c>
      <c r="BA25" s="38">
        <f>(BA23+BA24-BA29-BA33-BA30)*'Inputs-Assumptions-Policy Specs'!AY31</f>
        <v>4.7366377267135258</v>
      </c>
      <c r="BB25" s="38">
        <f>(BB23+BB24-BB29-BB33-BB30)*'Inputs-Assumptions-Policy Specs'!AZ31</f>
        <v>3.4066582756898289</v>
      </c>
      <c r="BC25" s="38">
        <f>(BC23+BC24-BC29-BC33-BC30)*'Inputs-Assumptions-Policy Specs'!BA31</f>
        <v>2.3839524484729644</v>
      </c>
      <c r="BD25" s="38">
        <f>(BD23+BD24-BD29-BD33-BD30)*'Inputs-Assumptions-Policy Specs'!BB31</f>
        <v>1.6133970123835371</v>
      </c>
      <c r="BE25" s="38">
        <f>(BE23+BE24-BE29-BE33-BE30)*'Inputs-Assumptions-Policy Specs'!BC31</f>
        <v>1.0447588984558911</v>
      </c>
      <c r="BF25" s="38">
        <f>(BF23+BF24-BF29-BF33-BF30)*'Inputs-Assumptions-Policy Specs'!BD31</f>
        <v>0.63387679175912592</v>
      </c>
      <c r="BG25" s="38">
        <f>(BG23+BG24-BG29-BG33-BG30)*'Inputs-Assumptions-Policy Specs'!BE31</f>
        <v>0.34318946505433207</v>
      </c>
    </row>
    <row r="26" spans="2:59" ht="13.35" customHeight="1">
      <c r="C26" s="7"/>
      <c r="D26" s="1" t="s">
        <v>62</v>
      </c>
      <c r="E26" s="38"/>
      <c r="F26" s="38">
        <f>'Cash Flows'!E22</f>
        <v>123</v>
      </c>
      <c r="G26" s="38">
        <f>'Cash Flows'!F22</f>
        <v>159.08408560000004</v>
      </c>
      <c r="H26" s="38">
        <f>'Cash Flows'!G22</f>
        <v>188.71298589187444</v>
      </c>
      <c r="I26" s="38">
        <f>'Cash Flows'!H22</f>
        <v>206.53676317379265</v>
      </c>
      <c r="J26" s="38">
        <f>'Cash Flows'!I22</f>
        <v>215.40006878420567</v>
      </c>
      <c r="K26" s="38">
        <f>'Cash Flows'!J22</f>
        <v>220.08298009590695</v>
      </c>
      <c r="L26" s="38">
        <f>'Cash Flows'!K22</f>
        <v>222.4229086806273</v>
      </c>
      <c r="M26" s="38">
        <f>'Cash Flows'!L22</f>
        <v>222.25014844841311</v>
      </c>
      <c r="N26" s="38">
        <f>'Cash Flows'!M22</f>
        <v>223.75337593956647</v>
      </c>
      <c r="O26" s="38">
        <f>'Cash Flows'!N22</f>
        <v>229.78214843594125</v>
      </c>
      <c r="P26" s="38">
        <f>'Cash Flows'!O22</f>
        <v>241.71062080051502</v>
      </c>
      <c r="Q26" s="38">
        <f>'Cash Flows'!P22</f>
        <v>253.7078987730944</v>
      </c>
      <c r="R26" s="38">
        <f>'Cash Flows'!Q22</f>
        <v>267.87382548858767</v>
      </c>
      <c r="S26" s="38">
        <f>'Cash Flows'!R22</f>
        <v>278.58165621582998</v>
      </c>
      <c r="T26" s="38">
        <f>'Cash Flows'!S22</f>
        <v>286.40134026055057</v>
      </c>
      <c r="U26" s="38">
        <f>'Cash Flows'!T22</f>
        <v>311.42870774485738</v>
      </c>
      <c r="V26" s="38">
        <f>'Cash Flows'!U22</f>
        <v>313.18126317894371</v>
      </c>
      <c r="W26" s="38">
        <f>'Cash Flows'!V22</f>
        <v>313.83405919742341</v>
      </c>
      <c r="X26" s="38">
        <f>'Cash Flows'!W22</f>
        <v>313.43962763536354</v>
      </c>
      <c r="Y26" s="38">
        <f>'Cash Flows'!X22</f>
        <v>312.36370634434462</v>
      </c>
      <c r="Z26" s="38">
        <f>'Cash Flows'!Y22</f>
        <v>310.51716203358814</v>
      </c>
      <c r="AA26" s="38">
        <f>'Cash Flows'!Z22</f>
        <v>308.09130849038718</v>
      </c>
      <c r="AB26" s="38">
        <f>'Cash Flows'!AA22</f>
        <v>305.17199694444315</v>
      </c>
      <c r="AC26" s="38">
        <f>'Cash Flows'!AB22</f>
        <v>301.54514209280234</v>
      </c>
      <c r="AD26" s="38">
        <f>'Cash Flows'!AC22</f>
        <v>297.03810041390437</v>
      </c>
      <c r="AE26" s="38">
        <f>'Cash Flows'!AD22</f>
        <v>291.4310468798962</v>
      </c>
      <c r="AF26" s="38">
        <f>'Cash Flows'!AE22</f>
        <v>284.35129861220929</v>
      </c>
      <c r="AG26" s="38">
        <f>'Cash Flows'!AF22</f>
        <v>276.09912157826665</v>
      </c>
      <c r="AH26" s="38">
        <f>'Cash Flows'!AG22</f>
        <v>267.00478335070341</v>
      </c>
      <c r="AI26" s="38">
        <f>'Cash Flows'!AH22</f>
        <v>257.31963943527268</v>
      </c>
      <c r="AJ26" s="38">
        <f>'Cash Flows'!AI22</f>
        <v>247.12103250078911</v>
      </c>
      <c r="AK26" s="38">
        <f>'Cash Flows'!AJ22</f>
        <v>236.30013242542972</v>
      </c>
      <c r="AL26" s="38">
        <f>'Cash Flows'!AK22</f>
        <v>224.81999741854909</v>
      </c>
      <c r="AM26" s="38">
        <f>'Cash Flows'!AL22</f>
        <v>212.53887716670286</v>
      </c>
      <c r="AN26" s="38">
        <f>'Cash Flows'!AM22</f>
        <v>199.39460387821828</v>
      </c>
      <c r="AO26" s="38">
        <f>'Cash Flows'!AN22</f>
        <v>185.47798177929116</v>
      </c>
      <c r="AP26" s="38">
        <f>'Cash Flows'!AO22</f>
        <v>170.82145299879187</v>
      </c>
      <c r="AQ26" s="38">
        <f>'Cash Flows'!AP22</f>
        <v>155.64900334626347</v>
      </c>
      <c r="AR26" s="38">
        <f>'Cash Flows'!AQ22</f>
        <v>140.48605910987871</v>
      </c>
      <c r="AS26" s="38">
        <f>'Cash Flows'!AR22</f>
        <v>125.67188796363715</v>
      </c>
      <c r="AT26" s="38">
        <f>'Cash Flows'!AS22</f>
        <v>111.22583530323821</v>
      </c>
      <c r="AU26" s="38">
        <f>'Cash Flows'!AT22</f>
        <v>97.237574929820624</v>
      </c>
      <c r="AV26" s="38">
        <f>'Cash Flows'!AU22</f>
        <v>83.842132567028813</v>
      </c>
      <c r="AW26" s="38">
        <f>'Cash Flows'!AV22</f>
        <v>71.156876800566138</v>
      </c>
      <c r="AX26" s="38">
        <f>'Cash Flows'!AW22</f>
        <v>59.298100323542826</v>
      </c>
      <c r="AY26" s="38">
        <f>'Cash Flows'!AX22</f>
        <v>48.462094259944827</v>
      </c>
      <c r="AZ26" s="38">
        <f>'Cash Flows'!AY22</f>
        <v>38.824476857474572</v>
      </c>
      <c r="BA26" s="38">
        <f>'Cash Flows'!AZ22</f>
        <v>30.47336081861598</v>
      </c>
      <c r="BB26" s="38">
        <f>'Cash Flows'!BA22</f>
        <v>23.419771401920148</v>
      </c>
      <c r="BC26" s="38">
        <f>'Cash Flows'!BB22</f>
        <v>17.611527967702628</v>
      </c>
      <c r="BD26" s="38">
        <f>'Cash Flows'!BC22</f>
        <v>12.949018538845618</v>
      </c>
      <c r="BE26" s="38">
        <f>'Cash Flows'!BD22</f>
        <v>9.3013102357601163</v>
      </c>
      <c r="BF26" s="38">
        <f>'Cash Flows'!BE22</f>
        <v>6.5212204257058639</v>
      </c>
      <c r="BG26" s="38">
        <f>'Cash Flows'!BF22</f>
        <v>4.4582851565508896</v>
      </c>
    </row>
    <row r="27" spans="2:59" ht="13.35" customHeight="1">
      <c r="C27" s="7"/>
      <c r="D27" s="1" t="s">
        <v>63</v>
      </c>
      <c r="E27" s="38"/>
      <c r="F27" s="38">
        <f>'Cash Flows'!E23</f>
        <v>0</v>
      </c>
      <c r="G27" s="38">
        <f>'Cash Flows'!F23</f>
        <v>2.5544513191133138</v>
      </c>
      <c r="H27" s="38">
        <f>'Cash Flows'!G23</f>
        <v>106.89614448858732</v>
      </c>
      <c r="I27" s="38">
        <f>'Cash Flows'!H23</f>
        <v>196.28831943976664</v>
      </c>
      <c r="J27" s="38">
        <f>'Cash Flows'!I23</f>
        <v>273.12174992780979</v>
      </c>
      <c r="K27" s="38">
        <f>'Cash Flows'!J23</f>
        <v>337.05608267538429</v>
      </c>
      <c r="L27" s="38">
        <f>'Cash Flows'!K23</f>
        <v>389.14849303487551</v>
      </c>
      <c r="M27" s="38">
        <f>'Cash Flows'!L23</f>
        <v>431.99194245560938</v>
      </c>
      <c r="N27" s="38">
        <f>'Cash Flows'!M23</f>
        <v>466.45406028722203</v>
      </c>
      <c r="O27" s="38">
        <f>'Cash Flows'!N23</f>
        <v>493.30846413275651</v>
      </c>
      <c r="P27" s="38">
        <f>'Cash Flows'!O23</f>
        <v>510.48807803823155</v>
      </c>
      <c r="Q27" s="38">
        <f>'Cash Flows'!P23</f>
        <v>521.6480417388301</v>
      </c>
      <c r="R27" s="38">
        <f>'Cash Flows'!Q23</f>
        <v>527.53061310735507</v>
      </c>
      <c r="S27" s="38">
        <f>'Cash Flows'!R23</f>
        <v>528.70580928732318</v>
      </c>
      <c r="T27" s="38">
        <f>'Cash Flows'!S23</f>
        <v>525.76436072140325</v>
      </c>
      <c r="U27" s="38">
        <f>'Cash Flows'!T23</f>
        <v>519.18099925150466</v>
      </c>
      <c r="V27" s="38">
        <f>'Cash Flows'!U23</f>
        <v>508.98439653596591</v>
      </c>
      <c r="W27" s="38">
        <f>'Cash Flows'!V23</f>
        <v>495.97167903637927</v>
      </c>
      <c r="X27" s="38">
        <f>'Cash Flows'!W23</f>
        <v>480.48728094096612</v>
      </c>
      <c r="Y27" s="38">
        <f>'Cash Flows'!X23</f>
        <v>462.89365360325735</v>
      </c>
      <c r="Z27" s="38">
        <f>'Cash Flows'!Y23</f>
        <v>443.54805635391057</v>
      </c>
      <c r="AA27" s="38">
        <f>'Cash Flows'!Z23</f>
        <v>422.83119323041933</v>
      </c>
      <c r="AB27" s="38">
        <f>'Cash Flows'!AA23</f>
        <v>401.07840431394453</v>
      </c>
      <c r="AC27" s="38">
        <f>'Cash Flows'!AB23</f>
        <v>378.5914704897483</v>
      </c>
      <c r="AD27" s="38">
        <f>'Cash Flows'!AC23</f>
        <v>355.61573831252991</v>
      </c>
      <c r="AE27" s="38">
        <f>'Cash Flows'!AD23</f>
        <v>332.33540527249505</v>
      </c>
      <c r="AF27" s="38">
        <f>'Cash Flows'!AE23</f>
        <v>308.91875299137132</v>
      </c>
      <c r="AG27" s="38">
        <f>'Cash Flows'!AF23</f>
        <v>285.53044668298162</v>
      </c>
      <c r="AH27" s="38">
        <f>'Cash Flows'!AG23</f>
        <v>262.32484795382766</v>
      </c>
      <c r="AI27" s="38">
        <f>'Cash Flows'!AH23</f>
        <v>239.47884600032882</v>
      </c>
      <c r="AJ27" s="38">
        <f>'Cash Flows'!AI23</f>
        <v>217.17679935274896</v>
      </c>
      <c r="AK27" s="38">
        <f>'Cash Flows'!AJ23</f>
        <v>195.59814145828099</v>
      </c>
      <c r="AL27" s="38">
        <f>'Cash Flows'!AK23</f>
        <v>174.91059201466859</v>
      </c>
      <c r="AM27" s="38">
        <f>'Cash Flows'!AL23</f>
        <v>155.25831022077304</v>
      </c>
      <c r="AN27" s="38">
        <f>'Cash Flows'!AM23</f>
        <v>136.74552391097703</v>
      </c>
      <c r="AO27" s="38">
        <f>'Cash Flows'!AN23</f>
        <v>119.4429081039877</v>
      </c>
      <c r="AP27" s="38">
        <f>'Cash Flows'!AO23</f>
        <v>103.39972629842282</v>
      </c>
      <c r="AQ27" s="38">
        <f>'Cash Flows'!AP23</f>
        <v>88.650940957390546</v>
      </c>
      <c r="AR27" s="38">
        <f>'Cash Flows'!AQ23</f>
        <v>75.220361702747368</v>
      </c>
      <c r="AS27" s="38">
        <f>'Cash Flows'!AR23</f>
        <v>63.11314238875228</v>
      </c>
      <c r="AT27" s="38">
        <f>'Cash Flows'!AS23</f>
        <v>52.31467347292724</v>
      </c>
      <c r="AU27" s="38">
        <f>'Cash Flows'!AT23</f>
        <v>42.802114337568504</v>
      </c>
      <c r="AV27" s="38">
        <f>'Cash Flows'!AU23</f>
        <v>34.535766374247558</v>
      </c>
      <c r="AW27" s="38">
        <f>'Cash Flows'!AV23</f>
        <v>27.457460596789666</v>
      </c>
      <c r="AX27" s="38">
        <f>'Cash Flows'!AW23</f>
        <v>21.493464429650782</v>
      </c>
      <c r="AY27" s="38">
        <f>'Cash Flows'!AX23</f>
        <v>16.557160820870259</v>
      </c>
      <c r="AZ27" s="38">
        <f>'Cash Flows'!AY23</f>
        <v>12.547142469286957</v>
      </c>
      <c r="BA27" s="38">
        <f>'Cash Flows'!AZ23</f>
        <v>9.3506713986869112</v>
      </c>
      <c r="BB27" s="38">
        <f>'Cash Flows'!BA23</f>
        <v>6.8511128406657589</v>
      </c>
      <c r="BC27" s="38">
        <f>'Cash Flows'!BB23</f>
        <v>4.932656561698284</v>
      </c>
      <c r="BD27" s="38">
        <f>'Cash Flows'!BC23</f>
        <v>3.4869601300059498</v>
      </c>
      <c r="BE27" s="38">
        <f>'Cash Flows'!BD23</f>
        <v>2.4170029746003747</v>
      </c>
      <c r="BF27" s="38">
        <f>'Cash Flows'!BE23</f>
        <v>1.6394297795125625</v>
      </c>
      <c r="BG27" s="38">
        <f>'Cash Flows'!BF23</f>
        <v>1.0852753635146943</v>
      </c>
    </row>
    <row r="28" spans="2:59" ht="13.35" customHeight="1">
      <c r="C28" s="7"/>
      <c r="D28" s="1" t="s">
        <v>61</v>
      </c>
      <c r="E28" s="38"/>
      <c r="F28" s="38">
        <f>'Cash Flows'!E24</f>
        <v>0</v>
      </c>
      <c r="G28" s="38">
        <f>'Cash Flows'!F24</f>
        <v>0</v>
      </c>
      <c r="H28" s="38">
        <f>'Cash Flows'!G24</f>
        <v>0</v>
      </c>
      <c r="I28" s="38">
        <f>'Cash Flows'!H24</f>
        <v>0</v>
      </c>
      <c r="J28" s="38">
        <f>'Cash Flows'!I24</f>
        <v>0</v>
      </c>
      <c r="K28" s="38">
        <f>'Cash Flows'!J24</f>
        <v>0</v>
      </c>
      <c r="L28" s="38">
        <f>'Cash Flows'!K24</f>
        <v>0</v>
      </c>
      <c r="M28" s="38">
        <f>'Cash Flows'!L24</f>
        <v>0</v>
      </c>
      <c r="N28" s="38">
        <f>'Cash Flows'!M24</f>
        <v>0</v>
      </c>
      <c r="O28" s="38">
        <f>'Cash Flows'!N24</f>
        <v>0</v>
      </c>
      <c r="P28" s="38">
        <f>'Cash Flows'!O24</f>
        <v>0</v>
      </c>
      <c r="Q28" s="38">
        <f>'Cash Flows'!P24</f>
        <v>0</v>
      </c>
      <c r="R28" s="38">
        <f>'Cash Flows'!Q24</f>
        <v>0</v>
      </c>
      <c r="S28" s="38">
        <f>'Cash Flows'!R24</f>
        <v>0</v>
      </c>
      <c r="T28" s="38">
        <f>'Cash Flows'!S24</f>
        <v>0</v>
      </c>
      <c r="U28" s="38">
        <f>'Cash Flows'!T24</f>
        <v>0</v>
      </c>
      <c r="V28" s="38">
        <f>'Cash Flows'!U24</f>
        <v>0</v>
      </c>
      <c r="W28" s="38">
        <f>'Cash Flows'!V24</f>
        <v>0</v>
      </c>
      <c r="X28" s="38">
        <f>'Cash Flows'!W24</f>
        <v>0</v>
      </c>
      <c r="Y28" s="38">
        <f>'Cash Flows'!X24</f>
        <v>0</v>
      </c>
      <c r="Z28" s="38">
        <f>'Cash Flows'!Y24</f>
        <v>0</v>
      </c>
      <c r="AA28" s="38">
        <f>'Cash Flows'!Z24</f>
        <v>0</v>
      </c>
      <c r="AB28" s="38">
        <f>'Cash Flows'!AA24</f>
        <v>0</v>
      </c>
      <c r="AC28" s="38">
        <f>'Cash Flows'!AB24</f>
        <v>0</v>
      </c>
      <c r="AD28" s="38">
        <f>'Cash Flows'!AC24</f>
        <v>0</v>
      </c>
      <c r="AE28" s="38">
        <f>'Cash Flows'!AD24</f>
        <v>0</v>
      </c>
      <c r="AF28" s="38">
        <f>'Cash Flows'!AE24</f>
        <v>0</v>
      </c>
      <c r="AG28" s="38">
        <f>'Cash Flows'!AF24</f>
        <v>0</v>
      </c>
      <c r="AH28" s="38">
        <f>'Cash Flows'!AG24</f>
        <v>0</v>
      </c>
      <c r="AI28" s="38">
        <f>'Cash Flows'!AH24</f>
        <v>0</v>
      </c>
      <c r="AJ28" s="38">
        <f>'Cash Flows'!AI24</f>
        <v>0</v>
      </c>
      <c r="AK28" s="38">
        <f>'Cash Flows'!AJ24</f>
        <v>0</v>
      </c>
      <c r="AL28" s="38">
        <f>'Cash Flows'!AK24</f>
        <v>0</v>
      </c>
      <c r="AM28" s="38">
        <f>'Cash Flows'!AL24</f>
        <v>0</v>
      </c>
      <c r="AN28" s="38">
        <f>'Cash Flows'!AM24</f>
        <v>0</v>
      </c>
      <c r="AO28" s="38">
        <f>'Cash Flows'!AN24</f>
        <v>0</v>
      </c>
      <c r="AP28" s="38">
        <f>'Cash Flows'!AO24</f>
        <v>0</v>
      </c>
      <c r="AQ28" s="38">
        <f>'Cash Flows'!AP24</f>
        <v>0</v>
      </c>
      <c r="AR28" s="38">
        <f>'Cash Flows'!AQ24</f>
        <v>0</v>
      </c>
      <c r="AS28" s="38">
        <f>'Cash Flows'!AR24</f>
        <v>0</v>
      </c>
      <c r="AT28" s="38">
        <f>'Cash Flows'!AS24</f>
        <v>0</v>
      </c>
      <c r="AU28" s="38">
        <f>'Cash Flows'!AT24</f>
        <v>0</v>
      </c>
      <c r="AV28" s="38">
        <f>'Cash Flows'!AU24</f>
        <v>0</v>
      </c>
      <c r="AW28" s="38">
        <f>'Cash Flows'!AV24</f>
        <v>0</v>
      </c>
      <c r="AX28" s="38">
        <f>'Cash Flows'!AW24</f>
        <v>0</v>
      </c>
      <c r="AY28" s="38">
        <f>'Cash Flows'!AX24</f>
        <v>0</v>
      </c>
      <c r="AZ28" s="38">
        <f>'Cash Flows'!AY24</f>
        <v>0</v>
      </c>
      <c r="BA28" s="38">
        <f>'Cash Flows'!AZ24</f>
        <v>0</v>
      </c>
      <c r="BB28" s="38">
        <f>'Cash Flows'!BA24</f>
        <v>0</v>
      </c>
      <c r="BC28" s="38">
        <f>'Cash Flows'!BB24</f>
        <v>0</v>
      </c>
      <c r="BD28" s="38">
        <f>'Cash Flows'!BC24</f>
        <v>0</v>
      </c>
      <c r="BE28" s="38">
        <f>'Cash Flows'!BD24</f>
        <v>0</v>
      </c>
      <c r="BF28" s="38">
        <f>'Cash Flows'!BE24</f>
        <v>0</v>
      </c>
      <c r="BG28" s="38">
        <f>'Cash Flows'!BF24</f>
        <v>0</v>
      </c>
    </row>
    <row r="29" spans="2:59" ht="13.35" customHeight="1">
      <c r="C29" s="7"/>
      <c r="D29" s="1" t="s">
        <v>60</v>
      </c>
      <c r="E29" s="38"/>
      <c r="F29" s="38">
        <f>'Cash Flows'!E29+'Cash Flows'!E30+'Cash Flows'!E31</f>
        <v>205</v>
      </c>
      <c r="G29" s="38">
        <f>'Cash Flows'!F29+'Cash Flows'!F30+'Cash Flows'!F31</f>
        <v>149.41599200000002</v>
      </c>
      <c r="H29" s="38">
        <f>'Cash Flows'!G29+'Cash Flows'!G30+'Cash Flows'!G31</f>
        <v>134.23099414903203</v>
      </c>
      <c r="I29" s="38">
        <f>'Cash Flows'!H29+'Cash Flows'!H30+'Cash Flows'!H31</f>
        <v>123.19736750717458</v>
      </c>
      <c r="J29" s="38">
        <f>'Cash Flows'!I29+'Cash Flows'!I30+'Cash Flows'!I31</f>
        <v>113.01855460899679</v>
      </c>
      <c r="K29" s="38">
        <f>'Cash Flows'!J29+'Cash Flows'!J30+'Cash Flows'!J31</f>
        <v>103.64018453269856</v>
      </c>
      <c r="L29" s="38">
        <f>'Cash Flows'!K29+'Cash Flows'!K30+'Cash Flows'!K31</f>
        <v>95.004759989212673</v>
      </c>
      <c r="M29" s="38">
        <f>'Cash Flows'!L29+'Cash Flows'!L30+'Cash Flows'!L31</f>
        <v>87.056509760899146</v>
      </c>
      <c r="N29" s="38">
        <f>'Cash Flows'!M29+'Cash Flows'!M30+'Cash Flows'!M31</f>
        <v>79.744389747853901</v>
      </c>
      <c r="O29" s="38">
        <f>'Cash Flows'!N29+'Cash Flows'!N30+'Cash Flows'!N31</f>
        <v>73.014888288056099</v>
      </c>
      <c r="P29" s="38">
        <f>'Cash Flows'!O29+'Cash Flows'!O30+'Cash Flows'!O31</f>
        <v>66.814317944857805</v>
      </c>
      <c r="Q29" s="38">
        <f>'Cash Flows'!P29+'Cash Flows'!P30+'Cash Flows'!P31</f>
        <v>61.091137098337185</v>
      </c>
      <c r="R29" s="38">
        <f>'Cash Flows'!Q29+'Cash Flows'!Q30+'Cash Flows'!Q31</f>
        <v>55.807046976789096</v>
      </c>
      <c r="S29" s="38">
        <f>'Cash Flows'!R29+'Cash Flows'!R30+'Cash Flows'!R31</f>
        <v>50.923528555581825</v>
      </c>
      <c r="T29" s="38">
        <f>'Cash Flows'!S29+'Cash Flows'!S30+'Cash Flows'!S31</f>
        <v>46.413944560813718</v>
      </c>
      <c r="U29" s="38">
        <f>'Cash Flows'!T29+'Cash Flows'!T30+'Cash Flows'!T31</f>
        <v>42.252897299781132</v>
      </c>
      <c r="V29" s="38">
        <f>'Cash Flows'!U29+'Cash Flows'!U30+'Cash Flows'!U31</f>
        <v>38.385591016885684</v>
      </c>
      <c r="W29" s="38">
        <f>'Cash Flows'!V29+'Cash Flows'!V30+'Cash Flows'!V31</f>
        <v>34.824928239922961</v>
      </c>
      <c r="X29" s="38">
        <f>'Cash Flows'!W29+'Cash Flows'!W30+'Cash Flows'!W31</f>
        <v>31.548097512144352</v>
      </c>
      <c r="Y29" s="38">
        <f>'Cash Flows'!X29+'Cash Flows'!X30+'Cash Flows'!X31</f>
        <v>28.534030133551099</v>
      </c>
      <c r="Z29" s="38">
        <f>'Cash Flows'!Y29+'Cash Flows'!Y30+'Cash Flows'!Y31</f>
        <v>25.762770886144455</v>
      </c>
      <c r="AA29" s="38">
        <f>'Cash Flows'!Z29+'Cash Flows'!Z30+'Cash Flows'!Z31</f>
        <v>23.216100373832369</v>
      </c>
      <c r="AB29" s="38">
        <f>'Cash Flows'!AA29+'Cash Flows'!AA30+'Cash Flows'!AA31</f>
        <v>20.876957537446813</v>
      </c>
      <c r="AC29" s="38">
        <f>'Cash Flows'!AB29+'Cash Flows'!AB30+'Cash Flows'!AB31</f>
        <v>18.729511931229961</v>
      </c>
      <c r="AD29" s="38">
        <f>'Cash Flows'!AC29+'Cash Flows'!AC30+'Cash Flows'!AC31</f>
        <v>16.759534374498422</v>
      </c>
      <c r="AE29" s="38">
        <f>'Cash Flows'!AD29+'Cash Flows'!AD30+'Cash Flows'!AD31</f>
        <v>14.954204035491202</v>
      </c>
      <c r="AF29" s="38">
        <f>'Cash Flows'!AE29+'Cash Flows'!AE30+'Cash Flows'!AE31</f>
        <v>13.302069555331748</v>
      </c>
      <c r="AG29" s="38">
        <f>'Cash Flows'!AF29+'Cash Flows'!AF30+'Cash Flows'!AF31</f>
        <v>11.793178559875713</v>
      </c>
      <c r="AH29" s="38">
        <f>'Cash Flows'!AG29+'Cash Flows'!AG30+'Cash Flows'!AG31</f>
        <v>10.417905248937249</v>
      </c>
      <c r="AI29" s="38">
        <f>'Cash Flows'!AH29+'Cash Flows'!AH30+'Cash Flows'!AH31</f>
        <v>9.1668773478617691</v>
      </c>
      <c r="AJ29" s="38">
        <f>'Cash Flows'!AI29+'Cash Flows'!AI30+'Cash Flows'!AI31</f>
        <v>8.0310792439560608</v>
      </c>
      <c r="AK29" s="38">
        <f>'Cash Flows'!AJ29+'Cash Flows'!AJ30+'Cash Flows'!AJ31</f>
        <v>7.0020956096083422</v>
      </c>
      <c r="AL29" s="38">
        <f>'Cash Flows'!AK29+'Cash Flows'!AK30+'Cash Flows'!AK31</f>
        <v>6.0723545537263011</v>
      </c>
      <c r="AM29" s="38">
        <f>'Cash Flows'!AL29+'Cash Flows'!AL30+'Cash Flows'!AL31</f>
        <v>5.2349477134655871</v>
      </c>
      <c r="AN29" s="38">
        <f>'Cash Flows'!AM29+'Cash Flows'!AM30+'Cash Flows'!AM31</f>
        <v>4.4837410924996179</v>
      </c>
      <c r="AO29" s="38">
        <f>'Cash Flows'!AN29+'Cash Flows'!AN30+'Cash Flows'!AN31</f>
        <v>3.8131886446341152</v>
      </c>
      <c r="AP29" s="38">
        <f>'Cash Flows'!AO29+'Cash Flows'!AO30+'Cash Flows'!AO31</f>
        <v>3.2180459895605744</v>
      </c>
      <c r="AQ29" s="38">
        <f>'Cash Flows'!AP29+'Cash Flows'!AP30+'Cash Flows'!AP31</f>
        <v>2.693437557905618</v>
      </c>
      <c r="AR29" s="38">
        <f>'Cash Flows'!AQ29+'Cash Flows'!AQ30+'Cash Flows'!AQ31</f>
        <v>2.2345275120396124</v>
      </c>
      <c r="AS29" s="38">
        <f>'Cash Flows'!AR29+'Cash Flows'!AR30+'Cash Flows'!AR31</f>
        <v>1.8360451146285937</v>
      </c>
      <c r="AT29" s="38">
        <f>'Cash Flows'!AS29+'Cash Flows'!AS30+'Cash Flows'!AS31</f>
        <v>1.4926106726831776</v>
      </c>
      <c r="AU29" s="38">
        <f>'Cash Flows'!AT29+'Cash Flows'!AT30+'Cash Flows'!AT31</f>
        <v>1.1992446124542591</v>
      </c>
      <c r="AV29" s="38">
        <f>'Cash Flows'!AU29+'Cash Flows'!AU30+'Cash Flows'!AU31</f>
        <v>0.95122547626767884</v>
      </c>
      <c r="AW29" s="38">
        <f>'Cash Flows'!AV29+'Cash Flows'!AV30+'Cash Flows'!AV31</f>
        <v>0.7439983428314314</v>
      </c>
      <c r="AX29" s="38">
        <f>'Cash Flows'!AW29+'Cash Flows'!AW30+'Cash Flows'!AW31</f>
        <v>0.57318912008883149</v>
      </c>
      <c r="AY29" s="38">
        <f>'Cash Flows'!AX29+'Cash Flows'!AX30+'Cash Flows'!AX31</f>
        <v>0.43459176157570401</v>
      </c>
      <c r="AZ29" s="38">
        <f>'Cash Flows'!AY29+'Cash Flows'!AY30+'Cash Flows'!AY31</f>
        <v>0.32402970522709396</v>
      </c>
      <c r="BA29" s="38">
        <f>'Cash Flows'!AZ29+'Cash Flows'!AZ30+'Cash Flows'!AZ31</f>
        <v>0.23738584700383622</v>
      </c>
      <c r="BB29" s="38">
        <f>'Cash Flows'!BA29+'Cash Flows'!BA30+'Cash Flows'!BA31</f>
        <v>0.17073464292321394</v>
      </c>
      <c r="BC29" s="38">
        <f>'Cash Flows'!BB29+'Cash Flows'!BB30+'Cash Flows'!BB31</f>
        <v>0.1204473490167537</v>
      </c>
      <c r="BD29" s="38">
        <f>'Cash Flows'!BC29+'Cash Flows'!BC30+'Cash Flows'!BC31</f>
        <v>8.3267131353926507E-2</v>
      </c>
      <c r="BE29" s="38">
        <f>'Cash Flows'!BD29+'Cash Flows'!BD30+'Cash Flows'!BD31</f>
        <v>5.6353495850857832E-2</v>
      </c>
      <c r="BF29" s="38">
        <f>'Cash Flows'!BE29+'Cash Flows'!BE30+'Cash Flows'!BE31</f>
        <v>3.729796697406039E-2</v>
      </c>
      <c r="BG29" s="38">
        <f>'Cash Flows'!BF29+'Cash Flows'!BF30+'Cash Flows'!BF31</f>
        <v>2.4114940870331586E-2</v>
      </c>
    </row>
    <row r="30" spans="2:59" ht="13.35" customHeight="1">
      <c r="C30" s="7"/>
      <c r="D30" s="1" t="s">
        <v>99</v>
      </c>
      <c r="E30" s="38"/>
      <c r="F30" s="38">
        <f>'Cash Flows'!E26+'Cash Flows'!E27</f>
        <v>1600</v>
      </c>
      <c r="G30" s="38">
        <f>'Cash Flows'!F26+'Cash Flows'!F27</f>
        <v>351.56704000000008</v>
      </c>
      <c r="H30" s="38">
        <f>'Cash Flows'!G26+'Cash Flows'!G27</f>
        <v>0</v>
      </c>
      <c r="I30" s="38">
        <f>'Cash Flows'!H26+'Cash Flows'!H27</f>
        <v>0</v>
      </c>
      <c r="J30" s="38">
        <f>'Cash Flows'!I26+'Cash Flows'!I27</f>
        <v>0</v>
      </c>
      <c r="K30" s="38">
        <f>'Cash Flows'!J26+'Cash Flows'!J27</f>
        <v>0</v>
      </c>
      <c r="L30" s="38">
        <f>'Cash Flows'!K26+'Cash Flows'!K27</f>
        <v>0</v>
      </c>
      <c r="M30" s="38">
        <f>'Cash Flows'!L26+'Cash Flows'!L27</f>
        <v>0</v>
      </c>
      <c r="N30" s="38">
        <f>'Cash Flows'!M26+'Cash Flows'!M27</f>
        <v>0</v>
      </c>
      <c r="O30" s="38">
        <f>'Cash Flows'!N26+'Cash Flows'!N27</f>
        <v>0</v>
      </c>
      <c r="P30" s="38">
        <f>'Cash Flows'!O26+'Cash Flows'!O27</f>
        <v>0</v>
      </c>
      <c r="Q30" s="38">
        <f>'Cash Flows'!P26+'Cash Flows'!P27</f>
        <v>0</v>
      </c>
      <c r="R30" s="38">
        <f>'Cash Flows'!Q26+'Cash Flows'!Q27</f>
        <v>0</v>
      </c>
      <c r="S30" s="38">
        <f>'Cash Flows'!R26+'Cash Flows'!R27</f>
        <v>0</v>
      </c>
      <c r="T30" s="38">
        <f>'Cash Flows'!S26+'Cash Flows'!S27</f>
        <v>0</v>
      </c>
      <c r="U30" s="38">
        <f>'Cash Flows'!T26+'Cash Flows'!T27</f>
        <v>0</v>
      </c>
      <c r="V30" s="38">
        <f>'Cash Flows'!U26+'Cash Flows'!U27</f>
        <v>0</v>
      </c>
      <c r="W30" s="38">
        <f>'Cash Flows'!V26+'Cash Flows'!V27</f>
        <v>0</v>
      </c>
      <c r="X30" s="38">
        <f>'Cash Flows'!W26+'Cash Flows'!W27</f>
        <v>0</v>
      </c>
      <c r="Y30" s="38">
        <f>'Cash Flows'!X26+'Cash Flows'!X27</f>
        <v>0</v>
      </c>
      <c r="Z30" s="38">
        <f>'Cash Flows'!Y26+'Cash Flows'!Y27</f>
        <v>0</v>
      </c>
      <c r="AA30" s="38">
        <f>'Cash Flows'!Z26+'Cash Flows'!Z27</f>
        <v>0</v>
      </c>
      <c r="AB30" s="38">
        <f>'Cash Flows'!AA26+'Cash Flows'!AA27</f>
        <v>0</v>
      </c>
      <c r="AC30" s="38">
        <f>'Cash Flows'!AB26+'Cash Flows'!AB27</f>
        <v>0</v>
      </c>
      <c r="AD30" s="38">
        <f>'Cash Flows'!AC26+'Cash Flows'!AC27</f>
        <v>0</v>
      </c>
      <c r="AE30" s="38">
        <f>'Cash Flows'!AD26+'Cash Flows'!AD27</f>
        <v>0</v>
      </c>
      <c r="AF30" s="38">
        <f>'Cash Flows'!AE26+'Cash Flows'!AE27</f>
        <v>0</v>
      </c>
      <c r="AG30" s="38">
        <f>'Cash Flows'!AF26+'Cash Flows'!AF27</f>
        <v>0</v>
      </c>
      <c r="AH30" s="38">
        <f>'Cash Flows'!AG26+'Cash Flows'!AG27</f>
        <v>0</v>
      </c>
      <c r="AI30" s="38">
        <f>'Cash Flows'!AH26+'Cash Flows'!AH27</f>
        <v>0</v>
      </c>
      <c r="AJ30" s="38">
        <f>'Cash Flows'!AI26+'Cash Flows'!AI27</f>
        <v>0</v>
      </c>
      <c r="AK30" s="38">
        <f>'Cash Flows'!AJ26+'Cash Flows'!AJ27</f>
        <v>0</v>
      </c>
      <c r="AL30" s="38">
        <f>'Cash Flows'!AK26+'Cash Flows'!AK27</f>
        <v>0</v>
      </c>
      <c r="AM30" s="38">
        <f>'Cash Flows'!AL26+'Cash Flows'!AL27</f>
        <v>0</v>
      </c>
      <c r="AN30" s="38">
        <f>'Cash Flows'!AM26+'Cash Flows'!AM27</f>
        <v>0</v>
      </c>
      <c r="AO30" s="38">
        <f>'Cash Flows'!AN26+'Cash Flows'!AN27</f>
        <v>0</v>
      </c>
      <c r="AP30" s="38">
        <f>'Cash Flows'!AO26+'Cash Flows'!AO27</f>
        <v>0</v>
      </c>
      <c r="AQ30" s="38">
        <f>'Cash Flows'!AP26+'Cash Flows'!AP27</f>
        <v>0</v>
      </c>
      <c r="AR30" s="38">
        <f>'Cash Flows'!AQ26+'Cash Flows'!AQ27</f>
        <v>0</v>
      </c>
      <c r="AS30" s="38">
        <f>'Cash Flows'!AR26+'Cash Flows'!AR27</f>
        <v>0</v>
      </c>
      <c r="AT30" s="38">
        <f>'Cash Flows'!AS26+'Cash Flows'!AS27</f>
        <v>0</v>
      </c>
      <c r="AU30" s="38">
        <f>'Cash Flows'!AT26+'Cash Flows'!AT27</f>
        <v>0</v>
      </c>
      <c r="AV30" s="38">
        <f>'Cash Flows'!AU26+'Cash Flows'!AU27</f>
        <v>0</v>
      </c>
      <c r="AW30" s="38">
        <f>'Cash Flows'!AV26+'Cash Flows'!AV27</f>
        <v>0</v>
      </c>
      <c r="AX30" s="38">
        <f>'Cash Flows'!AW26+'Cash Flows'!AW27</f>
        <v>0</v>
      </c>
      <c r="AY30" s="38">
        <f>'Cash Flows'!AX26+'Cash Flows'!AX27</f>
        <v>0</v>
      </c>
      <c r="AZ30" s="38">
        <f>'Cash Flows'!AY26+'Cash Flows'!AY27</f>
        <v>0</v>
      </c>
      <c r="BA30" s="38">
        <f>'Cash Flows'!AZ26+'Cash Flows'!AZ27</f>
        <v>0</v>
      </c>
      <c r="BB30" s="38">
        <f>'Cash Flows'!BA26+'Cash Flows'!BA27</f>
        <v>0</v>
      </c>
      <c r="BC30" s="38">
        <f>'Cash Flows'!BB26+'Cash Flows'!BB27</f>
        <v>0</v>
      </c>
      <c r="BD30" s="38">
        <f>'Cash Flows'!BC26+'Cash Flows'!BC27</f>
        <v>0</v>
      </c>
      <c r="BE30" s="38">
        <f>'Cash Flows'!BD26+'Cash Flows'!BD27</f>
        <v>0</v>
      </c>
      <c r="BF30" s="38">
        <f>'Cash Flows'!BE26+'Cash Flows'!BE27</f>
        <v>0</v>
      </c>
      <c r="BG30" s="38">
        <f>'Cash Flows'!BF26+'Cash Flows'!BF27</f>
        <v>0</v>
      </c>
    </row>
    <row r="31" spans="2:59" ht="13.35" customHeight="1">
      <c r="C31" s="7"/>
      <c r="D31" s="1" t="s">
        <v>223</v>
      </c>
      <c r="E31" s="38"/>
      <c r="F31" s="38">
        <v>0</v>
      </c>
      <c r="G31" s="38">
        <v>0</v>
      </c>
      <c r="H31" s="38">
        <v>0</v>
      </c>
      <c r="I31" s="38">
        <v>0</v>
      </c>
      <c r="J31" s="38">
        <v>0</v>
      </c>
      <c r="K31" s="38">
        <v>0</v>
      </c>
      <c r="L31" s="38">
        <v>0</v>
      </c>
      <c r="M31" s="38">
        <v>0</v>
      </c>
      <c r="N31" s="38">
        <v>0</v>
      </c>
      <c r="O31" s="38">
        <v>0</v>
      </c>
      <c r="P31" s="38">
        <v>0</v>
      </c>
      <c r="Q31" s="38">
        <v>0</v>
      </c>
      <c r="R31" s="38">
        <v>0</v>
      </c>
      <c r="S31" s="38">
        <v>0</v>
      </c>
      <c r="T31" s="38">
        <v>0</v>
      </c>
      <c r="U31" s="38">
        <v>0</v>
      </c>
      <c r="V31" s="38">
        <v>0</v>
      </c>
      <c r="W31" s="38">
        <v>0</v>
      </c>
      <c r="X31" s="38">
        <v>0</v>
      </c>
      <c r="Y31" s="38">
        <v>0</v>
      </c>
      <c r="Z31" s="38">
        <v>0</v>
      </c>
      <c r="AA31" s="38">
        <v>0</v>
      </c>
      <c r="AB31" s="38">
        <v>0</v>
      </c>
      <c r="AC31" s="38">
        <v>0</v>
      </c>
      <c r="AD31" s="38">
        <v>0</v>
      </c>
      <c r="AE31" s="38">
        <v>0</v>
      </c>
      <c r="AF31" s="38">
        <v>0</v>
      </c>
      <c r="AG31" s="38">
        <v>0</v>
      </c>
      <c r="AH31" s="38">
        <v>0</v>
      </c>
      <c r="AI31" s="38">
        <v>0</v>
      </c>
      <c r="AJ31" s="38">
        <v>0</v>
      </c>
      <c r="AK31" s="38">
        <v>0</v>
      </c>
      <c r="AL31" s="38">
        <v>0</v>
      </c>
      <c r="AM31" s="38">
        <v>0</v>
      </c>
      <c r="AN31" s="38">
        <v>0</v>
      </c>
      <c r="AO31" s="38">
        <v>0</v>
      </c>
      <c r="AP31" s="38">
        <v>0</v>
      </c>
      <c r="AQ31" s="38">
        <v>0</v>
      </c>
      <c r="AR31" s="38">
        <v>0</v>
      </c>
      <c r="AS31" s="38">
        <v>0</v>
      </c>
      <c r="AT31" s="38">
        <v>0</v>
      </c>
      <c r="AU31" s="38">
        <v>0</v>
      </c>
      <c r="AV31" s="38">
        <v>0</v>
      </c>
      <c r="AW31" s="38">
        <v>0</v>
      </c>
      <c r="AX31" s="38">
        <v>0</v>
      </c>
      <c r="AY31" s="38">
        <v>0</v>
      </c>
      <c r="AZ31" s="38">
        <v>0</v>
      </c>
      <c r="BA31" s="38">
        <v>0</v>
      </c>
      <c r="BB31" s="38">
        <v>0</v>
      </c>
      <c r="BC31" s="38">
        <v>0</v>
      </c>
      <c r="BD31" s="38">
        <v>0</v>
      </c>
      <c r="BE31" s="38">
        <v>0</v>
      </c>
      <c r="BF31" s="38">
        <v>0</v>
      </c>
      <c r="BG31" s="38">
        <v>0</v>
      </c>
    </row>
    <row r="32" spans="2:59" ht="13.35" customHeight="1">
      <c r="C32" s="7"/>
      <c r="D32" s="1" t="s">
        <v>224</v>
      </c>
      <c r="E32" s="38"/>
      <c r="F32" s="38">
        <v>0</v>
      </c>
      <c r="G32" s="38">
        <v>0</v>
      </c>
      <c r="H32" s="38">
        <v>0</v>
      </c>
      <c r="I32" s="38">
        <v>0</v>
      </c>
      <c r="J32" s="38">
        <v>0</v>
      </c>
      <c r="K32" s="38">
        <v>0</v>
      </c>
      <c r="L32" s="38">
        <v>0</v>
      </c>
      <c r="M32" s="38">
        <v>0</v>
      </c>
      <c r="N32" s="38">
        <v>0</v>
      </c>
      <c r="O32" s="38">
        <v>0</v>
      </c>
      <c r="P32" s="38">
        <v>0</v>
      </c>
      <c r="Q32" s="38">
        <v>0</v>
      </c>
      <c r="R32" s="38">
        <v>0</v>
      </c>
      <c r="S32" s="38">
        <v>0</v>
      </c>
      <c r="T32" s="38">
        <v>0</v>
      </c>
      <c r="U32" s="38">
        <v>0</v>
      </c>
      <c r="V32" s="38">
        <v>0</v>
      </c>
      <c r="W32" s="38">
        <v>0</v>
      </c>
      <c r="X32" s="38">
        <v>0</v>
      </c>
      <c r="Y32" s="38">
        <v>0</v>
      </c>
      <c r="Z32" s="38">
        <v>0</v>
      </c>
      <c r="AA32" s="38">
        <v>0</v>
      </c>
      <c r="AB32" s="38">
        <v>0</v>
      </c>
      <c r="AC32" s="38">
        <v>0</v>
      </c>
      <c r="AD32" s="38">
        <v>0</v>
      </c>
      <c r="AE32" s="38">
        <v>0</v>
      </c>
      <c r="AF32" s="38">
        <v>0</v>
      </c>
      <c r="AG32" s="38">
        <v>0</v>
      </c>
      <c r="AH32" s="38">
        <v>0</v>
      </c>
      <c r="AI32" s="38">
        <v>0</v>
      </c>
      <c r="AJ32" s="38">
        <v>0</v>
      </c>
      <c r="AK32" s="38">
        <v>0</v>
      </c>
      <c r="AL32" s="38">
        <v>0</v>
      </c>
      <c r="AM32" s="38">
        <v>0</v>
      </c>
      <c r="AN32" s="38">
        <v>0</v>
      </c>
      <c r="AO32" s="38">
        <v>0</v>
      </c>
      <c r="AP32" s="38">
        <v>0</v>
      </c>
      <c r="AQ32" s="38">
        <v>0</v>
      </c>
      <c r="AR32" s="38">
        <v>0</v>
      </c>
      <c r="AS32" s="38">
        <v>0</v>
      </c>
      <c r="AT32" s="38">
        <v>0</v>
      </c>
      <c r="AU32" s="38">
        <v>0</v>
      </c>
      <c r="AV32" s="38">
        <v>0</v>
      </c>
      <c r="AW32" s="38">
        <v>0</v>
      </c>
      <c r="AX32" s="38">
        <v>0</v>
      </c>
      <c r="AY32" s="38">
        <v>0</v>
      </c>
      <c r="AZ32" s="38">
        <v>0</v>
      </c>
      <c r="BA32" s="38">
        <v>0</v>
      </c>
      <c r="BB32" s="38">
        <v>0</v>
      </c>
      <c r="BC32" s="38">
        <v>0</v>
      </c>
      <c r="BD32" s="38">
        <v>0</v>
      </c>
      <c r="BE32" s="38">
        <v>0</v>
      </c>
      <c r="BF32" s="38">
        <v>0</v>
      </c>
      <c r="BG32" s="38">
        <v>0</v>
      </c>
    </row>
    <row r="33" spans="3:59" ht="13.35" customHeight="1">
      <c r="C33" s="7"/>
      <c r="D33" s="1" t="s">
        <v>83</v>
      </c>
      <c r="E33" s="38"/>
      <c r="F33" s="38">
        <f>RA!F17*0</f>
        <v>0</v>
      </c>
      <c r="G33" s="38">
        <f>RA!G17*0</f>
        <v>0</v>
      </c>
      <c r="H33" s="38">
        <f>RA!H17*0</f>
        <v>0</v>
      </c>
      <c r="I33" s="38">
        <f>RA!I17*0</f>
        <v>0</v>
      </c>
      <c r="J33" s="38">
        <f>RA!J17*0</f>
        <v>0</v>
      </c>
      <c r="K33" s="38">
        <f>RA!K17*0</f>
        <v>0</v>
      </c>
      <c r="L33" s="38">
        <f>RA!L17*0</f>
        <v>0</v>
      </c>
      <c r="M33" s="38">
        <f>RA!M17*0</f>
        <v>0</v>
      </c>
      <c r="N33" s="38">
        <f>RA!N17*0</f>
        <v>0</v>
      </c>
      <c r="O33" s="38">
        <f>RA!O17*0</f>
        <v>0</v>
      </c>
      <c r="P33" s="38">
        <f>RA!P17*0</f>
        <v>0</v>
      </c>
      <c r="Q33" s="38">
        <f>RA!Q17*0</f>
        <v>0</v>
      </c>
      <c r="R33" s="38">
        <f>RA!R17*0</f>
        <v>0</v>
      </c>
      <c r="S33" s="38">
        <f>RA!S17*0</f>
        <v>0</v>
      </c>
      <c r="T33" s="38">
        <f>RA!T17*0</f>
        <v>0</v>
      </c>
      <c r="U33" s="38">
        <f>RA!U17*0</f>
        <v>0</v>
      </c>
      <c r="V33" s="38">
        <f>RA!V17*0</f>
        <v>0</v>
      </c>
      <c r="W33" s="38">
        <f>RA!W17*0</f>
        <v>0</v>
      </c>
      <c r="X33" s="38">
        <f>RA!X17*0</f>
        <v>0</v>
      </c>
      <c r="Y33" s="38">
        <f>RA!Y17*0</f>
        <v>0</v>
      </c>
      <c r="Z33" s="38">
        <f>RA!Z17*0</f>
        <v>0</v>
      </c>
      <c r="AA33" s="38">
        <f>RA!AA17*0</f>
        <v>0</v>
      </c>
      <c r="AB33" s="38">
        <f>RA!AB17*0</f>
        <v>0</v>
      </c>
      <c r="AC33" s="38">
        <f>RA!AC17*0</f>
        <v>0</v>
      </c>
      <c r="AD33" s="38">
        <f>RA!AD17*0</f>
        <v>0</v>
      </c>
      <c r="AE33" s="38">
        <f>RA!AE17*0</f>
        <v>0</v>
      </c>
      <c r="AF33" s="38">
        <f>RA!AF17*0</f>
        <v>0</v>
      </c>
      <c r="AG33" s="38">
        <f>RA!AG17*0</f>
        <v>0</v>
      </c>
      <c r="AH33" s="38">
        <f>RA!AH17*0</f>
        <v>0</v>
      </c>
      <c r="AI33" s="38">
        <f>RA!AI17*0</f>
        <v>0</v>
      </c>
      <c r="AJ33" s="38">
        <f>RA!AJ17*0</f>
        <v>0</v>
      </c>
      <c r="AK33" s="38">
        <f>RA!AK17*0</f>
        <v>0</v>
      </c>
      <c r="AL33" s="38">
        <f>RA!AL17*0</f>
        <v>0</v>
      </c>
      <c r="AM33" s="38">
        <f>RA!AM17*0</f>
        <v>0</v>
      </c>
      <c r="AN33" s="38">
        <f>RA!AN17*0</f>
        <v>0</v>
      </c>
      <c r="AO33" s="38">
        <f>RA!AO17*0</f>
        <v>0</v>
      </c>
      <c r="AP33" s="38">
        <f>RA!AP17*0</f>
        <v>0</v>
      </c>
      <c r="AQ33" s="38">
        <f>RA!AQ17*0</f>
        <v>0</v>
      </c>
      <c r="AR33" s="38">
        <f>RA!AR17*0</f>
        <v>0</v>
      </c>
      <c r="AS33" s="38">
        <f>RA!AS17*0</f>
        <v>0</v>
      </c>
      <c r="AT33" s="38">
        <f>RA!AT17*0</f>
        <v>0</v>
      </c>
      <c r="AU33" s="38">
        <f>RA!AU17*0</f>
        <v>0</v>
      </c>
      <c r="AV33" s="38">
        <f>RA!AV17*0</f>
        <v>0</v>
      </c>
      <c r="AW33" s="38">
        <f>RA!AW17*0</f>
        <v>0</v>
      </c>
      <c r="AX33" s="38">
        <f>RA!AX17*0</f>
        <v>0</v>
      </c>
      <c r="AY33" s="38">
        <f>RA!AY17*0</f>
        <v>0</v>
      </c>
      <c r="AZ33" s="38">
        <f>RA!AZ17*0</f>
        <v>0</v>
      </c>
      <c r="BA33" s="38">
        <f>RA!BA17*0</f>
        <v>0</v>
      </c>
      <c r="BB33" s="38">
        <f>RA!BB17*0</f>
        <v>0</v>
      </c>
      <c r="BC33" s="38">
        <f>RA!BC17*0</f>
        <v>0</v>
      </c>
      <c r="BD33" s="38">
        <f>RA!BD17*0</f>
        <v>0</v>
      </c>
      <c r="BE33" s="38">
        <f>RA!BE17*0</f>
        <v>0</v>
      </c>
      <c r="BF33" s="38">
        <f>RA!BF17*0</f>
        <v>0</v>
      </c>
      <c r="BG33" s="38">
        <f>RA!BG17*0</f>
        <v>0</v>
      </c>
    </row>
    <row r="34" spans="3:59" ht="13.35" customHeight="1">
      <c r="C34" s="7" t="s">
        <v>94</v>
      </c>
      <c r="D34" s="39"/>
      <c r="E34" s="38"/>
      <c r="F34" s="38">
        <f>F23+F24+F25-SUM(F26:F33)</f>
        <v>-914.28974930702873</v>
      </c>
      <c r="G34" s="38">
        <f t="shared" ref="G34:N34" si="5">G23+G24+G25-SUM(G26:G33)</f>
        <v>194.62637852157684</v>
      </c>
      <c r="H34" s="38">
        <f t="shared" si="5"/>
        <v>1409.5577624845532</v>
      </c>
      <c r="I34" s="38">
        <f t="shared" si="5"/>
        <v>2442.3457541330499</v>
      </c>
      <c r="J34" s="38">
        <f t="shared" si="5"/>
        <v>3316.793725185431</v>
      </c>
      <c r="K34" s="38">
        <f t="shared" si="5"/>
        <v>4052.6087596723328</v>
      </c>
      <c r="L34" s="38">
        <f t="shared" si="5"/>
        <v>4666.747938999426</v>
      </c>
      <c r="M34" s="38">
        <f t="shared" si="5"/>
        <v>5173.798997284458</v>
      </c>
      <c r="N34" s="38">
        <f t="shared" si="5"/>
        <v>5583.3054184085513</v>
      </c>
      <c r="O34" s="38">
        <f t="shared" ref="O34:BG34" si="6">O23+O24+O25-SUM(O26:O33)</f>
        <v>5900.9701719281275</v>
      </c>
      <c r="P34" s="38">
        <f t="shared" si="6"/>
        <v>6132.8162206291736</v>
      </c>
      <c r="Q34" s="38">
        <f t="shared" si="6"/>
        <v>6286.7061767398</v>
      </c>
      <c r="R34" s="38">
        <f t="shared" si="6"/>
        <v>6367.5462899559479</v>
      </c>
      <c r="S34" s="38">
        <f t="shared" si="6"/>
        <v>6385.0645557391699</v>
      </c>
      <c r="T34" s="38">
        <f t="shared" si="6"/>
        <v>6347.9191975052581</v>
      </c>
      <c r="U34" s="38">
        <f t="shared" si="6"/>
        <v>6244.2598710028915</v>
      </c>
      <c r="V34" s="38">
        <f t="shared" si="6"/>
        <v>6101.6025874418438</v>
      </c>
      <c r="W34" s="38">
        <f t="shared" si="6"/>
        <v>5925.7362669776057</v>
      </c>
      <c r="X34" s="38">
        <f t="shared" si="6"/>
        <v>5722.0290395810462</v>
      </c>
      <c r="Y34" s="38">
        <f t="shared" si="6"/>
        <v>5495.0997009235944</v>
      </c>
      <c r="Z34" s="38">
        <f t="shared" si="6"/>
        <v>5249.2602679289812</v>
      </c>
      <c r="AA34" s="38">
        <f t="shared" si="6"/>
        <v>4988.2192488752025</v>
      </c>
      <c r="AB34" s="38">
        <f t="shared" si="6"/>
        <v>4715.2212974851682</v>
      </c>
      <c r="AC34" s="38">
        <f t="shared" si="6"/>
        <v>4433.3759315521238</v>
      </c>
      <c r="AD34" s="38">
        <f t="shared" si="6"/>
        <v>4145.6850466851001</v>
      </c>
      <c r="AE34" s="38">
        <f t="shared" si="6"/>
        <v>3855.1627088727414</v>
      </c>
      <c r="AF34" s="38">
        <f t="shared" si="6"/>
        <v>3565.0197466694081</v>
      </c>
      <c r="AG34" s="38">
        <f t="shared" si="6"/>
        <v>3278.0190708346736</v>
      </c>
      <c r="AH34" s="38">
        <f t="shared" si="6"/>
        <v>2996.4417157151611</v>
      </c>
      <c r="AI34" s="38">
        <f t="shared" si="6"/>
        <v>2722.1267869578751</v>
      </c>
      <c r="AJ34" s="38">
        <f t="shared" si="6"/>
        <v>2456.6243208008705</v>
      </c>
      <c r="AK34" s="38">
        <f t="shared" si="6"/>
        <v>2201.3815395386455</v>
      </c>
      <c r="AL34" s="38">
        <f t="shared" si="6"/>
        <v>1957.6880069025726</v>
      </c>
      <c r="AM34" s="38">
        <f t="shared" si="6"/>
        <v>1726.8051191339509</v>
      </c>
      <c r="AN34" s="38">
        <f t="shared" si="6"/>
        <v>1509.933996388027</v>
      </c>
      <c r="AO34" s="38">
        <f t="shared" si="6"/>
        <v>1308.1002347630201</v>
      </c>
      <c r="AP34" s="38">
        <f t="shared" si="6"/>
        <v>1122.2300361935713</v>
      </c>
      <c r="AQ34" s="38">
        <f t="shared" si="6"/>
        <v>952.97311898593057</v>
      </c>
      <c r="AR34" s="38">
        <f t="shared" si="6"/>
        <v>800.40181564399927</v>
      </c>
      <c r="AS34" s="38">
        <f t="shared" si="6"/>
        <v>664.18792298890583</v>
      </c>
      <c r="AT34" s="38">
        <f t="shared" si="6"/>
        <v>543.92514661612381</v>
      </c>
      <c r="AU34" s="38">
        <f t="shared" si="6"/>
        <v>439.06835936880879</v>
      </c>
      <c r="AV34" s="38">
        <f t="shared" si="6"/>
        <v>348.90244378130035</v>
      </c>
      <c r="AW34" s="38">
        <f t="shared" si="6"/>
        <v>272.5734844062365</v>
      </c>
      <c r="AX34" s="38">
        <f t="shared" si="6"/>
        <v>209.10187981372212</v>
      </c>
      <c r="AY34" s="38">
        <f t="shared" si="6"/>
        <v>157.31208251740227</v>
      </c>
      <c r="AZ34" s="38">
        <f t="shared" si="6"/>
        <v>115.86055434420861</v>
      </c>
      <c r="BA34" s="38">
        <f t="shared" si="6"/>
        <v>83.328548677248762</v>
      </c>
      <c r="BB34" s="38">
        <f t="shared" si="6"/>
        <v>58.30223092534964</v>
      </c>
      <c r="BC34" s="38">
        <f t="shared" si="6"/>
        <v>39.438579130896159</v>
      </c>
      <c r="BD34" s="38">
        <f t="shared" si="6"/>
        <v>25.512343653120396</v>
      </c>
      <c r="BE34" s="38">
        <f t="shared" si="6"/>
        <v>15.445418149492676</v>
      </c>
      <c r="BF34" s="38">
        <f t="shared" si="6"/>
        <v>8.3201463805188496</v>
      </c>
      <c r="BG34" s="38">
        <f t="shared" si="6"/>
        <v>3.3793655713470487</v>
      </c>
    </row>
    <row r="35" spans="3:59" ht="13.35" customHeight="1">
      <c r="D35" s="39"/>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row>
    <row r="36" spans="3:59" ht="13.35" customHeight="1">
      <c r="D36" s="39"/>
      <c r="E36" s="38"/>
      <c r="F36" s="42"/>
      <c r="G36" s="42"/>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row>
    <row r="37" spans="3:59" ht="13.35" customHeight="1">
      <c r="D37" s="39"/>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row>
    <row r="38" spans="3:59" ht="13.35" customHeight="1">
      <c r="D38" s="39"/>
      <c r="E38" s="38"/>
      <c r="F38" s="42"/>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row>
    <row r="39" spans="3:59" ht="13.35" customHeight="1">
      <c r="D39" s="39"/>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row>
    <row r="40" spans="3:59" ht="13.35" customHeight="1">
      <c r="D40" s="39"/>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row>
    <row r="41" spans="3:59" ht="13.35" customHeight="1">
      <c r="D41" s="39"/>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row>
    <row r="42" spans="3:59" ht="13.35" customHeight="1">
      <c r="D42" s="39"/>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row>
    <row r="43" spans="3:59" ht="13.35" customHeight="1">
      <c r="D43" s="39"/>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row>
    <row r="44" spans="3:59" ht="13.35" customHeight="1">
      <c r="D44" s="39"/>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row>
    <row r="45" spans="3:59" ht="13.35" customHeight="1">
      <c r="D45" s="39"/>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8"/>
      <c r="AY45" s="38"/>
      <c r="AZ45" s="38"/>
      <c r="BA45" s="38"/>
      <c r="BB45" s="38"/>
      <c r="BC45" s="38"/>
      <c r="BD45" s="38"/>
      <c r="BE45" s="38"/>
      <c r="BF45" s="38"/>
      <c r="BG45" s="38"/>
    </row>
    <row r="46" spans="3:59" ht="13.35" customHeight="1">
      <c r="D46" s="39"/>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row>
    <row r="47" spans="3:59" ht="13.35" customHeight="1">
      <c r="D47" s="39"/>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row>
    <row r="48" spans="3:59" ht="13.35" customHeight="1">
      <c r="D48" s="39"/>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8"/>
      <c r="AY48" s="38"/>
      <c r="AZ48" s="38"/>
      <c r="BA48" s="38"/>
      <c r="BB48" s="38"/>
      <c r="BC48" s="38"/>
      <c r="BD48" s="38"/>
      <c r="BE48" s="38"/>
      <c r="BF48" s="38"/>
      <c r="BG48" s="38"/>
    </row>
    <row r="49" spans="2:59" ht="13.35" customHeight="1">
      <c r="B49" s="7" t="s">
        <v>96</v>
      </c>
      <c r="D49" s="39"/>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row>
    <row r="50" spans="2:59" ht="13.35" customHeight="1">
      <c r="D50" s="39"/>
      <c r="E50" s="38"/>
      <c r="F50" s="38"/>
      <c r="G50" s="38"/>
      <c r="H50" s="38"/>
      <c r="I50" s="38"/>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row>
    <row r="51" spans="2:59" ht="13.35" customHeight="1">
      <c r="D51" s="39"/>
      <c r="E51" s="218">
        <v>0</v>
      </c>
      <c r="F51" s="38">
        <v>1</v>
      </c>
      <c r="G51" s="38">
        <v>2</v>
      </c>
      <c r="H51" s="38">
        <v>3</v>
      </c>
      <c r="I51" s="38">
        <v>4</v>
      </c>
      <c r="J51" s="38">
        <v>5</v>
      </c>
      <c r="K51" s="38">
        <v>6</v>
      </c>
      <c r="L51" s="38">
        <v>7</v>
      </c>
      <c r="M51" s="38">
        <v>8</v>
      </c>
      <c r="N51" s="38">
        <f>M51+1</f>
        <v>9</v>
      </c>
      <c r="O51" s="38">
        <f t="shared" ref="O51:BG51" si="7">N51+1</f>
        <v>10</v>
      </c>
      <c r="P51" s="38">
        <f t="shared" si="7"/>
        <v>11</v>
      </c>
      <c r="Q51" s="38">
        <f t="shared" si="7"/>
        <v>12</v>
      </c>
      <c r="R51" s="38">
        <f t="shared" si="7"/>
        <v>13</v>
      </c>
      <c r="S51" s="38">
        <f t="shared" si="7"/>
        <v>14</v>
      </c>
      <c r="T51" s="38">
        <f t="shared" si="7"/>
        <v>15</v>
      </c>
      <c r="U51" s="38">
        <f t="shared" si="7"/>
        <v>16</v>
      </c>
      <c r="V51" s="38">
        <f t="shared" si="7"/>
        <v>17</v>
      </c>
      <c r="W51" s="38">
        <f t="shared" si="7"/>
        <v>18</v>
      </c>
      <c r="X51" s="38">
        <f t="shared" si="7"/>
        <v>19</v>
      </c>
      <c r="Y51" s="38">
        <f t="shared" si="7"/>
        <v>20</v>
      </c>
      <c r="Z51" s="38">
        <f t="shared" si="7"/>
        <v>21</v>
      </c>
      <c r="AA51" s="38">
        <f t="shared" si="7"/>
        <v>22</v>
      </c>
      <c r="AB51" s="38">
        <f t="shared" si="7"/>
        <v>23</v>
      </c>
      <c r="AC51" s="38">
        <f t="shared" si="7"/>
        <v>24</v>
      </c>
      <c r="AD51" s="38">
        <f t="shared" si="7"/>
        <v>25</v>
      </c>
      <c r="AE51" s="38">
        <f t="shared" si="7"/>
        <v>26</v>
      </c>
      <c r="AF51" s="38">
        <f t="shared" si="7"/>
        <v>27</v>
      </c>
      <c r="AG51" s="38">
        <f t="shared" si="7"/>
        <v>28</v>
      </c>
      <c r="AH51" s="38">
        <f t="shared" si="7"/>
        <v>29</v>
      </c>
      <c r="AI51" s="38">
        <f t="shared" si="7"/>
        <v>30</v>
      </c>
      <c r="AJ51" s="38">
        <f t="shared" si="7"/>
        <v>31</v>
      </c>
      <c r="AK51" s="38">
        <f t="shared" si="7"/>
        <v>32</v>
      </c>
      <c r="AL51" s="38">
        <f t="shared" si="7"/>
        <v>33</v>
      </c>
      <c r="AM51" s="38">
        <f t="shared" si="7"/>
        <v>34</v>
      </c>
      <c r="AN51" s="38">
        <f t="shared" si="7"/>
        <v>35</v>
      </c>
      <c r="AO51" s="38">
        <f t="shared" si="7"/>
        <v>36</v>
      </c>
      <c r="AP51" s="38">
        <f t="shared" si="7"/>
        <v>37</v>
      </c>
      <c r="AQ51" s="38">
        <f t="shared" si="7"/>
        <v>38</v>
      </c>
      <c r="AR51" s="38">
        <f t="shared" si="7"/>
        <v>39</v>
      </c>
      <c r="AS51" s="38">
        <f t="shared" si="7"/>
        <v>40</v>
      </c>
      <c r="AT51" s="38">
        <f t="shared" si="7"/>
        <v>41</v>
      </c>
      <c r="AU51" s="38">
        <f t="shared" si="7"/>
        <v>42</v>
      </c>
      <c r="AV51" s="38">
        <f t="shared" si="7"/>
        <v>43</v>
      </c>
      <c r="AW51" s="38">
        <f t="shared" si="7"/>
        <v>44</v>
      </c>
      <c r="AX51" s="38">
        <f t="shared" si="7"/>
        <v>45</v>
      </c>
      <c r="AY51" s="38">
        <f t="shared" si="7"/>
        <v>46</v>
      </c>
      <c r="AZ51" s="38">
        <f t="shared" si="7"/>
        <v>47</v>
      </c>
      <c r="BA51" s="38">
        <f t="shared" si="7"/>
        <v>48</v>
      </c>
      <c r="BB51" s="38">
        <f t="shared" si="7"/>
        <v>49</v>
      </c>
      <c r="BC51" s="38">
        <f t="shared" si="7"/>
        <v>50</v>
      </c>
      <c r="BD51" s="38">
        <f t="shared" si="7"/>
        <v>51</v>
      </c>
      <c r="BE51" s="38">
        <f t="shared" si="7"/>
        <v>52</v>
      </c>
      <c r="BF51" s="38">
        <f t="shared" si="7"/>
        <v>53</v>
      </c>
      <c r="BG51" s="38">
        <f t="shared" si="7"/>
        <v>54</v>
      </c>
    </row>
    <row r="52" spans="2:59" ht="13.35" customHeight="1">
      <c r="D52" s="1" t="s">
        <v>0</v>
      </c>
      <c r="E52" s="15">
        <f>E14/'Cash Flows'!D$14*'Cash Flows'!D$49</f>
        <v>-15613.037646674074</v>
      </c>
      <c r="F52" s="15">
        <f>F14/'Cash Flows'!E$14*'Cash Flows'!E$49</f>
        <v>-14157.559152541035</v>
      </c>
      <c r="G52" s="15">
        <f>G14/'Cash Flows'!F$14*'Cash Flows'!F$49</f>
        <v>-12895.712910642678</v>
      </c>
      <c r="H52" s="15">
        <f>H14/'Cash Flows'!G$14*'Cash Flows'!G$49</f>
        <v>-11769.185733950817</v>
      </c>
      <c r="I52" s="15">
        <f>I14/'Cash Flows'!H$14*'Cash Flows'!H$49</f>
        <v>-10732.597137338707</v>
      </c>
      <c r="J52" s="15">
        <f>J14/'Cash Flows'!I$14*'Cash Flows'!I$49</f>
        <v>-9712.7642649940153</v>
      </c>
      <c r="K52" s="15">
        <f>K14/'Cash Flows'!J$14*'Cash Flows'!J$49</f>
        <v>-8841.8067000715473</v>
      </c>
      <c r="L52" s="15">
        <f>L14/'Cash Flows'!K$14*'Cash Flows'!K$49</f>
        <v>-8040.9512289656586</v>
      </c>
      <c r="M52" s="15">
        <f>M14/'Cash Flows'!L$14*'Cash Flows'!L$49</f>
        <v>-7304.6511769137569</v>
      </c>
      <c r="N52" s="15">
        <f>N14/'Cash Flows'!M$14*'Cash Flows'!M$49</f>
        <v>-6627.7583061271298</v>
      </c>
      <c r="O52" s="15">
        <f>O14/'Cash Flows'!N$14*'Cash Flows'!N$49</f>
        <v>-6005.5687398612454</v>
      </c>
      <c r="P52" s="15">
        <f>P14/'Cash Flows'!O$14*'Cash Flows'!O$49</f>
        <v>-5433.8428729260713</v>
      </c>
      <c r="Q52" s="15">
        <f>Q14/'Cash Flows'!P$14*'Cash Flows'!P$49</f>
        <v>-4908.7978659081855</v>
      </c>
      <c r="R52" s="15">
        <f>R14/'Cash Flows'!Q$14*'Cash Flows'!Q$49</f>
        <v>-4426.964984543094</v>
      </c>
      <c r="S52" s="15">
        <f>S14/'Cash Flows'!R$14*'Cash Flows'!R$49</f>
        <v>-3985.20484050405</v>
      </c>
      <c r="T52" s="15">
        <f>T14/'Cash Flows'!S$14*'Cash Flows'!S$49</f>
        <v>-3580.5761744658157</v>
      </c>
      <c r="U52" s="15">
        <f>U14/'Cash Flows'!T$14*'Cash Flows'!T$49</f>
        <v>-3210.3287174839161</v>
      </c>
      <c r="V52" s="15">
        <f>V14/'Cash Flows'!U$14*'Cash Flows'!U$49</f>
        <v>-2872.2680851210353</v>
      </c>
      <c r="W52" s="15">
        <f>W14/'Cash Flows'!V$14*'Cash Flows'!V$49</f>
        <v>-2563.9553219844879</v>
      </c>
      <c r="X52" s="15">
        <f>X14/'Cash Flows'!W$14*'Cash Flows'!W$49</f>
        <v>-2283.1311264664978</v>
      </c>
      <c r="Y52" s="15">
        <f>Y14/'Cash Flows'!X$14*'Cash Flows'!X$49</f>
        <v>-2027.7018583671822</v>
      </c>
      <c r="Z52" s="15">
        <f>Z14/'Cash Flows'!Y$14*'Cash Flows'!Y$49</f>
        <v>-1795.7326339672127</v>
      </c>
      <c r="AA52" s="15">
        <f>AA14/'Cash Flows'!Z$14*'Cash Flows'!Z$49</f>
        <v>-1585.4325820330032</v>
      </c>
      <c r="AB52" s="15">
        <f>AB14/'Cash Flows'!AA$14*'Cash Flows'!AA$49</f>
        <v>-1395.1465278413439</v>
      </c>
      <c r="AC52" s="15">
        <f>AC14/'Cash Flows'!AB$14*'Cash Flows'!AB$49</f>
        <v>-1223.3454662384031</v>
      </c>
      <c r="AD52" s="15">
        <f>AD14/'Cash Flows'!AC$14*'Cash Flows'!AC$49</f>
        <v>-1068.6121493454461</v>
      </c>
      <c r="AE52" s="15">
        <f>AE14/'Cash Flows'!AD$14*'Cash Flows'!AD$49</f>
        <v>-929.62844215055304</v>
      </c>
      <c r="AF52" s="15">
        <f>AF14/'Cash Flows'!AE$14*'Cash Flows'!AE$49</f>
        <v>-805.1626447578667</v>
      </c>
      <c r="AG52" s="15">
        <f>AG14/'Cash Flows'!AF$14*'Cash Flows'!AF$49</f>
        <v>-694.05473365806915</v>
      </c>
      <c r="AH52" s="15">
        <f>AH14/'Cash Flows'!AG$14*'Cash Flows'!AG$49</f>
        <v>-595.21526015433608</v>
      </c>
      <c r="AI52" s="15">
        <f>AI14/'Cash Flows'!AH$14*'Cash Flows'!AH$49</f>
        <v>-507.62509243280579</v>
      </c>
      <c r="AJ52" s="15">
        <f>AJ14/'Cash Flows'!AI$14*'Cash Flows'!AI$49</f>
        <v>-430.33389396950406</v>
      </c>
      <c r="AK52" s="15">
        <f>AK14/'Cash Flows'!AJ$14*'Cash Flows'!AJ$49</f>
        <v>-362.45558048873932</v>
      </c>
      <c r="AL52" s="15">
        <f>AL14/'Cash Flows'!AK$14*'Cash Flows'!AK$49</f>
        <v>-303.16064034703845</v>
      </c>
      <c r="AM52" s="15">
        <f>AM14/'Cash Flows'!AL$14*'Cash Flows'!AL$49</f>
        <v>-251.6703340343702</v>
      </c>
      <c r="AN52" s="15">
        <f>AN14/'Cash Flows'!AM$14*'Cash Flows'!AM$49</f>
        <v>-207.24931471388396</v>
      </c>
      <c r="AO52" s="15">
        <f>AO14/'Cash Flows'!AN$14*'Cash Flows'!AN$49</f>
        <v>-169.20021897381599</v>
      </c>
      <c r="AP52" s="15">
        <f>AP14/'Cash Flows'!AO$14*'Cash Flows'!AO$49</f>
        <v>-136.86152022572148</v>
      </c>
      <c r="AQ52" s="15">
        <f>AQ14/'Cash Flows'!AP$14*'Cash Flows'!AP$49</f>
        <v>-109.60448027086809</v>
      </c>
      <c r="AR52" s="15">
        <f>AR14/'Cash Flows'!AQ$14*'Cash Flows'!AQ$49</f>
        <v>-86.833978003171367</v>
      </c>
      <c r="AS52" s="15">
        <f>AS14/'Cash Flows'!AR$14*'Cash Flows'!AR$49</f>
        <v>-67.995139130960709</v>
      </c>
      <c r="AT52" s="15">
        <f>AT14/'Cash Flows'!AS$14*'Cash Flows'!AS$49</f>
        <v>-52.57627011296595</v>
      </c>
      <c r="AU52" s="15">
        <f>AU14/'Cash Flows'!AT$14*'Cash Flows'!AT$49</f>
        <v>-40.10572301341773</v>
      </c>
      <c r="AV52" s="15">
        <f>AV14/'Cash Flows'!AU$14*'Cash Flows'!AU$49</f>
        <v>-30.150360618501779</v>
      </c>
      <c r="AW52" s="15">
        <f>AW14/'Cash Flows'!AV$14*'Cash Flows'!AV$49</f>
        <v>-22.315073062716213</v>
      </c>
      <c r="AX52" s="15">
        <f>AX14/'Cash Flows'!AW$14*'Cash Flows'!AW$49</f>
        <v>-16.242101429033863</v>
      </c>
      <c r="AY52" s="15">
        <f>AY14/'Cash Flows'!AX$14*'Cash Flows'!AX$49</f>
        <v>-11.610489643921023</v>
      </c>
      <c r="AZ52" s="15">
        <f>AZ14/'Cash Flows'!AY$14*'Cash Flows'!AY$49</f>
        <v>-8.137198287379924</v>
      </c>
      <c r="BA52" s="15">
        <f>BA14/'Cash Flows'!AZ$14*'Cash Flows'!AZ$49</f>
        <v>-5.5778987064507506</v>
      </c>
      <c r="BB52" s="15">
        <f>BB14/'Cash Flows'!BA$14*'Cash Flows'!BA$49</f>
        <v>-3.7261935478078234</v>
      </c>
      <c r="BC52" s="15">
        <f>BC14/'Cash Flows'!BB$14*'Cash Flows'!BB$49</f>
        <v>-2.4115272025760297</v>
      </c>
      <c r="BD52" s="15">
        <f>BD14/'Cash Flows'!BC$14*'Cash Flows'!BC$49</f>
        <v>-1.4960999082965911</v>
      </c>
      <c r="BE52" s="15">
        <f>BE14/'Cash Flows'!BD$14*'Cash Flows'!BD$49</f>
        <v>-0.87111848995499275</v>
      </c>
      <c r="BF52" s="15">
        <f>BF14/'Cash Flows'!BE$14*'Cash Flows'!BE$49</f>
        <v>-0.452706598108576</v>
      </c>
      <c r="BG52" s="15">
        <f>BG14/'Cash Flows'!BF$14*'Cash Flows'!BF$49</f>
        <v>-0.17776251218301256</v>
      </c>
    </row>
    <row r="53" spans="2:59" ht="13.35" customHeight="1">
      <c r="D53" s="1" t="s">
        <v>62</v>
      </c>
      <c r="E53" s="15">
        <f>E15/'Cash Flows'!D$14*'Cash Flows'!D$49</f>
        <v>4848.3126548165774</v>
      </c>
      <c r="F53" s="15">
        <f>F15/'Cash Flows'!E$14*'Cash Flows'!E$49</f>
        <v>4919.2451610092403</v>
      </c>
      <c r="G53" s="15">
        <f>G15/'Cash Flows'!F$14*'Cash Flows'!F$49</f>
        <v>4956.9308818496111</v>
      </c>
      <c r="H53" s="15">
        <f>H15/'Cash Flows'!G$14*'Cash Flows'!G$49</f>
        <v>4966.4951312317216</v>
      </c>
      <c r="I53" s="15">
        <f>I15/'Cash Flows'!H$14*'Cash Flows'!H$49</f>
        <v>4958.6181733071962</v>
      </c>
      <c r="J53" s="15">
        <f>J15/'Cash Flows'!I$14*'Cash Flows'!I$49</f>
        <v>4908.0492828170563</v>
      </c>
      <c r="K53" s="15">
        <f>K15/'Cash Flows'!J$14*'Cash Flows'!J$49</f>
        <v>4885.7808709934279</v>
      </c>
      <c r="L53" s="15">
        <f>L15/'Cash Flows'!K$14*'Cash Flows'!K$49</f>
        <v>4860.2976634460101</v>
      </c>
      <c r="M53" s="15">
        <f>M15/'Cash Flows'!L$14*'Cash Flows'!L$49</f>
        <v>4833.9667161735761</v>
      </c>
      <c r="N53" s="15">
        <f>N15/'Cash Flows'!M$14*'Cash Flows'!M$49</f>
        <v>4805.0894983682429</v>
      </c>
      <c r="O53" s="15">
        <f>O15/'Cash Flows'!N$14*'Cash Flows'!N$49</f>
        <v>4769.0693063301978</v>
      </c>
      <c r="P53" s="15">
        <f>P15/'Cash Flows'!O$14*'Cash Flows'!O$49</f>
        <v>4719.7607328306558</v>
      </c>
      <c r="Q53" s="15">
        <f>Q15/'Cash Flows'!P$14*'Cash Flows'!P$49</f>
        <v>4656.5639036409684</v>
      </c>
      <c r="R53" s="15">
        <f>R15/'Cash Flows'!Q$14*'Cash Flows'!Q$49</f>
        <v>4576.7693475091301</v>
      </c>
      <c r="S53" s="15">
        <f>S15/'Cash Flows'!R$14*'Cash Flows'!R$49</f>
        <v>4483.147798630016</v>
      </c>
      <c r="T53" s="15">
        <f>T15/'Cash Flows'!S$14*'Cash Flows'!S$49</f>
        <v>4378.0147366417277</v>
      </c>
      <c r="U53" s="15">
        <f>U15/'Cash Flows'!T$14*'Cash Flows'!T$49</f>
        <v>4243.8187196350173</v>
      </c>
      <c r="V53" s="15">
        <f>V15/'Cash Flows'!U$14*'Cash Flows'!U$49</f>
        <v>4102.5141922986277</v>
      </c>
      <c r="W53" s="15">
        <f>W15/'Cash Flows'!V$14*'Cash Flows'!V$49</f>
        <v>3954.9091150956656</v>
      </c>
      <c r="X53" s="15">
        <f>X15/'Cash Flows'!W$14*'Cash Flows'!W$49</f>
        <v>3801.7915913422062</v>
      </c>
      <c r="Y53" s="15">
        <f>Y15/'Cash Flows'!X$14*'Cash Flows'!X$49</f>
        <v>3643.6179910598398</v>
      </c>
      <c r="Z53" s="15">
        <f>Z15/'Cash Flows'!Y$14*'Cash Flows'!Y$49</f>
        <v>3480.9514678621795</v>
      </c>
      <c r="AA53" s="15">
        <f>AA15/'Cash Flows'!Z$14*'Cash Flows'!Z$49</f>
        <v>3314.1876852051391</v>
      </c>
      <c r="AB53" s="15">
        <f>AB15/'Cash Flows'!AA$14*'Cash Flows'!AA$49</f>
        <v>3143.6528640939437</v>
      </c>
      <c r="AC53" s="15">
        <f>AC15/'Cash Flows'!AB$14*'Cash Flows'!AB$49</f>
        <v>2969.8989077561046</v>
      </c>
      <c r="AD53" s="15">
        <f>AD15/'Cash Flows'!AC$14*'Cash Flows'!AC$49</f>
        <v>2793.6712682059974</v>
      </c>
      <c r="AE53" s="15">
        <f>AE15/'Cash Flows'!AD$14*'Cash Flows'!AD$49</f>
        <v>2615.9635497188829</v>
      </c>
      <c r="AF53" s="15">
        <f>AF15/'Cash Flows'!AE$14*'Cash Flows'!AE$49</f>
        <v>2438.1792560941653</v>
      </c>
      <c r="AG53" s="15">
        <f>AG15/'Cash Flows'!AF$14*'Cash Flows'!AF$49</f>
        <v>2261.4798017116582</v>
      </c>
      <c r="AH53" s="15">
        <f>AH15/'Cash Flows'!AG$14*'Cash Flows'!AG$49</f>
        <v>2086.7450298196959</v>
      </c>
      <c r="AI53" s="15">
        <f>AI15/'Cash Flows'!AH$14*'Cash Flows'!AH$49</f>
        <v>1914.6403265771933</v>
      </c>
      <c r="AJ53" s="15">
        <f>AJ15/'Cash Flows'!AI$14*'Cash Flows'!AI$49</f>
        <v>1745.7808754565456</v>
      </c>
      <c r="AK53" s="15">
        <f>AK15/'Cash Flows'!AJ$14*'Cash Flows'!AJ$49</f>
        <v>1580.9145593078511</v>
      </c>
      <c r="AL53" s="15">
        <f>AL15/'Cash Flows'!AK$14*'Cash Flows'!AK$49</f>
        <v>1420.8558675476124</v>
      </c>
      <c r="AM53" s="15">
        <f>AM15/'Cash Flows'!AL$14*'Cash Flows'!AL$49</f>
        <v>1266.5926581355513</v>
      </c>
      <c r="AN53" s="15">
        <f>AN15/'Cash Flows'!AM$14*'Cash Flows'!AM$49</f>
        <v>1119.2140495211324</v>
      </c>
      <c r="AO53" s="15">
        <f>AO15/'Cash Flows'!AN$14*'Cash Flows'!AN$49</f>
        <v>979.76253649746525</v>
      </c>
      <c r="AP53" s="15">
        <f>AP15/'Cash Flows'!AO$14*'Cash Flows'!AO$49</f>
        <v>849.29009154217488</v>
      </c>
      <c r="AQ53" s="15">
        <f>AQ15/'Cash Flows'!AP$14*'Cash Flows'!AP$49</f>
        <v>728.66829928829463</v>
      </c>
      <c r="AR53" s="15">
        <f>AR15/'Cash Flows'!AQ$14*'Cash Flows'!AQ$49</f>
        <v>618.28174489321862</v>
      </c>
      <c r="AS53" s="15">
        <f>AS15/'Cash Flows'!AR$14*'Cash Flows'!AR$49</f>
        <v>518.19343015104403</v>
      </c>
      <c r="AT53" s="15">
        <f>AT15/'Cash Flows'!AS$14*'Cash Flows'!AS$49</f>
        <v>428.44966273189448</v>
      </c>
      <c r="AU53" s="15">
        <f>AU15/'Cash Flows'!AT$14*'Cash Flows'!AT$49</f>
        <v>349.00953697691176</v>
      </c>
      <c r="AV53" s="15">
        <f>AV15/'Cash Flows'!AU$14*'Cash Flows'!AU$49</f>
        <v>279.69640101813116</v>
      </c>
      <c r="AW53" s="15">
        <f>AW15/'Cash Flows'!AV$14*'Cash Flows'!AV$49</f>
        <v>220.20996431781495</v>
      </c>
      <c r="AX53" s="15">
        <f>AX15/'Cash Flows'!AW$14*'Cash Flows'!AW$49</f>
        <v>170.12242071757981</v>
      </c>
      <c r="AY53" s="15">
        <f>AY15/'Cash Flows'!AX$14*'Cash Flows'!AX$49</f>
        <v>128.79389192994071</v>
      </c>
      <c r="AZ53" s="15">
        <f>AZ15/'Cash Flows'!AY$14*'Cash Flows'!AY$49</f>
        <v>95.384477326529392</v>
      </c>
      <c r="BA53" s="15">
        <f>BA15/'Cash Flows'!AZ$14*'Cash Flows'!AZ$49</f>
        <v>68.93316512938047</v>
      </c>
      <c r="BB53" s="15">
        <f>BB15/'Cash Flows'!BA$14*'Cash Flows'!BA$49</f>
        <v>48.429552603871343</v>
      </c>
      <c r="BC53" s="15">
        <f>BC15/'Cash Flows'!BB$14*'Cash Flows'!BB$49</f>
        <v>32.874647657958384</v>
      </c>
      <c r="BD53" s="15">
        <f>BD15/'Cash Flows'!BC$14*'Cash Flows'!BC$49</f>
        <v>21.328434927235556</v>
      </c>
      <c r="BE53" s="15">
        <f>BE15/'Cash Flows'!BD$14*'Cash Flows'!BD$49</f>
        <v>12.943343328977543</v>
      </c>
      <c r="BF53" s="15">
        <f>BF15/'Cash Flows'!BE$14*'Cash Flows'!BE$49</f>
        <v>6.984083381161482</v>
      </c>
      <c r="BG53" s="15">
        <f>BG15/'Cash Flows'!BF$14*'Cash Flows'!BF$49</f>
        <v>2.8353975320652922</v>
      </c>
    </row>
    <row r="54" spans="2:59" ht="13.35" customHeight="1">
      <c r="D54" s="1" t="s">
        <v>63</v>
      </c>
      <c r="E54" s="15">
        <f>E16/'Cash Flows'!D$14*'Cash Flows'!D$49</f>
        <v>6508.7160329411345</v>
      </c>
      <c r="F54" s="15">
        <f>F16/'Cash Flows'!E$14*'Cash Flows'!E$49</f>
        <v>6769.0646742587815</v>
      </c>
      <c r="G54" s="15">
        <f>G16/'Cash Flows'!F$14*'Cash Flows'!F$49</f>
        <v>7037.2728099100195</v>
      </c>
      <c r="H54" s="15">
        <f>H16/'Cash Flows'!G$14*'Cash Flows'!G$49</f>
        <v>7211.8675778178385</v>
      </c>
      <c r="I54" s="15">
        <f>I16/'Cash Flows'!H$14*'Cash Flows'!H$49</f>
        <v>7304.0539614907821</v>
      </c>
      <c r="J54" s="15">
        <f>J16/'Cash Flows'!I$14*'Cash Flows'!I$49</f>
        <v>7273.4293373754726</v>
      </c>
      <c r="K54" s="15">
        <f>K16/'Cash Flows'!J$14*'Cash Flows'!J$49</f>
        <v>7229.5963336476616</v>
      </c>
      <c r="L54" s="15">
        <f>L16/'Cash Flows'!K$14*'Cash Flows'!K$49</f>
        <v>7132.2708887627759</v>
      </c>
      <c r="M54" s="15">
        <f>M16/'Cash Flows'!L$14*'Cash Flows'!L$49</f>
        <v>6988.4995398044257</v>
      </c>
      <c r="N54" s="15">
        <f>N16/'Cash Flows'!M$14*'Cash Flows'!M$49</f>
        <v>6804.7489402292667</v>
      </c>
      <c r="O54" s="15">
        <f>O16/'Cash Flows'!N$14*'Cash Flows'!N$49</f>
        <v>6586.9760386833505</v>
      </c>
      <c r="P54" s="15">
        <f>P16/'Cash Flows'!O$14*'Cash Flows'!O$49</f>
        <v>6343.4291188579846</v>
      </c>
      <c r="Q54" s="15">
        <f>Q16/'Cash Flows'!P$14*'Cash Flows'!P$49</f>
        <v>6079.0560451181409</v>
      </c>
      <c r="R54" s="15">
        <f>R16/'Cash Flows'!Q$14*'Cash Flows'!Q$49</f>
        <v>5798.2653725038645</v>
      </c>
      <c r="S54" s="15">
        <f>S16/'Cash Flows'!R$14*'Cash Flows'!R$49</f>
        <v>5505.0758469545144</v>
      </c>
      <c r="T54" s="15">
        <f>T16/'Cash Flows'!S$14*'Cash Flows'!S$49</f>
        <v>5203.0802401226083</v>
      </c>
      <c r="U54" s="15">
        <f>U16/'Cash Flows'!T$14*'Cash Flows'!T$49</f>
        <v>4895.5435223036675</v>
      </c>
      <c r="V54" s="15">
        <f>V16/'Cash Flows'!U$14*'Cash Flows'!U$49</f>
        <v>4585.8327853971423</v>
      </c>
      <c r="W54" s="15">
        <f>W16/'Cash Flows'!V$14*'Cash Flows'!V$49</f>
        <v>4276.6580846074639</v>
      </c>
      <c r="X54" s="15">
        <f>X16/'Cash Flows'!W$14*'Cash Flows'!W$49</f>
        <v>3970.4957791026063</v>
      </c>
      <c r="Y54" s="15">
        <f>Y16/'Cash Flows'!X$14*'Cash Flows'!X$49</f>
        <v>3669.5612891992282</v>
      </c>
      <c r="Z54" s="15">
        <f>Z16/'Cash Flows'!Y$14*'Cash Flows'!Y$49</f>
        <v>3375.8038156193493</v>
      </c>
      <c r="AA54" s="15">
        <f>AA16/'Cash Flows'!Z$14*'Cash Flows'!Z$49</f>
        <v>3090.8724050010987</v>
      </c>
      <c r="AB54" s="15">
        <f>AB16/'Cash Flows'!AA$14*'Cash Flows'!AA$49</f>
        <v>2816.1490000345584</v>
      </c>
      <c r="AC54" s="15">
        <f>AC16/'Cash Flows'!AB$14*'Cash Flows'!AB$49</f>
        <v>2552.771086902138</v>
      </c>
      <c r="AD54" s="15">
        <f>AD16/'Cash Flows'!AC$14*'Cash Flows'!AC$49</f>
        <v>2301.6779686126974</v>
      </c>
      <c r="AE54" s="15">
        <f>AE16/'Cash Flows'!AD$14*'Cash Flows'!AD$49</f>
        <v>2063.6635720277682</v>
      </c>
      <c r="AF54" s="15">
        <f>AF16/'Cash Flows'!AE$14*'Cash Flows'!AE$49</f>
        <v>1839.3864407431245</v>
      </c>
      <c r="AG54" s="15">
        <f>AG16/'Cash Flows'!AF$14*'Cash Flows'!AF$49</f>
        <v>1629.3679116396818</v>
      </c>
      <c r="AH54" s="15">
        <f>AH16/'Cash Flows'!AG$14*'Cash Flows'!AG$49</f>
        <v>1433.9968603434318</v>
      </c>
      <c r="AI54" s="15">
        <f>AI16/'Cash Flows'!AH$14*'Cash Flows'!AH$49</f>
        <v>1253.5020279668427</v>
      </c>
      <c r="AJ54" s="15">
        <f>AJ16/'Cash Flows'!AI$14*'Cash Flows'!AI$49</f>
        <v>1087.9381970513048</v>
      </c>
      <c r="AK54" s="15">
        <f>AK16/'Cash Flows'!AJ$14*'Cash Flows'!AJ$49</f>
        <v>937.18412490556932</v>
      </c>
      <c r="AL54" s="15">
        <f>AL16/'Cash Flows'!AK$14*'Cash Flows'!AK$49</f>
        <v>800.94713690355593</v>
      </c>
      <c r="AM54" s="15">
        <f>AM16/'Cash Flows'!AL$14*'Cash Flows'!AL$49</f>
        <v>678.77966991916071</v>
      </c>
      <c r="AN54" s="15">
        <f>AN16/'Cash Flows'!AM$14*'Cash Flows'!AM$49</f>
        <v>570.11273733727353</v>
      </c>
      <c r="AO54" s="15">
        <f>AO16/'Cash Flows'!AN$14*'Cash Flows'!AN$49</f>
        <v>474.28439737558165</v>
      </c>
      <c r="AP54" s="15">
        <f>AP16/'Cash Flows'!AO$14*'Cash Flows'!AO$49</f>
        <v>390.55730118561092</v>
      </c>
      <c r="AQ54" s="15">
        <f>AQ16/'Cash Flows'!AP$14*'Cash Flows'!AP$49</f>
        <v>318.12988061634076</v>
      </c>
      <c r="AR54" s="15">
        <f>AR16/'Cash Flows'!AQ$14*'Cash Flows'!AQ$49</f>
        <v>256.14485664507981</v>
      </c>
      <c r="AS54" s="15">
        <f>AS16/'Cash Flows'!AR$14*'Cash Flows'!AR$49</f>
        <v>203.70554018727378</v>
      </c>
      <c r="AT54" s="15">
        <f>AT16/'Cash Flows'!AS$14*'Cash Flows'!AS$49</f>
        <v>159.89388505593294</v>
      </c>
      <c r="AU54" s="15">
        <f>AU16/'Cash Flows'!AT$14*'Cash Flows'!AT$49</f>
        <v>123.77780892982565</v>
      </c>
      <c r="AV54" s="15">
        <f>AV16/'Cash Flows'!AU$14*'Cash Flows'!AU$49</f>
        <v>94.427375568385273</v>
      </c>
      <c r="AW54" s="15">
        <f>AW16/'Cash Flows'!AV$14*'Cash Flows'!AV$49</f>
        <v>70.933225767069018</v>
      </c>
      <c r="AX54" s="15">
        <f>AX16/'Cash Flows'!AW$14*'Cash Flows'!AW$49</f>
        <v>52.422858476316044</v>
      </c>
      <c r="AY54" s="15">
        <f>AY16/'Cash Flows'!AX$14*'Cash Flows'!AX$49</f>
        <v>38.074902221984587</v>
      </c>
      <c r="AZ54" s="15">
        <f>AZ16/'Cash Flows'!AY$14*'Cash Flows'!AY$49</f>
        <v>27.135850230489467</v>
      </c>
      <c r="BA54" s="15">
        <f>BA16/'Cash Flows'!AZ$14*'Cash Flows'!AZ$49</f>
        <v>18.934028847538375</v>
      </c>
      <c r="BB54" s="15">
        <f>BB16/'Cash Flows'!BA$14*'Cash Flows'!BA$49</f>
        <v>12.886741227152127</v>
      </c>
      <c r="BC54" s="15">
        <f>BC16/'Cash Flows'!BB$14*'Cash Flows'!BB$49</f>
        <v>8.5030074610918369</v>
      </c>
      <c r="BD54" s="15">
        <f>BD16/'Cash Flows'!BC$14*'Cash Flows'!BC$49</f>
        <v>5.3798161010561492</v>
      </c>
      <c r="BE54" s="15">
        <f>BE16/'Cash Flows'!BD$14*'Cash Flows'!BD$49</f>
        <v>3.1943978208494599</v>
      </c>
      <c r="BF54" s="15">
        <f>BF16/'Cash Flows'!BE$14*'Cash Flows'!BE$49</f>
        <v>1.6938625236454792</v>
      </c>
      <c r="BG54" s="15">
        <f>BG16/'Cash Flows'!BF$14*'Cash Flows'!BF$49</f>
        <v>0.68370196993466381</v>
      </c>
    </row>
    <row r="55" spans="2:59" ht="13.35" customHeight="1">
      <c r="D55" s="1" t="s">
        <v>61</v>
      </c>
      <c r="E55" s="15">
        <f>E17/'Cash Flows'!D$14*'Cash Flows'!D$49</f>
        <v>0</v>
      </c>
      <c r="F55" s="15">
        <f>F17/'Cash Flows'!E$14*'Cash Flows'!E$49</f>
        <v>0</v>
      </c>
      <c r="G55" s="15">
        <f>G17/'Cash Flows'!F$14*'Cash Flows'!F$49</f>
        <v>0</v>
      </c>
      <c r="H55" s="15">
        <f>H17/'Cash Flows'!G$14*'Cash Flows'!G$49</f>
        <v>0</v>
      </c>
      <c r="I55" s="15">
        <f>I17/'Cash Flows'!H$14*'Cash Flows'!H$49</f>
        <v>0</v>
      </c>
      <c r="J55" s="15">
        <f>J17/'Cash Flows'!I$14*'Cash Flows'!I$49</f>
        <v>0</v>
      </c>
      <c r="K55" s="15">
        <f>K17/'Cash Flows'!J$14*'Cash Flows'!J$49</f>
        <v>0</v>
      </c>
      <c r="L55" s="15">
        <f>L17/'Cash Flows'!K$14*'Cash Flows'!K$49</f>
        <v>0</v>
      </c>
      <c r="M55" s="15">
        <f>M17/'Cash Flows'!L$14*'Cash Flows'!L$49</f>
        <v>0</v>
      </c>
      <c r="N55" s="15">
        <f>N17/'Cash Flows'!M$14*'Cash Flows'!M$49</f>
        <v>0</v>
      </c>
      <c r="O55" s="15">
        <f>O17/'Cash Flows'!N$14*'Cash Flows'!N$49</f>
        <v>0</v>
      </c>
      <c r="P55" s="15">
        <f>P17/'Cash Flows'!O$14*'Cash Flows'!O$49</f>
        <v>0</v>
      </c>
      <c r="Q55" s="15">
        <f>Q17/'Cash Flows'!P$14*'Cash Flows'!P$49</f>
        <v>0</v>
      </c>
      <c r="R55" s="15">
        <f>R17/'Cash Flows'!Q$14*'Cash Flows'!Q$49</f>
        <v>0</v>
      </c>
      <c r="S55" s="15">
        <f>S17/'Cash Flows'!R$14*'Cash Flows'!R$49</f>
        <v>0</v>
      </c>
      <c r="T55" s="15">
        <f>T17/'Cash Flows'!S$14*'Cash Flows'!S$49</f>
        <v>0</v>
      </c>
      <c r="U55" s="15">
        <f>U17/'Cash Flows'!T$14*'Cash Flows'!T$49</f>
        <v>0</v>
      </c>
      <c r="V55" s="15">
        <f>V17/'Cash Flows'!U$14*'Cash Flows'!U$49</f>
        <v>0</v>
      </c>
      <c r="W55" s="15">
        <f>W17/'Cash Flows'!V$14*'Cash Flows'!V$49</f>
        <v>0</v>
      </c>
      <c r="X55" s="15">
        <f>X17/'Cash Flows'!W$14*'Cash Flows'!W$49</f>
        <v>0</v>
      </c>
      <c r="Y55" s="15">
        <f>Y17/'Cash Flows'!X$14*'Cash Flows'!X$49</f>
        <v>0</v>
      </c>
      <c r="Z55" s="15">
        <f>Z17/'Cash Flows'!Y$14*'Cash Flows'!Y$49</f>
        <v>0</v>
      </c>
      <c r="AA55" s="15">
        <f>AA17/'Cash Flows'!Z$14*'Cash Flows'!Z$49</f>
        <v>0</v>
      </c>
      <c r="AB55" s="15">
        <f>AB17/'Cash Flows'!AA$14*'Cash Flows'!AA$49</f>
        <v>0</v>
      </c>
      <c r="AC55" s="15">
        <f>AC17/'Cash Flows'!AB$14*'Cash Flows'!AB$49</f>
        <v>0</v>
      </c>
      <c r="AD55" s="15">
        <f>AD17/'Cash Flows'!AC$14*'Cash Flows'!AC$49</f>
        <v>0</v>
      </c>
      <c r="AE55" s="15">
        <f>AE17/'Cash Flows'!AD$14*'Cash Flows'!AD$49</f>
        <v>0</v>
      </c>
      <c r="AF55" s="15">
        <f>AF17/'Cash Flows'!AE$14*'Cash Flows'!AE$49</f>
        <v>0</v>
      </c>
      <c r="AG55" s="15">
        <f>AG17/'Cash Flows'!AF$14*'Cash Flows'!AF$49</f>
        <v>0</v>
      </c>
      <c r="AH55" s="15">
        <f>AH17/'Cash Flows'!AG$14*'Cash Flows'!AG$49</f>
        <v>0</v>
      </c>
      <c r="AI55" s="15">
        <f>AI17/'Cash Flows'!AH$14*'Cash Flows'!AH$49</f>
        <v>0</v>
      </c>
      <c r="AJ55" s="15">
        <f>AJ17/'Cash Flows'!AI$14*'Cash Flows'!AI$49</f>
        <v>0</v>
      </c>
      <c r="AK55" s="15">
        <f>AK17/'Cash Flows'!AJ$14*'Cash Flows'!AJ$49</f>
        <v>0</v>
      </c>
      <c r="AL55" s="15">
        <f>AL17/'Cash Flows'!AK$14*'Cash Flows'!AK$49</f>
        <v>0</v>
      </c>
      <c r="AM55" s="15">
        <f>AM17/'Cash Flows'!AL$14*'Cash Flows'!AL$49</f>
        <v>0</v>
      </c>
      <c r="AN55" s="15">
        <f>AN17/'Cash Flows'!AM$14*'Cash Flows'!AM$49</f>
        <v>0</v>
      </c>
      <c r="AO55" s="15">
        <f>AO17/'Cash Flows'!AN$14*'Cash Flows'!AN$49</f>
        <v>0</v>
      </c>
      <c r="AP55" s="15">
        <f>AP17/'Cash Flows'!AO$14*'Cash Flows'!AO$49</f>
        <v>0</v>
      </c>
      <c r="AQ55" s="15">
        <f>AQ17/'Cash Flows'!AP$14*'Cash Flows'!AP$49</f>
        <v>0</v>
      </c>
      <c r="AR55" s="15">
        <f>AR17/'Cash Flows'!AQ$14*'Cash Flows'!AQ$49</f>
        <v>0</v>
      </c>
      <c r="AS55" s="15">
        <f>AS17/'Cash Flows'!AR$14*'Cash Flows'!AR$49</f>
        <v>0</v>
      </c>
      <c r="AT55" s="15">
        <f>AT17/'Cash Flows'!AS$14*'Cash Flows'!AS$49</f>
        <v>0</v>
      </c>
      <c r="AU55" s="15">
        <f>AU17/'Cash Flows'!AT$14*'Cash Flows'!AT$49</f>
        <v>0</v>
      </c>
      <c r="AV55" s="15">
        <f>AV17/'Cash Flows'!AU$14*'Cash Flows'!AU$49</f>
        <v>0</v>
      </c>
      <c r="AW55" s="15">
        <f>AW17/'Cash Flows'!AV$14*'Cash Flows'!AV$49</f>
        <v>0</v>
      </c>
      <c r="AX55" s="15">
        <f>AX17/'Cash Flows'!AW$14*'Cash Flows'!AW$49</f>
        <v>0</v>
      </c>
      <c r="AY55" s="15">
        <f>AY17/'Cash Flows'!AX$14*'Cash Flows'!AX$49</f>
        <v>0</v>
      </c>
      <c r="AZ55" s="15">
        <f>AZ17/'Cash Flows'!AY$14*'Cash Flows'!AY$49</f>
        <v>0</v>
      </c>
      <c r="BA55" s="15">
        <f>BA17/'Cash Flows'!AZ$14*'Cash Flows'!AZ$49</f>
        <v>0</v>
      </c>
      <c r="BB55" s="15">
        <f>BB17/'Cash Flows'!BA$14*'Cash Flows'!BA$49</f>
        <v>0</v>
      </c>
      <c r="BC55" s="15">
        <f>BC17/'Cash Flows'!BB$14*'Cash Flows'!BB$49</f>
        <v>0</v>
      </c>
      <c r="BD55" s="15">
        <f>BD17/'Cash Flows'!BC$14*'Cash Flows'!BC$49</f>
        <v>0</v>
      </c>
      <c r="BE55" s="15">
        <f>BE17/'Cash Flows'!BD$14*'Cash Flows'!BD$49</f>
        <v>0</v>
      </c>
      <c r="BF55" s="15">
        <f>BF17/'Cash Flows'!BE$14*'Cash Flows'!BE$49</f>
        <v>0</v>
      </c>
      <c r="BG55" s="15">
        <f>BG17/'Cash Flows'!BF$14*'Cash Flows'!BF$49</f>
        <v>0</v>
      </c>
    </row>
    <row r="56" spans="2:59" ht="13.35" customHeight="1">
      <c r="D56" s="1" t="s">
        <v>60</v>
      </c>
      <c r="E56" s="15">
        <f>E18/'Cash Flows'!D$14*'Cash Flows'!D$49</f>
        <v>1362.1081999672956</v>
      </c>
      <c r="F56" s="15">
        <f>F18/'Cash Flows'!E$14*'Cash Flows'!E$49</f>
        <v>1203.3925279659882</v>
      </c>
      <c r="G56" s="15">
        <f>G18/'Cash Flows'!F$14*'Cash Flows'!F$49</f>
        <v>1096.135597404628</v>
      </c>
      <c r="H56" s="15">
        <f>H18/'Cash Flows'!G$14*'Cash Flows'!G$49</f>
        <v>1000.3807873858193</v>
      </c>
      <c r="I56" s="15">
        <f>I18/'Cash Flows'!H$14*'Cash Flows'!H$49</f>
        <v>912.2707566737904</v>
      </c>
      <c r="J56" s="15">
        <f>J18/'Cash Flows'!I$14*'Cash Flows'!I$49</f>
        <v>825.58496252449163</v>
      </c>
      <c r="K56" s="15">
        <f>K18/'Cash Flows'!J$14*'Cash Flows'!J$49</f>
        <v>751.55356950608143</v>
      </c>
      <c r="L56" s="15">
        <f>L18/'Cash Flows'!K$14*'Cash Flows'!K$49</f>
        <v>683.48085446208097</v>
      </c>
      <c r="M56" s="15">
        <f>M18/'Cash Flows'!L$14*'Cash Flows'!L$49</f>
        <v>620.895350037669</v>
      </c>
      <c r="N56" s="15">
        <f>N18/'Cash Flows'!M$14*'Cash Flows'!M$49</f>
        <v>563.35945602080608</v>
      </c>
      <c r="O56" s="15">
        <f>O18/'Cash Flows'!N$14*'Cash Flows'!N$49</f>
        <v>510.47334288820565</v>
      </c>
      <c r="P56" s="15">
        <f>P18/'Cash Flows'!O$14*'Cash Flows'!O$49</f>
        <v>461.87664419871612</v>
      </c>
      <c r="Q56" s="15">
        <f>Q18/'Cash Flows'!P$14*'Cash Flows'!P$49</f>
        <v>417.24781860219593</v>
      </c>
      <c r="R56" s="15">
        <f>R18/'Cash Flows'!Q$14*'Cash Flows'!Q$49</f>
        <v>376.29202368616308</v>
      </c>
      <c r="S56" s="15">
        <f>S18/'Cash Flows'!R$14*'Cash Flows'!R$49</f>
        <v>338.74241144284423</v>
      </c>
      <c r="T56" s="15">
        <f>T18/'Cash Flows'!S$14*'Cash Flows'!S$49</f>
        <v>304.3489748295944</v>
      </c>
      <c r="U56" s="15">
        <f>U18/'Cash Flows'!T$14*'Cash Flows'!T$49</f>
        <v>272.87794098613284</v>
      </c>
      <c r="V56" s="15">
        <f>V18/'Cash Flows'!U$14*'Cash Flows'!U$49</f>
        <v>244.1427872352881</v>
      </c>
      <c r="W56" s="15">
        <f>W18/'Cash Flows'!V$14*'Cash Flows'!V$49</f>
        <v>217.93620236868145</v>
      </c>
      <c r="X56" s="15">
        <f>X18/'Cash Flows'!W$14*'Cash Flows'!W$49</f>
        <v>194.06614574965229</v>
      </c>
      <c r="Y56" s="15">
        <f>Y18/'Cash Flows'!X$14*'Cash Flows'!X$49</f>
        <v>172.35465796121048</v>
      </c>
      <c r="Z56" s="15">
        <f>Z18/'Cash Flows'!Y$14*'Cash Flows'!Y$49</f>
        <v>152.63727388721307</v>
      </c>
      <c r="AA56" s="15">
        <f>AA18/'Cash Flows'!Z$14*'Cash Flows'!Z$49</f>
        <v>134.7617694728053</v>
      </c>
      <c r="AB56" s="15">
        <f>AB18/'Cash Flows'!AA$14*'Cash Flows'!AA$49</f>
        <v>118.58745486651422</v>
      </c>
      <c r="AC56" s="15">
        <f>AC18/'Cash Flows'!AB$14*'Cash Flows'!AB$49</f>
        <v>103.98436463026431</v>
      </c>
      <c r="AD56" s="15">
        <f>AD18/'Cash Flows'!AC$14*'Cash Flows'!AC$49</f>
        <v>90.832032694362908</v>
      </c>
      <c r="AE56" s="15">
        <f>AE18/'Cash Flows'!AD$14*'Cash Flows'!AD$49</f>
        <v>79.018417582797042</v>
      </c>
      <c r="AF56" s="15">
        <f>AF18/'Cash Flows'!AE$14*'Cash Flows'!AE$49</f>
        <v>68.438824804418672</v>
      </c>
      <c r="AG56" s="15">
        <f>AG18/'Cash Flows'!AF$14*'Cash Flows'!AF$49</f>
        <v>58.994652360935831</v>
      </c>
      <c r="AH56" s="15">
        <f>AH18/'Cash Flows'!AG$14*'Cash Flows'!AG$49</f>
        <v>50.593297113118595</v>
      </c>
      <c r="AI56" s="15">
        <f>AI18/'Cash Flows'!AH$14*'Cash Flows'!AH$49</f>
        <v>43.148132856788493</v>
      </c>
      <c r="AJ56" s="15">
        <f>AJ18/'Cash Flows'!AI$14*'Cash Flows'!AI$49</f>
        <v>36.578380987407847</v>
      </c>
      <c r="AK56" s="15">
        <f>AK18/'Cash Flows'!AJ$14*'Cash Flows'!AJ$49</f>
        <v>30.808724341542849</v>
      </c>
      <c r="AL56" s="15">
        <f>AL18/'Cash Flows'!AK$14*'Cash Flows'!AK$49</f>
        <v>25.768654429498277</v>
      </c>
      <c r="AM56" s="15">
        <f>AM18/'Cash Flows'!AL$14*'Cash Flows'!AL$49</f>
        <v>21.391978392921462</v>
      </c>
      <c r="AN56" s="15">
        <f>AN18/'Cash Flows'!AM$14*'Cash Flows'!AM$49</f>
        <v>17.616191750680141</v>
      </c>
      <c r="AO56" s="15">
        <f>AO18/'Cash Flows'!AN$14*'Cash Flows'!AN$49</f>
        <v>14.382018612774365</v>
      </c>
      <c r="AP56" s="15">
        <f>AP18/'Cash Flows'!AO$14*'Cash Flows'!AO$49</f>
        <v>11.633229219186333</v>
      </c>
      <c r="AQ56" s="15">
        <f>AQ18/'Cash Flows'!AP$14*'Cash Flows'!AP$49</f>
        <v>9.3163808230237848</v>
      </c>
      <c r="AR56" s="15">
        <f>AR18/'Cash Flows'!AQ$14*'Cash Flows'!AQ$49</f>
        <v>7.3808881302695681</v>
      </c>
      <c r="AS56" s="15">
        <f>AS18/'Cash Flows'!AR$14*'Cash Flows'!AR$49</f>
        <v>5.7795868261316627</v>
      </c>
      <c r="AT56" s="15">
        <f>AT18/'Cash Flows'!AS$14*'Cash Flows'!AS$49</f>
        <v>4.4689829596021067</v>
      </c>
      <c r="AU56" s="15">
        <f>AU18/'Cash Flows'!AT$14*'Cash Flows'!AT$49</f>
        <v>3.4089864561405077</v>
      </c>
      <c r="AV56" s="15">
        <f>AV18/'Cash Flows'!AU$14*'Cash Flows'!AU$49</f>
        <v>2.5627806525726511</v>
      </c>
      <c r="AW56" s="15">
        <f>AW18/'Cash Flows'!AV$14*'Cash Flows'!AV$49</f>
        <v>1.8967812103308788</v>
      </c>
      <c r="AX56" s="15">
        <f>AX18/'Cash Flows'!AW$14*'Cash Flows'!AW$49</f>
        <v>1.3805786214678786</v>
      </c>
      <c r="AY56" s="15">
        <f>AY18/'Cash Flows'!AX$14*'Cash Flows'!AX$49</f>
        <v>0.98689161973328676</v>
      </c>
      <c r="AZ56" s="15">
        <f>AZ18/'Cash Flows'!AY$14*'Cash Flows'!AY$49</f>
        <v>0.69166185442729355</v>
      </c>
      <c r="BA56" s="15">
        <f>BA18/'Cash Flows'!AZ$14*'Cash Flows'!AZ$49</f>
        <v>0.47412139004831388</v>
      </c>
      <c r="BB56" s="15">
        <f>BB18/'Cash Flows'!BA$14*'Cash Flows'!BA$49</f>
        <v>0.31672645156366497</v>
      </c>
      <c r="BC56" s="15">
        <f>BC18/'Cash Flows'!BB$14*'Cash Flows'!BB$49</f>
        <v>0.20497981221896253</v>
      </c>
      <c r="BD56" s="15">
        <f>BD18/'Cash Flows'!BC$14*'Cash Flows'!BC$49</f>
        <v>0.12716849220521026</v>
      </c>
      <c r="BE56" s="15">
        <f>BE18/'Cash Flows'!BD$14*'Cash Flows'!BD$49</f>
        <v>7.404507164617441E-2</v>
      </c>
      <c r="BF56" s="15">
        <f>BF18/'Cash Flows'!BE$14*'Cash Flows'!BE$49</f>
        <v>3.8480060839228968E-2</v>
      </c>
      <c r="BG56" s="15">
        <f>BG18/'Cash Flows'!BF$14*'Cash Flows'!BF$49</f>
        <v>1.5109813535556066E-2</v>
      </c>
    </row>
    <row r="57" spans="2:59" ht="13.35" customHeight="1">
      <c r="D57" s="1" t="s">
        <v>99</v>
      </c>
      <c r="E57" s="15">
        <f>E19/'Cash Flows'!D$14*'Cash Flows'!D$49</f>
        <v>1938.0452307692308</v>
      </c>
      <c r="F57" s="15">
        <f>F19/'Cash Flows'!E$14*'Cash Flows'!E$49</f>
        <v>351.56704000000008</v>
      </c>
      <c r="G57" s="15">
        <f>G19/'Cash Flows'!F$14*'Cash Flows'!F$49</f>
        <v>0</v>
      </c>
      <c r="H57" s="15">
        <f>H19/'Cash Flows'!G$14*'Cash Flows'!G$49</f>
        <v>0</v>
      </c>
      <c r="I57" s="15">
        <f>I19/'Cash Flows'!H$14*'Cash Flows'!H$49</f>
        <v>0</v>
      </c>
      <c r="J57" s="15">
        <f>J19/'Cash Flows'!I$14*'Cash Flows'!I$49</f>
        <v>0</v>
      </c>
      <c r="K57" s="15">
        <f>K19/'Cash Flows'!J$14*'Cash Flows'!J$49</f>
        <v>0</v>
      </c>
      <c r="L57" s="15">
        <f>L19/'Cash Flows'!K$14*'Cash Flows'!K$49</f>
        <v>0</v>
      </c>
      <c r="M57" s="15">
        <f>M19/'Cash Flows'!L$14*'Cash Flows'!L$49</f>
        <v>0</v>
      </c>
      <c r="N57" s="15">
        <f>N19/'Cash Flows'!M$14*'Cash Flows'!M$49</f>
        <v>0</v>
      </c>
      <c r="O57" s="15">
        <f>O19/'Cash Flows'!N$14*'Cash Flows'!N$49</f>
        <v>0</v>
      </c>
      <c r="P57" s="15">
        <f>P19/'Cash Flows'!O$14*'Cash Flows'!O$49</f>
        <v>0</v>
      </c>
      <c r="Q57" s="15">
        <f>Q19/'Cash Flows'!P$14*'Cash Flows'!P$49</f>
        <v>0</v>
      </c>
      <c r="R57" s="15">
        <f>R19/'Cash Flows'!Q$14*'Cash Flows'!Q$49</f>
        <v>0</v>
      </c>
      <c r="S57" s="15">
        <f>S19/'Cash Flows'!R$14*'Cash Flows'!R$49</f>
        <v>0</v>
      </c>
      <c r="T57" s="15">
        <f>T19/'Cash Flows'!S$14*'Cash Flows'!S$49</f>
        <v>0</v>
      </c>
      <c r="U57" s="15">
        <f>U19/'Cash Flows'!T$14*'Cash Flows'!T$49</f>
        <v>0</v>
      </c>
      <c r="V57" s="15">
        <f>V19/'Cash Flows'!U$14*'Cash Flows'!U$49</f>
        <v>0</v>
      </c>
      <c r="W57" s="15">
        <f>W19/'Cash Flows'!V$14*'Cash Flows'!V$49</f>
        <v>0</v>
      </c>
      <c r="X57" s="15">
        <f>X19/'Cash Flows'!W$14*'Cash Flows'!W$49</f>
        <v>0</v>
      </c>
      <c r="Y57" s="15">
        <f>Y19/'Cash Flows'!X$14*'Cash Flows'!X$49</f>
        <v>0</v>
      </c>
      <c r="Z57" s="15">
        <f>Z19/'Cash Flows'!Y$14*'Cash Flows'!Y$49</f>
        <v>0</v>
      </c>
      <c r="AA57" s="15">
        <f>AA19/'Cash Flows'!Z$14*'Cash Flows'!Z$49</f>
        <v>0</v>
      </c>
      <c r="AB57" s="15">
        <f>AB19/'Cash Flows'!AA$14*'Cash Flows'!AA$49</f>
        <v>0</v>
      </c>
      <c r="AC57" s="15">
        <f>AC19/'Cash Flows'!AB$14*'Cash Flows'!AB$49</f>
        <v>0</v>
      </c>
      <c r="AD57" s="15">
        <f>AD19/'Cash Flows'!AC$14*'Cash Flows'!AC$49</f>
        <v>0</v>
      </c>
      <c r="AE57" s="15">
        <f>AE19/'Cash Flows'!AD$14*'Cash Flows'!AD$49</f>
        <v>0</v>
      </c>
      <c r="AF57" s="15">
        <f>AF19/'Cash Flows'!AE$14*'Cash Flows'!AE$49</f>
        <v>0</v>
      </c>
      <c r="AG57" s="15">
        <f>AG19/'Cash Flows'!AF$14*'Cash Flows'!AF$49</f>
        <v>0</v>
      </c>
      <c r="AH57" s="15">
        <f>AH19/'Cash Flows'!AG$14*'Cash Flows'!AG$49</f>
        <v>0</v>
      </c>
      <c r="AI57" s="15">
        <f>AI19/'Cash Flows'!AH$14*'Cash Flows'!AH$49</f>
        <v>0</v>
      </c>
      <c r="AJ57" s="15">
        <f>AJ19/'Cash Flows'!AI$14*'Cash Flows'!AI$49</f>
        <v>0</v>
      </c>
      <c r="AK57" s="15">
        <f>AK19/'Cash Flows'!AJ$14*'Cash Flows'!AJ$49</f>
        <v>0</v>
      </c>
      <c r="AL57" s="15">
        <f>AL19/'Cash Flows'!AK$14*'Cash Flows'!AK$49</f>
        <v>0</v>
      </c>
      <c r="AM57" s="15">
        <f>AM19/'Cash Flows'!AL$14*'Cash Flows'!AL$49</f>
        <v>0</v>
      </c>
      <c r="AN57" s="15">
        <f>AN19/'Cash Flows'!AM$14*'Cash Flows'!AM$49</f>
        <v>0</v>
      </c>
      <c r="AO57" s="15">
        <f>AO19/'Cash Flows'!AN$14*'Cash Flows'!AN$49</f>
        <v>0</v>
      </c>
      <c r="AP57" s="15">
        <f>AP19/'Cash Flows'!AO$14*'Cash Flows'!AO$49</f>
        <v>0</v>
      </c>
      <c r="AQ57" s="15">
        <f>AQ19/'Cash Flows'!AP$14*'Cash Flows'!AP$49</f>
        <v>0</v>
      </c>
      <c r="AR57" s="15">
        <f>AR19/'Cash Flows'!AQ$14*'Cash Flows'!AQ$49</f>
        <v>0</v>
      </c>
      <c r="AS57" s="15">
        <f>AS19/'Cash Flows'!AR$14*'Cash Flows'!AR$49</f>
        <v>0</v>
      </c>
      <c r="AT57" s="15">
        <f>AT19/'Cash Flows'!AS$14*'Cash Flows'!AS$49</f>
        <v>0</v>
      </c>
      <c r="AU57" s="15">
        <f>AU19/'Cash Flows'!AT$14*'Cash Flows'!AT$49</f>
        <v>0</v>
      </c>
      <c r="AV57" s="15">
        <f>AV19/'Cash Flows'!AU$14*'Cash Flows'!AU$49</f>
        <v>0</v>
      </c>
      <c r="AW57" s="15">
        <f>AW19/'Cash Flows'!AV$14*'Cash Flows'!AV$49</f>
        <v>0</v>
      </c>
      <c r="AX57" s="15">
        <f>AX19/'Cash Flows'!AW$14*'Cash Flows'!AW$49</f>
        <v>0</v>
      </c>
      <c r="AY57" s="15">
        <f>AY19/'Cash Flows'!AX$14*'Cash Flows'!AX$49</f>
        <v>0</v>
      </c>
      <c r="AZ57" s="15">
        <f>AZ19/'Cash Flows'!AY$14*'Cash Flows'!AY$49</f>
        <v>0</v>
      </c>
      <c r="BA57" s="15">
        <f>BA19/'Cash Flows'!AZ$14*'Cash Flows'!AZ$49</f>
        <v>0</v>
      </c>
      <c r="BB57" s="15">
        <f>BB19/'Cash Flows'!BA$14*'Cash Flows'!BA$49</f>
        <v>0</v>
      </c>
      <c r="BC57" s="15">
        <f>BC19/'Cash Flows'!BB$14*'Cash Flows'!BB$49</f>
        <v>0</v>
      </c>
      <c r="BD57" s="15">
        <f>BD19/'Cash Flows'!BC$14*'Cash Flows'!BC$49</f>
        <v>0</v>
      </c>
      <c r="BE57" s="15">
        <f>BE19/'Cash Flows'!BD$14*'Cash Flows'!BD$49</f>
        <v>0</v>
      </c>
      <c r="BF57" s="15">
        <f>BF19/'Cash Flows'!BE$14*'Cash Flows'!BE$49</f>
        <v>0</v>
      </c>
      <c r="BG57" s="15">
        <f>BG19/'Cash Flows'!BF$14*'Cash Flows'!BF$49</f>
        <v>0</v>
      </c>
    </row>
    <row r="58" spans="2:59" ht="13.35" customHeight="1">
      <c r="D58" s="36" t="s">
        <v>100</v>
      </c>
      <c r="E58" s="47">
        <f t="shared" ref="E58:M58" si="8">SUM(E52:E57)</f>
        <v>-955.85552817983535</v>
      </c>
      <c r="F58" s="47">
        <f t="shared" si="8"/>
        <v>-914.28974930702543</v>
      </c>
      <c r="G58" s="47">
        <f t="shared" si="8"/>
        <v>194.62637852158036</v>
      </c>
      <c r="H58" s="47">
        <f t="shared" si="8"/>
        <v>1409.5577624845625</v>
      </c>
      <c r="I58" s="47">
        <f t="shared" si="8"/>
        <v>2442.3457541330613</v>
      </c>
      <c r="J58" s="47">
        <f t="shared" si="8"/>
        <v>3294.2993177230055</v>
      </c>
      <c r="K58" s="47">
        <f t="shared" si="8"/>
        <v>4025.1240740756239</v>
      </c>
      <c r="L58" s="47">
        <f t="shared" si="8"/>
        <v>4635.0981777052084</v>
      </c>
      <c r="M58" s="47">
        <f t="shared" si="8"/>
        <v>5138.7104291019141</v>
      </c>
      <c r="N58" s="47">
        <f t="shared" ref="N58:BG58" si="9">SUM(N52:N57)</f>
        <v>5545.4395884911855</v>
      </c>
      <c r="O58" s="47">
        <f t="shared" si="9"/>
        <v>5860.9499480405084</v>
      </c>
      <c r="P58" s="47">
        <f t="shared" si="9"/>
        <v>6091.2236229612854</v>
      </c>
      <c r="Q58" s="47">
        <f t="shared" si="9"/>
        <v>6244.0699014531201</v>
      </c>
      <c r="R58" s="47">
        <f t="shared" si="9"/>
        <v>6324.3617591560633</v>
      </c>
      <c r="S58" s="47">
        <f t="shared" si="9"/>
        <v>6341.7612165233249</v>
      </c>
      <c r="T58" s="47">
        <f t="shared" si="9"/>
        <v>6304.8677771281145</v>
      </c>
      <c r="U58" s="47">
        <f t="shared" si="9"/>
        <v>6201.9114654409013</v>
      </c>
      <c r="V58" s="47">
        <f t="shared" si="9"/>
        <v>6060.2216798100226</v>
      </c>
      <c r="W58" s="47">
        <f t="shared" si="9"/>
        <v>5885.5480800873238</v>
      </c>
      <c r="X58" s="47">
        <f t="shared" si="9"/>
        <v>5683.2223897279673</v>
      </c>
      <c r="Y58" s="47">
        <f t="shared" si="9"/>
        <v>5457.8320798530958</v>
      </c>
      <c r="Z58" s="47">
        <f t="shared" si="9"/>
        <v>5213.6599234015293</v>
      </c>
      <c r="AA58" s="47">
        <f t="shared" si="9"/>
        <v>4954.3892776460398</v>
      </c>
      <c r="AB58" s="47">
        <f t="shared" si="9"/>
        <v>4683.2427911536724</v>
      </c>
      <c r="AC58" s="47">
        <f t="shared" si="9"/>
        <v>4403.3088930501035</v>
      </c>
      <c r="AD58" s="47">
        <f t="shared" si="9"/>
        <v>4117.5691201676118</v>
      </c>
      <c r="AE58" s="47">
        <f t="shared" si="9"/>
        <v>3829.0170971788953</v>
      </c>
      <c r="AF58" s="47">
        <f t="shared" si="9"/>
        <v>3540.8418768838419</v>
      </c>
      <c r="AG58" s="47">
        <f t="shared" si="9"/>
        <v>3255.7876320542068</v>
      </c>
      <c r="AH58" s="47">
        <f t="shared" si="9"/>
        <v>2976.1199271219102</v>
      </c>
      <c r="AI58" s="47">
        <f t="shared" si="9"/>
        <v>2703.6653949680185</v>
      </c>
      <c r="AJ58" s="47">
        <f t="shared" si="9"/>
        <v>2439.9635595257541</v>
      </c>
      <c r="AK58" s="47">
        <f t="shared" si="9"/>
        <v>2186.4518280662242</v>
      </c>
      <c r="AL58" s="47">
        <f t="shared" si="9"/>
        <v>1944.4110185336283</v>
      </c>
      <c r="AM58" s="47">
        <f t="shared" si="9"/>
        <v>1715.0939724132631</v>
      </c>
      <c r="AN58" s="47">
        <f t="shared" si="9"/>
        <v>1499.6936638952022</v>
      </c>
      <c r="AO58" s="47">
        <f t="shared" si="9"/>
        <v>1299.2287335120052</v>
      </c>
      <c r="AP58" s="47">
        <f t="shared" si="9"/>
        <v>1114.6191017212507</v>
      </c>
      <c r="AQ58" s="47">
        <f t="shared" si="9"/>
        <v>946.51008045679112</v>
      </c>
      <c r="AR58" s="47">
        <f t="shared" si="9"/>
        <v>794.97351166539659</v>
      </c>
      <c r="AS58" s="47">
        <f t="shared" si="9"/>
        <v>659.68341803348881</v>
      </c>
      <c r="AT58" s="47">
        <f t="shared" si="9"/>
        <v>540.23626063446363</v>
      </c>
      <c r="AU58" s="47">
        <f t="shared" si="9"/>
        <v>436.09060934946018</v>
      </c>
      <c r="AV58" s="47">
        <f t="shared" si="9"/>
        <v>346.5361966205873</v>
      </c>
      <c r="AW58" s="47">
        <f t="shared" si="9"/>
        <v>270.72489823249862</v>
      </c>
      <c r="AX58" s="47">
        <f t="shared" si="9"/>
        <v>207.68375638632989</v>
      </c>
      <c r="AY58" s="47">
        <f t="shared" si="9"/>
        <v>156.24519612773756</v>
      </c>
      <c r="AZ58" s="47">
        <f t="shared" si="9"/>
        <v>115.07479112406624</v>
      </c>
      <c r="BA58" s="47">
        <f t="shared" si="9"/>
        <v>82.763416660516398</v>
      </c>
      <c r="BB58" s="47">
        <f t="shared" si="9"/>
        <v>57.906826734779315</v>
      </c>
      <c r="BC58" s="47">
        <f t="shared" si="9"/>
        <v>39.171107728693158</v>
      </c>
      <c r="BD58" s="47">
        <f t="shared" si="9"/>
        <v>25.339319612200324</v>
      </c>
      <c r="BE58" s="47">
        <f t="shared" si="9"/>
        <v>15.340667731518185</v>
      </c>
      <c r="BF58" s="47">
        <f t="shared" si="9"/>
        <v>8.2637193675376128</v>
      </c>
      <c r="BG58" s="47">
        <f t="shared" si="9"/>
        <v>3.3564468033524997</v>
      </c>
    </row>
    <row r="59" spans="2:59" ht="13.35" customHeight="1">
      <c r="E59" s="43"/>
      <c r="F59" s="43"/>
      <c r="G59" s="43"/>
      <c r="H59" s="43"/>
      <c r="I59" s="43"/>
      <c r="J59" s="43"/>
      <c r="K59" s="43"/>
    </row>
    <row r="60" spans="2:59" ht="13.35" customHeight="1">
      <c r="D60" s="20"/>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row>
    <row r="61" spans="2:59" ht="13.35" customHeight="1">
      <c r="C61" s="7" t="s">
        <v>93</v>
      </c>
      <c r="D61" s="39"/>
      <c r="E61" s="38"/>
      <c r="F61" s="42">
        <f>E58</f>
        <v>-955.85552817983535</v>
      </c>
      <c r="G61" s="42">
        <f>F74</f>
        <v>-914.28974930702873</v>
      </c>
      <c r="H61" s="42">
        <f t="shared" ref="H61:N61" si="10">G74</f>
        <v>194.62637852157684</v>
      </c>
      <c r="I61" s="42">
        <f t="shared" si="10"/>
        <v>1409.5577624845532</v>
      </c>
      <c r="J61" s="42">
        <f t="shared" si="10"/>
        <v>2442.3457541330499</v>
      </c>
      <c r="K61" s="42">
        <f t="shared" si="10"/>
        <v>3294.2993177229991</v>
      </c>
      <c r="L61" s="42">
        <f t="shared" si="10"/>
        <v>4025.1240740756143</v>
      </c>
      <c r="M61" s="42">
        <f t="shared" si="10"/>
        <v>4635.0981777051975</v>
      </c>
      <c r="N61" s="42">
        <f t="shared" si="10"/>
        <v>5138.710429101905</v>
      </c>
      <c r="O61" s="42">
        <f t="shared" ref="O61:BG61" si="11">N74</f>
        <v>5545.4395884911792</v>
      </c>
      <c r="P61" s="42">
        <f t="shared" si="11"/>
        <v>5860.9499480404993</v>
      </c>
      <c r="Q61" s="42">
        <f t="shared" si="11"/>
        <v>6091.2236229612781</v>
      </c>
      <c r="R61" s="42">
        <f t="shared" si="11"/>
        <v>6244.0699014531128</v>
      </c>
      <c r="S61" s="42">
        <f t="shared" si="11"/>
        <v>6324.3617591560578</v>
      </c>
      <c r="T61" s="42">
        <f t="shared" si="11"/>
        <v>6341.7612165233177</v>
      </c>
      <c r="U61" s="42">
        <f t="shared" si="11"/>
        <v>6304.8677771281036</v>
      </c>
      <c r="V61" s="42">
        <f t="shared" si="11"/>
        <v>6201.911465440895</v>
      </c>
      <c r="W61" s="42">
        <f t="shared" si="11"/>
        <v>6060.2216798100144</v>
      </c>
      <c r="X61" s="42">
        <f t="shared" si="11"/>
        <v>5885.5480800873165</v>
      </c>
      <c r="Y61" s="42">
        <f t="shared" si="11"/>
        <v>5683.2223897279582</v>
      </c>
      <c r="Z61" s="42">
        <f t="shared" si="11"/>
        <v>5457.8320798530867</v>
      </c>
      <c r="AA61" s="42">
        <f t="shared" si="11"/>
        <v>5213.6599234015175</v>
      </c>
      <c r="AB61" s="42">
        <f t="shared" si="11"/>
        <v>4954.3892776460298</v>
      </c>
      <c r="AC61" s="42">
        <f t="shared" si="11"/>
        <v>4683.2427911536615</v>
      </c>
      <c r="AD61" s="42">
        <f t="shared" si="11"/>
        <v>4403.3088930500926</v>
      </c>
      <c r="AE61" s="42">
        <f t="shared" si="11"/>
        <v>4117.5691201676</v>
      </c>
      <c r="AF61" s="42">
        <f t="shared" si="11"/>
        <v>3829.0170971788821</v>
      </c>
      <c r="AG61" s="42">
        <f t="shared" si="11"/>
        <v>3540.8418768838264</v>
      </c>
      <c r="AH61" s="42">
        <f t="shared" si="11"/>
        <v>3255.7876320541923</v>
      </c>
      <c r="AI61" s="42">
        <f t="shared" si="11"/>
        <v>2976.1199271218952</v>
      </c>
      <c r="AJ61" s="42">
        <f t="shared" si="11"/>
        <v>2703.665394968004</v>
      </c>
      <c r="AK61" s="42">
        <f t="shared" si="11"/>
        <v>2439.9635595257378</v>
      </c>
      <c r="AL61" s="42">
        <f t="shared" si="11"/>
        <v>2186.4518280662064</v>
      </c>
      <c r="AM61" s="42">
        <f t="shared" si="11"/>
        <v>1944.4110185336094</v>
      </c>
      <c r="AN61" s="42">
        <f t="shared" si="11"/>
        <v>1715.0939724132443</v>
      </c>
      <c r="AO61" s="42">
        <f t="shared" si="11"/>
        <v>1499.6936638951818</v>
      </c>
      <c r="AP61" s="42">
        <f t="shared" si="11"/>
        <v>1299.228733511984</v>
      </c>
      <c r="AQ61" s="42">
        <f t="shared" si="11"/>
        <v>1114.6191017212286</v>
      </c>
      <c r="AR61" s="42">
        <f t="shared" si="11"/>
        <v>946.51008045676826</v>
      </c>
      <c r="AS61" s="42">
        <f t="shared" si="11"/>
        <v>794.97351166537305</v>
      </c>
      <c r="AT61" s="42">
        <f t="shared" si="11"/>
        <v>659.68341803346402</v>
      </c>
      <c r="AU61" s="42">
        <f t="shared" si="11"/>
        <v>540.23626063443771</v>
      </c>
      <c r="AV61" s="42">
        <f t="shared" si="11"/>
        <v>436.09060934943329</v>
      </c>
      <c r="AW61" s="42">
        <f t="shared" si="11"/>
        <v>346.53619662055928</v>
      </c>
      <c r="AX61" s="42">
        <f t="shared" si="11"/>
        <v>270.72489823246951</v>
      </c>
      <c r="AY61" s="42">
        <f t="shared" si="11"/>
        <v>207.68375638629962</v>
      </c>
      <c r="AZ61" s="42">
        <f t="shared" si="11"/>
        <v>156.24519612770609</v>
      </c>
      <c r="BA61" s="42">
        <f t="shared" si="11"/>
        <v>115.07479112403345</v>
      </c>
      <c r="BB61" s="42">
        <f t="shared" si="11"/>
        <v>82.763416660482335</v>
      </c>
      <c r="BC61" s="42">
        <f t="shared" si="11"/>
        <v>57.906826734743859</v>
      </c>
      <c r="BD61" s="42">
        <f t="shared" si="11"/>
        <v>39.171107728656281</v>
      </c>
      <c r="BE61" s="42">
        <f t="shared" si="11"/>
        <v>25.339319612161969</v>
      </c>
      <c r="BF61" s="42">
        <f t="shared" si="11"/>
        <v>15.340667731478289</v>
      </c>
      <c r="BG61" s="42">
        <f t="shared" si="11"/>
        <v>8.2637193674961242</v>
      </c>
    </row>
    <row r="62" spans="2:59" ht="13.35" customHeight="1">
      <c r="C62" s="7"/>
      <c r="D62" s="1" t="s">
        <v>0</v>
      </c>
      <c r="E62" s="38"/>
      <c r="F62" s="42">
        <f>F24/'Cash Flows'!D$14*'Cash Flows'!D$49</f>
        <v>2000</v>
      </c>
      <c r="G62" s="42">
        <f>G24/'Cash Flows'!E$14*'Cash Flows'!E$49</f>
        <v>1757.8352000000002</v>
      </c>
      <c r="H62" s="42">
        <f>H24/'Cash Flows'!F$14*'Cash Flows'!F$49</f>
        <v>1579.1881664592001</v>
      </c>
      <c r="I62" s="42">
        <f>I24/'Cash Flows'!G$14*'Cash Flows'!G$49</f>
        <v>1449.3807942020537</v>
      </c>
      <c r="J62" s="42">
        <f>J24/'Cash Flows'!H$14*'Cash Flows'!H$49</f>
        <v>1329.6300542234917</v>
      </c>
      <c r="K62" s="42">
        <f>K24/'Cash Flows'!I$14*'Cash Flows'!I$49</f>
        <v>1211.0270533867563</v>
      </c>
      <c r="L62" s="42">
        <f>L24/'Cash Flows'!J$14*'Cash Flows'!J$49</f>
        <v>1110.1228260661076</v>
      </c>
      <c r="M62" s="42">
        <f>M24/'Cash Flows'!K$14*'Cash Flows'!K$49</f>
        <v>1017.2481742408954</v>
      </c>
      <c r="N62" s="42">
        <f>N24/'Cash Flows'!L$14*'Cash Flows'!L$49</f>
        <v>931.8066517915147</v>
      </c>
      <c r="O62" s="42">
        <f>O24/'Cash Flows'!M$14*'Cash Flows'!M$49</f>
        <v>853.17297933747159</v>
      </c>
      <c r="P62" s="42">
        <f>P24/'Cash Flows'!N$14*'Cash Flows'!N$49</f>
        <v>780.71982358617481</v>
      </c>
      <c r="Q62" s="42">
        <f>Q24/'Cash Flows'!O$14*'Cash Flows'!O$49</f>
        <v>713.84492493743028</v>
      </c>
      <c r="R62" s="42">
        <f>R24/'Cash Flows'!P$14*'Cash Flows'!P$49</f>
        <v>652.1007653859823</v>
      </c>
      <c r="S62" s="42">
        <f>S24/'Cash Flows'!Q$14*'Cash Flows'!Q$49</f>
        <v>595.03725328919813</v>
      </c>
      <c r="T62" s="42">
        <f>T24/'Cash Flows'!R$14*'Cash Flows'!R$49</f>
        <v>542.34313428691974</v>
      </c>
      <c r="U62" s="42">
        <f>U24/'Cash Flows'!S$14*'Cash Flows'!S$49</f>
        <v>493.72163842359009</v>
      </c>
      <c r="V62" s="42">
        <f>V24/'Cash Flows'!T$14*'Cash Flows'!T$49</f>
        <v>448.53248179061114</v>
      </c>
      <c r="W62" s="42">
        <f>W24/'Cash Flows'!U$14*'Cash Flows'!U$49</f>
        <v>406.92642936672132</v>
      </c>
      <c r="X62" s="42">
        <f>X24/'Cash Flows'!V$14*'Cash Flows'!V$49</f>
        <v>368.6369311513173</v>
      </c>
      <c r="Y62" s="42">
        <f>Y24/'Cash Flows'!W$14*'Cash Flows'!W$49</f>
        <v>333.41780111343786</v>
      </c>
      <c r="Z62" s="42">
        <f>Z24/'Cash Flows'!X$14*'Cash Flows'!X$49</f>
        <v>301.03586416793945</v>
      </c>
      <c r="AA62" s="42">
        <f>AA24/'Cash Flows'!Y$14*'Cash Flows'!Y$49</f>
        <v>271.27822816624729</v>
      </c>
      <c r="AB62" s="42">
        <f>AB24/'Cash Flows'!Z$14*'Cash Flows'!Z$49</f>
        <v>243.94553603171138</v>
      </c>
      <c r="AC62" s="42">
        <f>AC24/'Cash Flows'!AA$14*'Cash Flows'!AA$49</f>
        <v>218.85281030441749</v>
      </c>
      <c r="AD62" s="42">
        <f>AD24/'Cash Flows'!AB$14*'Cash Flows'!AB$49</f>
        <v>195.83378417547473</v>
      </c>
      <c r="AE62" s="42">
        <f>AE24/'Cash Flows'!AC$14*'Cash Flows'!AC$49</f>
        <v>174.73864727760628</v>
      </c>
      <c r="AF62" s="42">
        <f>AF24/'Cash Flows'!AD$14*'Cash Flows'!AD$49</f>
        <v>155.43359142183527</v>
      </c>
      <c r="AG62" s="42">
        <f>AG24/'Cash Flows'!AE$14*'Cash Flows'!AE$49</f>
        <v>137.8023239328005</v>
      </c>
      <c r="AH62" s="42">
        <f>AH24/'Cash Flows'!AF$14*'Cash Flows'!AF$49</f>
        <v>121.73236812505304</v>
      </c>
      <c r="AI62" s="42">
        <f>AI24/'Cash Flows'!AG$14*'Cash Flows'!AG$49</f>
        <v>107.11420973817692</v>
      </c>
      <c r="AJ62" s="42">
        <f>AJ24/'Cash Flows'!AH$14*'Cash Flows'!AH$49</f>
        <v>93.84250207751343</v>
      </c>
      <c r="AK62" s="42">
        <f>AK24/'Cash Flows'!AI$14*'Cash Flows'!AI$49</f>
        <v>81.818912730331618</v>
      </c>
      <c r="AL62" s="42">
        <f>AL24/'Cash Flows'!AJ$14*'Cash Flows'!AJ$49</f>
        <v>70.954964770433079</v>
      </c>
      <c r="AM62" s="42">
        <f>AM24/'Cash Flows'!AK$14*'Cash Flows'!AK$49</f>
        <v>61.169934544759478</v>
      </c>
      <c r="AN62" s="42">
        <f>AN24/'Cash Flows'!AL$14*'Cash Flows'!AL$49</f>
        <v>52.392146809481766</v>
      </c>
      <c r="AO62" s="42">
        <f>AO24/'Cash Flows'!AM$14*'Cash Flows'!AM$49</f>
        <v>44.556796469830147</v>
      </c>
      <c r="AP62" s="42">
        <f>AP24/'Cash Flows'!AN$14*'Cash Flows'!AN$49</f>
        <v>37.602603372160701</v>
      </c>
      <c r="AQ62" s="42">
        <f>AQ24/'Cash Flows'!AO$14*'Cash Flows'!AO$49</f>
        <v>31.47259688834837</v>
      </c>
      <c r="AR62" s="42">
        <f>AR24/'Cash Flows'!AP$14*'Cash Flows'!AP$49</f>
        <v>26.110270652434064</v>
      </c>
      <c r="AS62" s="42">
        <f>AS24/'Cash Flows'!AQ$14*'Cash Flows'!AQ$49</f>
        <v>21.45403653109376</v>
      </c>
      <c r="AT62" s="42">
        <f>AT24/'Cash Flows'!AR$14*'Cash Flows'!AR$49</f>
        <v>17.441033253108834</v>
      </c>
      <c r="AU62" s="42">
        <f>AU24/'Cash Flows'!AS$14*'Cash Flows'!AS$49</f>
        <v>14.013074907756607</v>
      </c>
      <c r="AV62" s="42">
        <f>AV24/'Cash Flows'!AT$14*'Cash Flows'!AT$49</f>
        <v>11.114991649473723</v>
      </c>
      <c r="AW62" s="42">
        <f>AW24/'Cash Flows'!AU$14*'Cash Flows'!AU$49</f>
        <v>8.693559596659254</v>
      </c>
      <c r="AX62" s="42">
        <f>AX24/'Cash Flows'!AV$14*'Cash Flows'!AV$49</f>
        <v>6.6976678424913523</v>
      </c>
      <c r="AY62" s="42">
        <f>AY24/'Cash Flows'!AW$14*'Cash Flows'!AW$49</f>
        <v>5.0781690791098066</v>
      </c>
      <c r="AZ62" s="42">
        <f>AZ24/'Cash Flows'!AX$14*'Cash Flows'!AX$49</f>
        <v>3.7862605214403242</v>
      </c>
      <c r="BA62" s="42">
        <f>BA24/'Cash Flows'!AY$14*'Cash Flows'!AY$49</f>
        <v>2.7738341465618928</v>
      </c>
      <c r="BB62" s="42">
        <f>BB24/'Cash Flows'!AZ$14*'Cash Flows'!AZ$49</f>
        <v>1.9950202950970757</v>
      </c>
      <c r="BC62" s="42">
        <f>BC24/'Cash Flows'!BA$14*'Cash Flows'!BA$49</f>
        <v>1.4074173914847175</v>
      </c>
      <c r="BD62" s="42">
        <f>BD24/'Cash Flows'!BB$14*'Cash Flows'!BB$49</f>
        <v>0.97296959844469244</v>
      </c>
      <c r="BE62" s="42">
        <f>BE24/'Cash Flows'!BC$14*'Cash Flows'!BC$49</f>
        <v>0.65848597564755962</v>
      </c>
      <c r="BF62" s="42">
        <f>BF24/'Cash Flows'!BD$14*'Cash Flows'!BD$49</f>
        <v>0.43582368408136202</v>
      </c>
      <c r="BG62" s="42">
        <f>BG24/'Cash Flows'!BE$14*'Cash Flows'!BE$49</f>
        <v>0.2817811056249101</v>
      </c>
    </row>
    <row r="63" spans="2:59" ht="13.35" customHeight="1">
      <c r="C63" s="7"/>
      <c r="D63" s="1" t="s">
        <v>65</v>
      </c>
      <c r="E63" s="38"/>
      <c r="F63" s="42">
        <f>((F61+F62-F67-F68)*'Inputs-Assumptions-Policy Specs'!D31)</f>
        <v>-30.434221127193414</v>
      </c>
      <c r="G63" s="42">
        <f>((G61+G62-G67-G68)*'Inputs-Assumptions-Policy Specs'!E31)</f>
        <v>13.702496747718854</v>
      </c>
      <c r="H63" s="42">
        <f>((H61+H62-H67-H68)*'Inputs-Assumptions-Policy Specs'!F31)</f>
        <v>65.583342033269801</v>
      </c>
      <c r="I63" s="42">
        <f>((I61+I62-I67-I68)*'Inputs-Assumptions-Policy Specs'!G31)</f>
        <v>109.4296475671773</v>
      </c>
      <c r="J63" s="42">
        <f>((J61+J62-J67-J68)*'Inputs-Assumptions-Policy Specs'!H31)</f>
        <v>146.35829014990179</v>
      </c>
      <c r="K63" s="42">
        <f>((K61+K62-K67-K68)*'Inputs-Assumptions-Policy Specs'!I31)</f>
        <v>176.09556286287523</v>
      </c>
      <c r="L63" s="42">
        <f>((L61+L62-L67-L68)*'Inputs-Assumptions-Policy Specs'!J31)</f>
        <v>201.63545839704415</v>
      </c>
      <c r="M63" s="42">
        <f>((M61+M62-M67-M68)*'Inputs-Assumptions-Policy Specs'!K31)</f>
        <v>222.63521028542465</v>
      </c>
      <c r="N63" s="42">
        <f>((N61+N62-N67-N68)*'Inputs-Assumptions-Policy Specs'!L31)</f>
        <v>239.65254061964566</v>
      </c>
      <c r="O63" s="42">
        <f>((O61+O62-O67-O68)*'Inputs-Assumptions-Policy Specs'!M31)</f>
        <v>253.04371458339861</v>
      </c>
      <c r="P63" s="42">
        <f>((P61+P62-P67-P68)*'Inputs-Assumptions-Policy Specs'!N31)</f>
        <v>263.01234346487399</v>
      </c>
      <c r="Q63" s="42">
        <f>((Q61+Q62-Q67-Q68)*'Inputs-Assumptions-Policy Specs'!O31)</f>
        <v>269.7756691711611</v>
      </c>
      <c r="R63" s="42">
        <f>((R61+R62-R67-R68)*'Inputs-Assumptions-Policy Specs'!P31)</f>
        <v>273.62968407125146</v>
      </c>
      <c r="S63" s="42">
        <f>((S61+S62-S67-S68)*'Inputs-Assumptions-Policy Specs'!Q31)</f>
        <v>274.75283383662696</v>
      </c>
      <c r="T63" s="42">
        <f>((T61+T62-T67-T68)*'Inputs-Assumptions-Policy Specs'!R31)</f>
        <v>273.52020737583399</v>
      </c>
      <c r="U63" s="42">
        <f>((U61+U62-U67-U68)*'Inputs-Assumptions-Policy Specs'!S31)</f>
        <v>270.26492305142756</v>
      </c>
      <c r="V63" s="42">
        <f>((V61+V62-V67-V68)*'Inputs-Assumptions-Policy Specs'!T31)</f>
        <v>264.49274745117219</v>
      </c>
      <c r="W63" s="42">
        <f>((W61+W62-W67-W68)*'Inputs-Assumptions-Policy Specs'!U31)</f>
        <v>257.30237450722257</v>
      </c>
      <c r="X63" s="42">
        <f>((X61+X62-X67-X68)*'Inputs-Assumptions-Policy Specs'!V31)</f>
        <v>248.91403488363088</v>
      </c>
      <c r="Y63" s="42">
        <f>((Y61+Y62-Y67-Y68)*'Inputs-Assumptions-Policy Specs'!W31)</f>
        <v>239.53198710987019</v>
      </c>
      <c r="Z63" s="42">
        <f>((Z61+Z62-Z67-Z68)*'Inputs-Assumptions-Policy Specs'!X31)</f>
        <v>229.33119582267005</v>
      </c>
      <c r="AA63" s="42">
        <f>((AA61+AA62-AA67-AA68)*'Inputs-Assumptions-Policy Specs'!Y31)</f>
        <v>218.47518008694536</v>
      </c>
      <c r="AB63" s="42">
        <f>((AB61+AB62-AB67-AB68)*'Inputs-Assumptions-Policy Specs'!Z31)</f>
        <v>207.10397772460183</v>
      </c>
      <c r="AC63" s="42">
        <f>((AC61+AC62-AC67-AC68)*'Inputs-Assumptions-Policy Specs'!AA31)</f>
        <v>195.33972450328812</v>
      </c>
      <c r="AD63" s="42">
        <f>((AD61+AD62-AD67-AD68)*'Inputs-Assumptions-Policy Specs'!AB31)</f>
        <v>183.29987222282608</v>
      </c>
      <c r="AE63" s="42">
        <f>((AE61+AE62-AE67-AE68)*'Inputs-Assumptions-Policy Specs'!AC31)</f>
        <v>171.09819929706438</v>
      </c>
      <c r="AF63" s="42">
        <f>((AF61+AF62-AF67-AF68)*'Inputs-Assumptions-Policy Specs'!AD31)</f>
        <v>158.84955333319445</v>
      </c>
      <c r="AG63" s="42">
        <f>((AG61+AG62-AG67-AG68)*'Inputs-Assumptions-Policy Specs'!AE31)</f>
        <v>146.67724013129356</v>
      </c>
      <c r="AH63" s="42">
        <f>((AH61+AH62-AH67-AH68)*'Inputs-Assumptions-Policy Specs'!AF31)</f>
        <v>134.68690995554465</v>
      </c>
      <c r="AI63" s="42">
        <f>((AI61+AI62-AI67-AI68)*'Inputs-Assumptions-Policy Specs'!AG31)</f>
        <v>122.96517716129308</v>
      </c>
      <c r="AJ63" s="42">
        <f>((AJ61+AJ62-AJ67-AJ68)*'Inputs-Assumptions-Policy Specs'!AH31)</f>
        <v>111.58125137475716</v>
      </c>
      <c r="AK63" s="42">
        <f>((AK61+AK62-AK67-AK68)*'Inputs-Assumptions-Policy Specs'!AI31)</f>
        <v>100.59311458695966</v>
      </c>
      <c r="AL63" s="42">
        <f>((AL61+AL62-AL67-AL68)*'Inputs-Assumptions-Policy Specs'!AJ31)</f>
        <v>90.055024833246094</v>
      </c>
      <c r="AM63" s="42">
        <f>((AM61+AM62-AM67-AM68)*'Inputs-Assumptions-Policy Specs'!AK31)</f>
        <v>80.015260345682577</v>
      </c>
      <c r="AN63" s="42">
        <f>((AN61+AN62-AN67-AN68)*'Inputs-Assumptions-Policy Specs'!AL31)</f>
        <v>70.52131146975681</v>
      </c>
      <c r="AO63" s="42">
        <f>((AO61+AO62-AO67-AO68)*'Inputs-Assumptions-Policy Specs'!AM31)</f>
        <v>61.618525306603054</v>
      </c>
      <c r="AP63" s="42">
        <f>((AP61+AP62-AP67-AP68)*'Inputs-Assumptions-Policy Specs'!AN31)</f>
        <v>53.345404623900443</v>
      </c>
      <c r="AQ63" s="42">
        <f>((AQ61+AQ62-AQ67-AQ68)*'Inputs-Assumptions-Policy Specs'!AO31)</f>
        <v>45.736661114962693</v>
      </c>
      <c r="AR63" s="42">
        <f>((AR61+AR62-AR67-AR68)*'Inputs-Assumptions-Policy Specs'!AP31)</f>
        <v>38.816039124149817</v>
      </c>
      <c r="AS63" s="42">
        <f>((AS61+AS62-AS67-AS68)*'Inputs-Assumptions-Policy Specs'!AQ31)</f>
        <v>32.584158203652954</v>
      </c>
      <c r="AT63" s="42">
        <f>((AT61+AT62-AT67-AT68)*'Inputs-Assumptions-Policy Specs'!AR31)</f>
        <v>27.025678538402346</v>
      </c>
      <c r="AU63" s="42">
        <f>((AU61+AU62-AU67-AU68)*'Inputs-Assumptions-Policy Specs'!AS31)</f>
        <v>22.122328967001401</v>
      </c>
      <c r="AV63" s="42">
        <f>((AV61+AV62-AV67-AV68)*'Inputs-Assumptions-Policy Specs'!AT31)</f>
        <v>17.850433068348071</v>
      </c>
      <c r="AW63" s="42">
        <f>((AW61+AW62-AW67-AW68)*'Inputs-Assumptions-Policy Specs'!AU31)</f>
        <v>14.179632146060101</v>
      </c>
      <c r="AX63" s="42">
        <f>((AX61+AX62-AX67-AX68)*'Inputs-Assumptions-Policy Specs'!AV31)</f>
        <v>11.074130572333964</v>
      </c>
      <c r="AY63" s="42">
        <f>((AY61+AY62-AY67-AY68)*'Inputs-Assumptions-Policy Specs'!AW31)</f>
        <v>8.493211243747405</v>
      </c>
      <c r="AZ63" s="42">
        <f>((AZ61+AZ62-AZ67-AZ68)*'Inputs-Assumptions-Policy Specs'!AX31)</f>
        <v>6.3883849801929591</v>
      </c>
      <c r="BA63" s="42">
        <f>((BA61+BA62-BA67-BA68)*'Inputs-Assumptions-Policy Specs'!AY31)</f>
        <v>4.7045139747255034</v>
      </c>
      <c r="BB63" s="42">
        <f>((BB61+BB62-BB67-BB68)*'Inputs-Assumptions-Policy Specs'!AZ31)</f>
        <v>3.3835544092198466</v>
      </c>
      <c r="BC63" s="42">
        <f>((BC61+BC62-BC67-BC68)*'Inputs-Assumptions-Policy Specs'!BA31)</f>
        <v>2.3677845459180951</v>
      </c>
      <c r="BD63" s="42">
        <f>((BD61+BD62-BD67-BD68)*'Inputs-Assumptions-Policy Specs'!BB31)</f>
        <v>1.6024549964493269</v>
      </c>
      <c r="BE63" s="42">
        <f>((BE61+BE62-BE67-BE68)*'Inputs-Assumptions-Policy Specs'!BC31)</f>
        <v>1.0376733711951793</v>
      </c>
      <c r="BF63" s="42">
        <f>((BF61+BF62-BF67-BF68)*'Inputs-Assumptions-Policy Specs'!BD31)</f>
        <v>0.6295778560965094</v>
      </c>
      <c r="BG63" s="42">
        <f>((BG61+BG62-BG67-BG68)*'Inputs-Assumptions-Policy Specs'!BE31)</f>
        <v>0.34086196316571665</v>
      </c>
    </row>
    <row r="64" spans="2:59" ht="13.35" customHeight="1">
      <c r="C64" s="7"/>
      <c r="D64" s="1" t="s">
        <v>62</v>
      </c>
      <c r="E64" s="38"/>
      <c r="F64" s="42">
        <f>F26/'Cash Flows'!D$14*'Cash Flows'!D$49</f>
        <v>123</v>
      </c>
      <c r="G64" s="42">
        <f>G26/'Cash Flows'!E$14*'Cash Flows'!E$49</f>
        <v>159.08408560000004</v>
      </c>
      <c r="H64" s="42">
        <f>H26/'Cash Flows'!F$14*'Cash Flows'!F$49</f>
        <v>188.71298589187444</v>
      </c>
      <c r="I64" s="42">
        <f>I26/'Cash Flows'!G$14*'Cash Flows'!G$49</f>
        <v>206.53676317379265</v>
      </c>
      <c r="J64" s="42">
        <f>J26/'Cash Flows'!H$14*'Cash Flows'!H$49</f>
        <v>215.40006878420567</v>
      </c>
      <c r="K64" s="42">
        <f>K26/'Cash Flows'!I$14*'Cash Flows'!I$49</f>
        <v>218.59038313630953</v>
      </c>
      <c r="L64" s="42">
        <f>L26/'Cash Flows'!J$14*'Cash Flows'!J$49</f>
        <v>220.91444238715542</v>
      </c>
      <c r="M64" s="42">
        <f>M26/'Cash Flows'!K$14*'Cash Flows'!K$49</f>
        <v>220.74285381027431</v>
      </c>
      <c r="N64" s="42">
        <f>N26/'Cash Flows'!L$14*'Cash Flows'!L$49</f>
        <v>222.23588645227619</v>
      </c>
      <c r="O64" s="42">
        <f>O26/'Cash Flows'!M$14*'Cash Flows'!M$49</f>
        <v>228.22377197277368</v>
      </c>
      <c r="P64" s="42">
        <f>P26/'Cash Flows'!N$14*'Cash Flows'!N$49</f>
        <v>240.07134575274878</v>
      </c>
      <c r="Q64" s="42">
        <f>Q26/'Cash Flows'!O$14*'Cash Flows'!O$49</f>
        <v>251.98725850291288</v>
      </c>
      <c r="R64" s="42">
        <f>R26/'Cash Flows'!P$14*'Cash Flows'!P$49</f>
        <v>266.05711227748077</v>
      </c>
      <c r="S64" s="42">
        <f>S26/'Cash Flows'!Q$14*'Cash Flows'!Q$49</f>
        <v>276.69232277947714</v>
      </c>
      <c r="T64" s="42">
        <f>T26/'Cash Flows'!R$14*'Cash Flows'!R$49</f>
        <v>284.45897393348946</v>
      </c>
      <c r="U64" s="42">
        <f>U26/'Cash Flows'!S$14*'Cash Flows'!S$49</f>
        <v>309.31660647237919</v>
      </c>
      <c r="V64" s="42">
        <f>V26/'Cash Flows'!T$14*'Cash Flows'!T$49</f>
        <v>311.05727612178879</v>
      </c>
      <c r="W64" s="42">
        <f>W26/'Cash Flows'!U$14*'Cash Flows'!U$49</f>
        <v>311.70564489490857</v>
      </c>
      <c r="X64" s="42">
        <f>X26/'Cash Flows'!V$14*'Cash Flows'!V$49</f>
        <v>311.3138883572874</v>
      </c>
      <c r="Y64" s="42">
        <f>Y26/'Cash Flows'!W$14*'Cash Flows'!W$49</f>
        <v>310.2452639360539</v>
      </c>
      <c r="Z64" s="42">
        <f>Z26/'Cash Flows'!X$14*'Cash Flows'!X$49</f>
        <v>308.41124284005394</v>
      </c>
      <c r="AA64" s="42">
        <f>AA26/'Cash Flows'!Y$14*'Cash Flows'!Y$49</f>
        <v>306.00184137152695</v>
      </c>
      <c r="AB64" s="42">
        <f>AB26/'Cash Flows'!Z$14*'Cash Flows'!Z$49</f>
        <v>303.10232851940145</v>
      </c>
      <c r="AC64" s="42">
        <f>AC26/'Cash Flows'!AA$14*'Cash Flows'!AA$49</f>
        <v>299.50007090159534</v>
      </c>
      <c r="AD64" s="42">
        <f>AD26/'Cash Flows'!AB$14*'Cash Flows'!AB$49</f>
        <v>295.02359586035271</v>
      </c>
      <c r="AE64" s="42">
        <f>AE26/'Cash Flows'!AC$14*'Cash Flows'!AC$49</f>
        <v>289.45456921535487</v>
      </c>
      <c r="AF64" s="42">
        <f>AF26/'Cash Flows'!AD$14*'Cash Flows'!AD$49</f>
        <v>282.42283561347472</v>
      </c>
      <c r="AG64" s="42">
        <f>AG26/'Cash Flows'!AE$14*'Cash Flows'!AE$49</f>
        <v>274.22662462627295</v>
      </c>
      <c r="AH64" s="42">
        <f>AH26/'Cash Flows'!AF$14*'Cash Flows'!AF$49</f>
        <v>265.19396396042799</v>
      </c>
      <c r="AI64" s="42">
        <f>AI26/'Cash Flows'!AG$14*'Cash Flows'!AG$49</f>
        <v>255.57450443529009</v>
      </c>
      <c r="AJ64" s="42">
        <f>AJ26/'Cash Flows'!AH$14*'Cash Flows'!AH$49</f>
        <v>245.44506418373638</v>
      </c>
      <c r="AK64" s="42">
        <f>AK26/'Cash Flows'!AI$14*'Cash Flows'!AI$49</f>
        <v>234.6975511669562</v>
      </c>
      <c r="AL64" s="42">
        <f>AL26/'Cash Flows'!AJ$14*'Cash Flows'!AJ$49</f>
        <v>223.29527413255298</v>
      </c>
      <c r="AM64" s="42">
        <f>AM26/'Cash Flows'!AK$14*'Cash Flows'!AK$49</f>
        <v>211.097444113965</v>
      </c>
      <c r="AN64" s="42">
        <f>AN26/'Cash Flows'!AL$14*'Cash Flows'!AL$49</f>
        <v>198.04231493984108</v>
      </c>
      <c r="AO64" s="42">
        <f>AO26/'Cash Flows'!AM$14*'Cash Flows'!AM$49</f>
        <v>184.22007500451275</v>
      </c>
      <c r="AP64" s="42">
        <f>AP26/'Cash Flows'!AN$14*'Cash Flows'!AN$49</f>
        <v>169.66294641518905</v>
      </c>
      <c r="AQ64" s="42">
        <f>AQ26/'Cash Flows'!AO$14*'Cash Flows'!AO$49</f>
        <v>154.59339591556719</v>
      </c>
      <c r="AR64" s="42">
        <f>AR26/'Cash Flows'!AP$14*'Cash Flows'!AP$49</f>
        <v>139.53328636660765</v>
      </c>
      <c r="AS64" s="42">
        <f>AS26/'Cash Flows'!AQ$14*'Cash Flows'!AQ$49</f>
        <v>124.81958453790351</v>
      </c>
      <c r="AT64" s="42">
        <f>AT26/'Cash Flows'!AR$14*'Cash Flows'!AR$49</f>
        <v>110.47150462519139</v>
      </c>
      <c r="AU64" s="42">
        <f>AU26/'Cash Flows'!AS$14*'Cash Flows'!AS$49</f>
        <v>96.578112264258536</v>
      </c>
      <c r="AV64" s="42">
        <f>AV26/'Cash Flows'!AT$14*'Cash Flows'!AT$49</f>
        <v>83.273517437857123</v>
      </c>
      <c r="AW64" s="42">
        <f>AW26/'Cash Flows'!AU$14*'Cash Flows'!AU$49</f>
        <v>70.674292741041413</v>
      </c>
      <c r="AX64" s="42">
        <f>AX26/'Cash Flows'!AV$14*'Cash Flows'!AV$49</f>
        <v>58.89594217294772</v>
      </c>
      <c r="AY64" s="42">
        <f>AY26/'Cash Flows'!AW$14*'Cash Flows'!AW$49</f>
        <v>48.133425616342301</v>
      </c>
      <c r="AZ64" s="42">
        <f>AZ26/'Cash Flows'!AX$14*'Cash Flows'!AX$49</f>
        <v>38.561170280608991</v>
      </c>
      <c r="BA64" s="42">
        <f>BA26/'Cash Flows'!AY$14*'Cash Flows'!AY$49</f>
        <v>30.266691290210087</v>
      </c>
      <c r="BB64" s="42">
        <f>BB26/'Cash Flows'!AZ$14*'Cash Flows'!AZ$49</f>
        <v>23.260939130684353</v>
      </c>
      <c r="BC64" s="42">
        <f>BC26/'Cash Flows'!BA$14*'Cash Flows'!BA$49</f>
        <v>17.492087050067813</v>
      </c>
      <c r="BD64" s="42">
        <f>BD26/'Cash Flows'!BB$14*'Cash Flows'!BB$49</f>
        <v>12.861198637041168</v>
      </c>
      <c r="BE64" s="42">
        <f>BE26/'Cash Flows'!BC$14*'Cash Flows'!BC$49</f>
        <v>9.2382289953474377</v>
      </c>
      <c r="BF64" s="42">
        <f>BF26/'Cash Flows'!BD$14*'Cash Flows'!BD$49</f>
        <v>6.4769936809751618</v>
      </c>
      <c r="BG64" s="42">
        <f>BG26/'Cash Flows'!BE$14*'Cash Flows'!BE$49</f>
        <v>4.4280491843426493</v>
      </c>
    </row>
    <row r="65" spans="3:59" ht="13.35" customHeight="1">
      <c r="C65" s="7"/>
      <c r="D65" s="1" t="s">
        <v>63</v>
      </c>
      <c r="E65" s="38"/>
      <c r="F65" s="42">
        <f>F27/'Cash Flows'!D$14*'Cash Flows'!D$49</f>
        <v>0</v>
      </c>
      <c r="G65" s="42">
        <f>G27/'Cash Flows'!E$14*'Cash Flows'!E$49</f>
        <v>2.5544513191133138</v>
      </c>
      <c r="H65" s="42">
        <f>H27/'Cash Flows'!F$14*'Cash Flows'!F$49</f>
        <v>106.89614448858732</v>
      </c>
      <c r="I65" s="42">
        <f>I27/'Cash Flows'!G$14*'Cash Flows'!G$49</f>
        <v>196.28831943976664</v>
      </c>
      <c r="J65" s="42">
        <f>J27/'Cash Flows'!H$14*'Cash Flows'!H$49</f>
        <v>273.12174992780979</v>
      </c>
      <c r="K65" s="42">
        <f>K27/'Cash Flows'!I$14*'Cash Flows'!I$49</f>
        <v>334.77017722283244</v>
      </c>
      <c r="L65" s="42">
        <f>L27/'Cash Flows'!J$14*'Cash Flows'!J$49</f>
        <v>386.50929823079451</v>
      </c>
      <c r="M65" s="42">
        <f>M27/'Cash Flows'!K$14*'Cash Flows'!K$49</f>
        <v>429.06218450886212</v>
      </c>
      <c r="N65" s="42">
        <f>N27/'Cash Flows'!L$14*'Cash Flows'!L$49</f>
        <v>463.29058116733199</v>
      </c>
      <c r="O65" s="42">
        <f>O27/'Cash Flows'!M$14*'Cash Flows'!M$49</f>
        <v>489.96285915509151</v>
      </c>
      <c r="P65" s="42">
        <f>P27/'Cash Flows'!N$14*'Cash Flows'!N$49</f>
        <v>507.02596137269683</v>
      </c>
      <c r="Q65" s="42">
        <f>Q27/'Cash Flows'!O$14*'Cash Flows'!O$49</f>
        <v>518.1102384941629</v>
      </c>
      <c r="R65" s="42">
        <f>R27/'Cash Flows'!P$14*'Cash Flows'!P$49</f>
        <v>523.95291441899894</v>
      </c>
      <c r="S65" s="42">
        <f>S27/'Cash Flows'!Q$14*'Cash Flows'!Q$49</f>
        <v>525.12014044950627</v>
      </c>
      <c r="T65" s="42">
        <f>T27/'Cash Flows'!R$14*'Cash Flows'!R$49</f>
        <v>522.19864071008976</v>
      </c>
      <c r="U65" s="42">
        <f>U27/'Cash Flows'!S$14*'Cash Flows'!S$49</f>
        <v>515.65992742384265</v>
      </c>
      <c r="V65" s="42">
        <f>V27/'Cash Flows'!T$14*'Cash Flows'!T$49</f>
        <v>505.53247779867382</v>
      </c>
      <c r="W65" s="42">
        <f>W27/'Cash Flows'!U$14*'Cash Flows'!U$49</f>
        <v>492.60801220556129</v>
      </c>
      <c r="X65" s="42">
        <f>X27/'Cash Flows'!V$14*'Cash Flows'!V$49</f>
        <v>477.22862888915716</v>
      </c>
      <c r="Y65" s="42">
        <f>Y27/'Cash Flows'!W$14*'Cash Flows'!W$49</f>
        <v>459.75432106748326</v>
      </c>
      <c r="Z65" s="42">
        <f>Z27/'Cash Flows'!X$14*'Cash Flows'!X$49</f>
        <v>440.53992514785034</v>
      </c>
      <c r="AA65" s="42">
        <f>AA27/'Cash Flows'!Y$14*'Cash Flows'!Y$49</f>
        <v>419.96356324302235</v>
      </c>
      <c r="AB65" s="42">
        <f>AB27/'Cash Flows'!Z$14*'Cash Flows'!Z$49</f>
        <v>398.35830116658462</v>
      </c>
      <c r="AC65" s="42">
        <f>AC27/'Cash Flows'!AA$14*'Cash Flows'!AA$49</f>
        <v>376.0238731338041</v>
      </c>
      <c r="AD65" s="42">
        <f>AD27/'Cash Flows'!AB$14*'Cash Flows'!AB$49</f>
        <v>353.20396176552475</v>
      </c>
      <c r="AE65" s="42">
        <f>AE27/'Cash Flows'!AC$14*'Cash Flows'!AC$49</f>
        <v>330.08151532943731</v>
      </c>
      <c r="AF65" s="42">
        <f>AF27/'Cash Flows'!AD$14*'Cash Flows'!AD$49</f>
        <v>306.82367416575448</v>
      </c>
      <c r="AG65" s="42">
        <f>AG27/'Cash Flows'!AE$14*'Cash Flows'!AE$49</f>
        <v>283.59398673316713</v>
      </c>
      <c r="AH65" s="42">
        <f>AH27/'Cash Flows'!AF$14*'Cash Flows'!AF$49</f>
        <v>260.54576776183762</v>
      </c>
      <c r="AI65" s="42">
        <f>AI27/'Cash Flows'!AG$14*'Cash Flows'!AG$49</f>
        <v>237.85470679032605</v>
      </c>
      <c r="AJ65" s="42">
        <f>AJ27/'Cash Flows'!AH$14*'Cash Flows'!AH$49</f>
        <v>215.70391203421215</v>
      </c>
      <c r="AK65" s="42">
        <f>AK27/'Cash Flows'!AI$14*'Cash Flows'!AI$49</f>
        <v>194.27160002778808</v>
      </c>
      <c r="AL65" s="42">
        <f>AL27/'Cash Flows'!AJ$14*'Cash Flows'!AJ$49</f>
        <v>173.7243529982361</v>
      </c>
      <c r="AM65" s="42">
        <f>AM27/'Cash Flows'!AK$14*'Cash Flows'!AK$49</f>
        <v>154.2053524605374</v>
      </c>
      <c r="AN65" s="42">
        <f>AN27/'Cash Flows'!AL$14*'Cash Flows'!AL$49</f>
        <v>135.81811937865402</v>
      </c>
      <c r="AO65" s="42">
        <f>AO27/'Cash Flows'!AM$14*'Cash Flows'!AM$49</f>
        <v>118.63284945518254</v>
      </c>
      <c r="AP65" s="42">
        <f>AP27/'Cash Flows'!AN$14*'Cash Flows'!AN$49</f>
        <v>102.69847208499391</v>
      </c>
      <c r="AQ65" s="42">
        <f>AQ27/'Cash Flows'!AO$14*'Cash Flows'!AO$49</f>
        <v>88.049712616694691</v>
      </c>
      <c r="AR65" s="42">
        <f>AR27/'Cash Flows'!AP$14*'Cash Flows'!AP$49</f>
        <v>74.710219195914604</v>
      </c>
      <c r="AS65" s="42">
        <f>AS27/'Cash Flows'!AQ$14*'Cash Flows'!AQ$49</f>
        <v>62.685110723609213</v>
      </c>
      <c r="AT65" s="42">
        <f>AT27/'Cash Flows'!AR$14*'Cash Flows'!AR$49</f>
        <v>51.959876738831753</v>
      </c>
      <c r="AU65" s="42">
        <f>AU27/'Cash Flows'!AS$14*'Cash Flows'!AS$49</f>
        <v>42.511831528344629</v>
      </c>
      <c r="AV65" s="42">
        <f>AV27/'Cash Flows'!AT$14*'Cash Flows'!AT$49</f>
        <v>34.301545718633434</v>
      </c>
      <c r="AW65" s="42">
        <f>AW27/'Cash Flows'!AU$14*'Cash Flows'!AU$49</f>
        <v>27.271244824051681</v>
      </c>
      <c r="AX65" s="42">
        <f>AX27/'Cash Flows'!AV$14*'Cash Flows'!AV$49</f>
        <v>21.347696321435713</v>
      </c>
      <c r="AY65" s="42">
        <f>AY27/'Cash Flows'!AW$14*'Cash Flows'!AW$49</f>
        <v>16.44487059338411</v>
      </c>
      <c r="AZ65" s="42">
        <f>AZ27/'Cash Flows'!AX$14*'Cash Flows'!AX$49</f>
        <v>12.462048080374498</v>
      </c>
      <c r="BA65" s="42">
        <f>BA27/'Cash Flows'!AY$14*'Cash Flows'!AY$49</f>
        <v>9.2872553921706711</v>
      </c>
      <c r="BB65" s="42">
        <f>BB27/'Cash Flows'!AZ$14*'Cash Flows'!AZ$49</f>
        <v>6.8046487742877906</v>
      </c>
      <c r="BC65" s="42">
        <f>BC27/'Cash Flows'!BA$14*'Cash Flows'!BA$49</f>
        <v>4.8992034151463733</v>
      </c>
      <c r="BD65" s="42">
        <f>BD27/'Cash Flows'!BB$14*'Cash Flows'!BB$49</f>
        <v>3.4633116584793617</v>
      </c>
      <c r="BE65" s="42">
        <f>BE27/'Cash Flows'!BC$14*'Cash Flows'!BC$49</f>
        <v>2.4006109242489364</v>
      </c>
      <c r="BF65" s="42">
        <f>BF27/'Cash Flows'!BD$14*'Cash Flows'!BD$49</f>
        <v>1.6283112100379591</v>
      </c>
      <c r="BG65" s="42">
        <f>BG27/'Cash Flows'!BE$14*'Cash Flows'!BE$49</f>
        <v>1.0779150546566345</v>
      </c>
    </row>
    <row r="66" spans="3:59" ht="13.35" customHeight="1">
      <c r="C66" s="7"/>
      <c r="D66" s="1" t="s">
        <v>61</v>
      </c>
      <c r="E66" s="38"/>
      <c r="F66" s="42">
        <f>F28/'Cash Flows'!D$14*'Cash Flows'!D$49</f>
        <v>0</v>
      </c>
      <c r="G66" s="42">
        <f>G28/'Cash Flows'!E$14*'Cash Flows'!E$49</f>
        <v>0</v>
      </c>
      <c r="H66" s="42">
        <f>H28/'Cash Flows'!F$14*'Cash Flows'!F$49</f>
        <v>0</v>
      </c>
      <c r="I66" s="42">
        <f>I28/'Cash Flows'!G$14*'Cash Flows'!G$49</f>
        <v>0</v>
      </c>
      <c r="J66" s="42">
        <f>J28/'Cash Flows'!H$14*'Cash Flows'!H$49</f>
        <v>0</v>
      </c>
      <c r="K66" s="42">
        <f>K28/'Cash Flows'!I$14*'Cash Flows'!I$49</f>
        <v>0</v>
      </c>
      <c r="L66" s="42">
        <f>L28/'Cash Flows'!J$14*'Cash Flows'!J$49</f>
        <v>0</v>
      </c>
      <c r="M66" s="42">
        <f>M28/'Cash Flows'!K$14*'Cash Flows'!K$49</f>
        <v>0</v>
      </c>
      <c r="N66" s="42">
        <f>N28/'Cash Flows'!L$14*'Cash Flows'!L$49</f>
        <v>0</v>
      </c>
      <c r="O66" s="42">
        <f>O28/'Cash Flows'!M$14*'Cash Flows'!M$49</f>
        <v>0</v>
      </c>
      <c r="P66" s="42">
        <f>P28/'Cash Flows'!N$14*'Cash Flows'!N$49</f>
        <v>0</v>
      </c>
      <c r="Q66" s="42">
        <f>Q28/'Cash Flows'!O$14*'Cash Flows'!O$49</f>
        <v>0</v>
      </c>
      <c r="R66" s="42">
        <f>R28/'Cash Flows'!P$14*'Cash Flows'!P$49</f>
        <v>0</v>
      </c>
      <c r="S66" s="42">
        <f>S28/'Cash Flows'!Q$14*'Cash Flows'!Q$49</f>
        <v>0</v>
      </c>
      <c r="T66" s="42">
        <f>T28/'Cash Flows'!R$14*'Cash Flows'!R$49</f>
        <v>0</v>
      </c>
      <c r="U66" s="42">
        <f>U28/'Cash Flows'!S$14*'Cash Flows'!S$49</f>
        <v>0</v>
      </c>
      <c r="V66" s="42">
        <f>V28/'Cash Flows'!T$14*'Cash Flows'!T$49</f>
        <v>0</v>
      </c>
      <c r="W66" s="42">
        <f>W28/'Cash Flows'!U$14*'Cash Flows'!U$49</f>
        <v>0</v>
      </c>
      <c r="X66" s="42">
        <f>X28/'Cash Flows'!V$14*'Cash Flows'!V$49</f>
        <v>0</v>
      </c>
      <c r="Y66" s="42">
        <f>Y28/'Cash Flows'!W$14*'Cash Flows'!W$49</f>
        <v>0</v>
      </c>
      <c r="Z66" s="42">
        <f>Z28/'Cash Flows'!X$14*'Cash Flows'!X$49</f>
        <v>0</v>
      </c>
      <c r="AA66" s="42">
        <f>AA28/'Cash Flows'!Y$14*'Cash Flows'!Y$49</f>
        <v>0</v>
      </c>
      <c r="AB66" s="42">
        <f>AB28/'Cash Flows'!Z$14*'Cash Flows'!Z$49</f>
        <v>0</v>
      </c>
      <c r="AC66" s="42">
        <f>AC28/'Cash Flows'!AA$14*'Cash Flows'!AA$49</f>
        <v>0</v>
      </c>
      <c r="AD66" s="42">
        <f>AD28/'Cash Flows'!AB$14*'Cash Flows'!AB$49</f>
        <v>0</v>
      </c>
      <c r="AE66" s="42">
        <f>AE28/'Cash Flows'!AC$14*'Cash Flows'!AC$49</f>
        <v>0</v>
      </c>
      <c r="AF66" s="42">
        <f>AF28/'Cash Flows'!AD$14*'Cash Flows'!AD$49</f>
        <v>0</v>
      </c>
      <c r="AG66" s="42">
        <f>AG28/'Cash Flows'!AE$14*'Cash Flows'!AE$49</f>
        <v>0</v>
      </c>
      <c r="AH66" s="42">
        <f>AH28/'Cash Flows'!AF$14*'Cash Flows'!AF$49</f>
        <v>0</v>
      </c>
      <c r="AI66" s="42">
        <f>AI28/'Cash Flows'!AG$14*'Cash Flows'!AG$49</f>
        <v>0</v>
      </c>
      <c r="AJ66" s="42">
        <f>AJ28/'Cash Flows'!AH$14*'Cash Flows'!AH$49</f>
        <v>0</v>
      </c>
      <c r="AK66" s="42">
        <f>AK28/'Cash Flows'!AI$14*'Cash Flows'!AI$49</f>
        <v>0</v>
      </c>
      <c r="AL66" s="42">
        <f>AL28/'Cash Flows'!AJ$14*'Cash Flows'!AJ$49</f>
        <v>0</v>
      </c>
      <c r="AM66" s="42">
        <f>AM28/'Cash Flows'!AK$14*'Cash Flows'!AK$49</f>
        <v>0</v>
      </c>
      <c r="AN66" s="42">
        <f>AN28/'Cash Flows'!AL$14*'Cash Flows'!AL$49</f>
        <v>0</v>
      </c>
      <c r="AO66" s="42">
        <f>AO28/'Cash Flows'!AM$14*'Cash Flows'!AM$49</f>
        <v>0</v>
      </c>
      <c r="AP66" s="42">
        <f>AP28/'Cash Flows'!AN$14*'Cash Flows'!AN$49</f>
        <v>0</v>
      </c>
      <c r="AQ66" s="42">
        <f>AQ28/'Cash Flows'!AO$14*'Cash Flows'!AO$49</f>
        <v>0</v>
      </c>
      <c r="AR66" s="42">
        <f>AR28/'Cash Flows'!AP$14*'Cash Flows'!AP$49</f>
        <v>0</v>
      </c>
      <c r="AS66" s="42">
        <f>AS28/'Cash Flows'!AQ$14*'Cash Flows'!AQ$49</f>
        <v>0</v>
      </c>
      <c r="AT66" s="42">
        <f>AT28/'Cash Flows'!AR$14*'Cash Flows'!AR$49</f>
        <v>0</v>
      </c>
      <c r="AU66" s="42">
        <f>AU28/'Cash Flows'!AS$14*'Cash Flows'!AS$49</f>
        <v>0</v>
      </c>
      <c r="AV66" s="42">
        <f>AV28/'Cash Flows'!AT$14*'Cash Flows'!AT$49</f>
        <v>0</v>
      </c>
      <c r="AW66" s="42">
        <f>AW28/'Cash Flows'!AU$14*'Cash Flows'!AU$49</f>
        <v>0</v>
      </c>
      <c r="AX66" s="42">
        <f>AX28/'Cash Flows'!AV$14*'Cash Flows'!AV$49</f>
        <v>0</v>
      </c>
      <c r="AY66" s="42">
        <f>AY28/'Cash Flows'!AW$14*'Cash Flows'!AW$49</f>
        <v>0</v>
      </c>
      <c r="AZ66" s="42">
        <f>AZ28/'Cash Flows'!AX$14*'Cash Flows'!AX$49</f>
        <v>0</v>
      </c>
      <c r="BA66" s="42">
        <f>BA28/'Cash Flows'!AY$14*'Cash Flows'!AY$49</f>
        <v>0</v>
      </c>
      <c r="BB66" s="42">
        <f>BB28/'Cash Flows'!AZ$14*'Cash Flows'!AZ$49</f>
        <v>0</v>
      </c>
      <c r="BC66" s="42">
        <f>BC28/'Cash Flows'!BA$14*'Cash Flows'!BA$49</f>
        <v>0</v>
      </c>
      <c r="BD66" s="42">
        <f>BD28/'Cash Flows'!BB$14*'Cash Flows'!BB$49</f>
        <v>0</v>
      </c>
      <c r="BE66" s="42">
        <f>BE28/'Cash Flows'!BC$14*'Cash Flows'!BC$49</f>
        <v>0</v>
      </c>
      <c r="BF66" s="42">
        <f>BF28/'Cash Flows'!BD$14*'Cash Flows'!BD$49</f>
        <v>0</v>
      </c>
      <c r="BG66" s="42">
        <f>BG28/'Cash Flows'!BE$14*'Cash Flows'!BE$49</f>
        <v>0</v>
      </c>
    </row>
    <row r="67" spans="3:59" ht="13.35" customHeight="1">
      <c r="C67" s="7"/>
      <c r="D67" s="1" t="s">
        <v>60</v>
      </c>
      <c r="E67" s="38"/>
      <c r="F67" s="42">
        <f>F29/'Cash Flows'!D$14*'Cash Flows'!D$49</f>
        <v>205</v>
      </c>
      <c r="G67" s="42">
        <f>G29/'Cash Flows'!E$14*'Cash Flows'!E$49</f>
        <v>149.41599200000002</v>
      </c>
      <c r="H67" s="42">
        <f>H29/'Cash Flows'!F$14*'Cash Flows'!F$49</f>
        <v>134.23099414903203</v>
      </c>
      <c r="I67" s="42">
        <f>I29/'Cash Flows'!G$14*'Cash Flows'!G$49</f>
        <v>123.19736750717458</v>
      </c>
      <c r="J67" s="42">
        <f>J29/'Cash Flows'!H$14*'Cash Flows'!H$49</f>
        <v>113.01855460899681</v>
      </c>
      <c r="K67" s="42">
        <f>K29/'Cash Flows'!I$14*'Cash Flows'!I$49</f>
        <v>102.9372995378743</v>
      </c>
      <c r="L67" s="42">
        <f>L29/'Cash Flows'!J$14*'Cash Flows'!J$49</f>
        <v>94.36044021561915</v>
      </c>
      <c r="M67" s="42">
        <f>M29/'Cash Flows'!K$14*'Cash Flows'!K$49</f>
        <v>86.466094810476122</v>
      </c>
      <c r="N67" s="42">
        <f>N29/'Cash Flows'!L$14*'Cash Flows'!L$49</f>
        <v>79.203565402278755</v>
      </c>
      <c r="O67" s="42">
        <f>O29/'Cash Flows'!M$14*'Cash Flows'!M$49</f>
        <v>72.519703243685086</v>
      </c>
      <c r="P67" s="42">
        <f>P29/'Cash Flows'!N$14*'Cash Flows'!N$49</f>
        <v>66.361185004824861</v>
      </c>
      <c r="Q67" s="42">
        <f>Q29/'Cash Flows'!O$14*'Cash Flows'!O$49</f>
        <v>60.676818619681576</v>
      </c>
      <c r="R67" s="42">
        <f>R29/'Cash Flows'!P$14*'Cash Flows'!P$49</f>
        <v>55.428565057808498</v>
      </c>
      <c r="S67" s="42">
        <f>S29/'Cash Flows'!Q$14*'Cash Flows'!Q$49</f>
        <v>50.578166529581843</v>
      </c>
      <c r="T67" s="42">
        <f>T29/'Cash Flows'!R$14*'Cash Flows'!R$49</f>
        <v>46.099166414388186</v>
      </c>
      <c r="U67" s="42">
        <f>U29/'Cash Flows'!S$14*'Cash Flows'!S$49</f>
        <v>41.966339266005164</v>
      </c>
      <c r="V67" s="42">
        <f>V29/'Cash Flows'!T$14*'Cash Flows'!T$49</f>
        <v>38.125260952201948</v>
      </c>
      <c r="W67" s="42">
        <f>W29/'Cash Flows'!U$14*'Cash Flows'!U$49</f>
        <v>34.588746496171318</v>
      </c>
      <c r="X67" s="42">
        <f>X29/'Cash Flows'!V$14*'Cash Flows'!V$49</f>
        <v>31.334139147861968</v>
      </c>
      <c r="Y67" s="42">
        <f>Y29/'Cash Flows'!W$14*'Cash Flows'!W$49</f>
        <v>28.340513094642219</v>
      </c>
      <c r="Z67" s="42">
        <f>Z29/'Cash Flows'!X$14*'Cash Flows'!X$49</f>
        <v>25.588048454274855</v>
      </c>
      <c r="AA67" s="42">
        <f>AA29/'Cash Flows'!Y$14*'Cash Flows'!Y$49</f>
        <v>23.05864939413102</v>
      </c>
      <c r="AB67" s="42">
        <f>AB29/'Cash Flows'!Z$14*'Cash Flows'!Z$49</f>
        <v>20.735370562695469</v>
      </c>
      <c r="AC67" s="42">
        <f>AC29/'Cash Flows'!AA$14*'Cash Flows'!AA$49</f>
        <v>18.602488875875487</v>
      </c>
      <c r="AD67" s="42">
        <f>AD29/'Cash Flows'!AB$14*'Cash Flows'!AB$49</f>
        <v>16.645871654915354</v>
      </c>
      <c r="AE67" s="42">
        <f>AE29/'Cash Flows'!AC$14*'Cash Flows'!AC$49</f>
        <v>14.852785018596535</v>
      </c>
      <c r="AF67" s="42">
        <f>AF29/'Cash Flows'!AD$14*'Cash Flows'!AD$49</f>
        <v>13.211855270855997</v>
      </c>
      <c r="AG67" s="42">
        <f>AG29/'Cash Flows'!AE$14*'Cash Flows'!AE$49</f>
        <v>11.713197534288044</v>
      </c>
      <c r="AH67" s="42">
        <f>AH29/'Cash Flows'!AF$14*'Cash Flows'!AF$49</f>
        <v>10.34725129062951</v>
      </c>
      <c r="AI67" s="42">
        <f>AI29/'Cash Flows'!AG$14*'Cash Flows'!AG$49</f>
        <v>9.1047078277450399</v>
      </c>
      <c r="AJ67" s="42">
        <f>AJ29/'Cash Flows'!AH$14*'Cash Flows'!AH$49</f>
        <v>7.9766126765886423</v>
      </c>
      <c r="AK67" s="42">
        <f>AK29/'Cash Flows'!AI$14*'Cash Flows'!AI$49</f>
        <v>6.9546075820781876</v>
      </c>
      <c r="AL67" s="42">
        <f>AL29/'Cash Flows'!AJ$14*'Cash Flows'!AJ$49</f>
        <v>6.0311720054868125</v>
      </c>
      <c r="AM67" s="42">
        <f>AM29/'Cash Flows'!AK$14*'Cash Flows'!AK$49</f>
        <v>5.1994444363045549</v>
      </c>
      <c r="AN67" s="42">
        <f>AN29/'Cash Flows'!AL$14*'Cash Flows'!AL$49</f>
        <v>4.4533324788059501</v>
      </c>
      <c r="AO67" s="42">
        <f>AO29/'Cash Flows'!AM$14*'Cash Flows'!AM$49</f>
        <v>3.7873276999355627</v>
      </c>
      <c r="AP67" s="42">
        <f>AP29/'Cash Flows'!AN$14*'Cash Flows'!AN$49</f>
        <v>3.1962212866336599</v>
      </c>
      <c r="AQ67" s="42">
        <f>AQ29/'Cash Flows'!AO$14*'Cash Flows'!AO$49</f>
        <v>2.6751707355096115</v>
      </c>
      <c r="AR67" s="42">
        <f>AR29/'Cash Flows'!AP$14*'Cash Flows'!AP$49</f>
        <v>2.2193730054568954</v>
      </c>
      <c r="AS67" s="42">
        <f>AS29/'Cash Flows'!AQ$14*'Cash Flows'!AQ$49</f>
        <v>1.8235931051429697</v>
      </c>
      <c r="AT67" s="42">
        <f>AT29/'Cash Flows'!AR$14*'Cash Flows'!AR$49</f>
        <v>1.4824878265142509</v>
      </c>
      <c r="AU67" s="42">
        <f>AU29/'Cash Flows'!AS$14*'Cash Flows'!AS$49</f>
        <v>1.1911113671593119</v>
      </c>
      <c r="AV67" s="42">
        <f>AV29/'Cash Flows'!AT$14*'Cash Flows'!AT$49</f>
        <v>0.94477429020526649</v>
      </c>
      <c r="AW67" s="42">
        <f>AW29/'Cash Flows'!AU$14*'Cash Flows'!AU$49</f>
        <v>0.73895256571603662</v>
      </c>
      <c r="AX67" s="42">
        <f>AX29/'Cash Flows'!AV$14*'Cash Flows'!AV$49</f>
        <v>0.56930176661176501</v>
      </c>
      <c r="AY67" s="42">
        <f>AY29/'Cash Flows'!AW$14*'Cash Flows'!AW$49</f>
        <v>0.43164437172433362</v>
      </c>
      <c r="AZ67" s="42">
        <f>AZ29/'Cash Flows'!AX$14*'Cash Flows'!AX$49</f>
        <v>0.32183214432242757</v>
      </c>
      <c r="BA67" s="42">
        <f>BA29/'Cash Flows'!AY$14*'Cash Flows'!AY$49</f>
        <v>0.23577590245776089</v>
      </c>
      <c r="BB67" s="42">
        <f>BB29/'Cash Flows'!AZ$14*'Cash Flows'!AZ$49</f>
        <v>0.16957672508325145</v>
      </c>
      <c r="BC67" s="42">
        <f>BC29/'Cash Flows'!BA$14*'Cash Flows'!BA$49</f>
        <v>0.11963047827620099</v>
      </c>
      <c r="BD67" s="42">
        <f>BD29/'Cash Flows'!BB$14*'Cash Flows'!BB$49</f>
        <v>8.2702415867798862E-2</v>
      </c>
      <c r="BE67" s="42">
        <f>BE29/'Cash Flows'!BC$14*'Cash Flows'!BC$49</f>
        <v>5.5971307930042569E-2</v>
      </c>
      <c r="BF67" s="42">
        <f>BF29/'Cash Flows'!BD$14*'Cash Flows'!BD$49</f>
        <v>3.7045013146915773E-2</v>
      </c>
      <c r="BG67" s="42">
        <f>BG29/'Cash Flows'!BE$14*'Cash Flows'!BE$49</f>
        <v>2.3951393978117359E-2</v>
      </c>
    </row>
    <row r="68" spans="3:59" ht="13.35" customHeight="1">
      <c r="C68" s="7"/>
      <c r="D68" s="1" t="s">
        <v>99</v>
      </c>
      <c r="E68" s="38"/>
      <c r="F68" s="42">
        <f>F30/'Cash Flows'!D$14*'Cash Flows'!D$49</f>
        <v>1600</v>
      </c>
      <c r="G68" s="42">
        <f>G30/'Cash Flows'!E$14*'Cash Flows'!E$49</f>
        <v>351.56704000000008</v>
      </c>
      <c r="H68" s="42">
        <f>H30/'Cash Flows'!F$14*'Cash Flows'!F$49</f>
        <v>0</v>
      </c>
      <c r="I68" s="42">
        <f>I30/'Cash Flows'!G$14*'Cash Flows'!G$49</f>
        <v>0</v>
      </c>
      <c r="J68" s="42">
        <f>J30/'Cash Flows'!H$14*'Cash Flows'!H$49</f>
        <v>0</v>
      </c>
      <c r="K68" s="42">
        <f>K30/'Cash Flows'!I$14*'Cash Flows'!I$49</f>
        <v>0</v>
      </c>
      <c r="L68" s="42">
        <f>L30/'Cash Flows'!J$14*'Cash Flows'!J$49</f>
        <v>0</v>
      </c>
      <c r="M68" s="42">
        <f>M30/'Cash Flows'!K$14*'Cash Flows'!K$49</f>
        <v>0</v>
      </c>
      <c r="N68" s="42">
        <f>N30/'Cash Flows'!L$14*'Cash Flows'!L$49</f>
        <v>0</v>
      </c>
      <c r="O68" s="42">
        <f>O30/'Cash Flows'!M$14*'Cash Flows'!M$49</f>
        <v>0</v>
      </c>
      <c r="P68" s="42">
        <f>P30/'Cash Flows'!N$14*'Cash Flows'!N$49</f>
        <v>0</v>
      </c>
      <c r="Q68" s="42">
        <f>Q30/'Cash Flows'!O$14*'Cash Flows'!O$49</f>
        <v>0</v>
      </c>
      <c r="R68" s="42">
        <f>R30/'Cash Flows'!P$14*'Cash Flows'!P$49</f>
        <v>0</v>
      </c>
      <c r="S68" s="42">
        <f>S30/'Cash Flows'!Q$14*'Cash Flows'!Q$49</f>
        <v>0</v>
      </c>
      <c r="T68" s="42">
        <f>T30/'Cash Flows'!R$14*'Cash Flows'!R$49</f>
        <v>0</v>
      </c>
      <c r="U68" s="42">
        <f>U30/'Cash Flows'!S$14*'Cash Flows'!S$49</f>
        <v>0</v>
      </c>
      <c r="V68" s="42">
        <f>V30/'Cash Flows'!T$14*'Cash Flows'!T$49</f>
        <v>0</v>
      </c>
      <c r="W68" s="42">
        <f>W30/'Cash Flows'!U$14*'Cash Flows'!U$49</f>
        <v>0</v>
      </c>
      <c r="X68" s="42">
        <f>X30/'Cash Flows'!V$14*'Cash Flows'!V$49</f>
        <v>0</v>
      </c>
      <c r="Y68" s="42">
        <f>Y30/'Cash Flows'!W$14*'Cash Flows'!W$49</f>
        <v>0</v>
      </c>
      <c r="Z68" s="42">
        <f>Z30/'Cash Flows'!X$14*'Cash Flows'!X$49</f>
        <v>0</v>
      </c>
      <c r="AA68" s="42">
        <f>AA30/'Cash Flows'!Y$14*'Cash Flows'!Y$49</f>
        <v>0</v>
      </c>
      <c r="AB68" s="42">
        <f>AB30/'Cash Flows'!Z$14*'Cash Flows'!Z$49</f>
        <v>0</v>
      </c>
      <c r="AC68" s="42">
        <f>AC30/'Cash Flows'!AA$14*'Cash Flows'!AA$49</f>
        <v>0</v>
      </c>
      <c r="AD68" s="42">
        <f>AD30/'Cash Flows'!AB$14*'Cash Flows'!AB$49</f>
        <v>0</v>
      </c>
      <c r="AE68" s="42">
        <f>AE30/'Cash Flows'!AC$14*'Cash Flows'!AC$49</f>
        <v>0</v>
      </c>
      <c r="AF68" s="42">
        <f>AF30/'Cash Flows'!AD$14*'Cash Flows'!AD$49</f>
        <v>0</v>
      </c>
      <c r="AG68" s="42">
        <f>AG30/'Cash Flows'!AE$14*'Cash Flows'!AE$49</f>
        <v>0</v>
      </c>
      <c r="AH68" s="42">
        <f>AH30/'Cash Flows'!AF$14*'Cash Flows'!AF$49</f>
        <v>0</v>
      </c>
      <c r="AI68" s="42">
        <f>AI30/'Cash Flows'!AG$14*'Cash Flows'!AG$49</f>
        <v>0</v>
      </c>
      <c r="AJ68" s="42">
        <f>AJ30/'Cash Flows'!AH$14*'Cash Flows'!AH$49</f>
        <v>0</v>
      </c>
      <c r="AK68" s="42">
        <f>AK30/'Cash Flows'!AI$14*'Cash Flows'!AI$49</f>
        <v>0</v>
      </c>
      <c r="AL68" s="42">
        <f>AL30/'Cash Flows'!AJ$14*'Cash Flows'!AJ$49</f>
        <v>0</v>
      </c>
      <c r="AM68" s="42">
        <f>AM30/'Cash Flows'!AK$14*'Cash Flows'!AK$49</f>
        <v>0</v>
      </c>
      <c r="AN68" s="42">
        <f>AN30/'Cash Flows'!AL$14*'Cash Flows'!AL$49</f>
        <v>0</v>
      </c>
      <c r="AO68" s="42">
        <f>AO30/'Cash Flows'!AM$14*'Cash Flows'!AM$49</f>
        <v>0</v>
      </c>
      <c r="AP68" s="42">
        <f>AP30/'Cash Flows'!AN$14*'Cash Flows'!AN$49</f>
        <v>0</v>
      </c>
      <c r="AQ68" s="42">
        <f>AQ30/'Cash Flows'!AO$14*'Cash Flows'!AO$49</f>
        <v>0</v>
      </c>
      <c r="AR68" s="42">
        <f>AR30/'Cash Flows'!AP$14*'Cash Flows'!AP$49</f>
        <v>0</v>
      </c>
      <c r="AS68" s="42">
        <f>AS30/'Cash Flows'!AQ$14*'Cash Flows'!AQ$49</f>
        <v>0</v>
      </c>
      <c r="AT68" s="42">
        <f>AT30/'Cash Flows'!AR$14*'Cash Flows'!AR$49</f>
        <v>0</v>
      </c>
      <c r="AU68" s="42">
        <f>AU30/'Cash Flows'!AS$14*'Cash Flows'!AS$49</f>
        <v>0</v>
      </c>
      <c r="AV68" s="42">
        <f>AV30/'Cash Flows'!AT$14*'Cash Flows'!AT$49</f>
        <v>0</v>
      </c>
      <c r="AW68" s="42">
        <f>AW30/'Cash Flows'!AU$14*'Cash Flows'!AU$49</f>
        <v>0</v>
      </c>
      <c r="AX68" s="42">
        <f>AX30/'Cash Flows'!AV$14*'Cash Flows'!AV$49</f>
        <v>0</v>
      </c>
      <c r="AY68" s="42">
        <f>AY30/'Cash Flows'!AW$14*'Cash Flows'!AW$49</f>
        <v>0</v>
      </c>
      <c r="AZ68" s="42">
        <f>AZ30/'Cash Flows'!AX$14*'Cash Flows'!AX$49</f>
        <v>0</v>
      </c>
      <c r="BA68" s="42">
        <f>BA30/'Cash Flows'!AY$14*'Cash Flows'!AY$49</f>
        <v>0</v>
      </c>
      <c r="BB68" s="42">
        <f>BB30/'Cash Flows'!AZ$14*'Cash Flows'!AZ$49</f>
        <v>0</v>
      </c>
      <c r="BC68" s="42">
        <f>BC30/'Cash Flows'!BA$14*'Cash Flows'!BA$49</f>
        <v>0</v>
      </c>
      <c r="BD68" s="42">
        <f>BD30/'Cash Flows'!BB$14*'Cash Flows'!BB$49</f>
        <v>0</v>
      </c>
      <c r="BE68" s="42">
        <f>BE30/'Cash Flows'!BC$14*'Cash Flows'!BC$49</f>
        <v>0</v>
      </c>
      <c r="BF68" s="42">
        <f>BF30/'Cash Flows'!BD$14*'Cash Flows'!BD$49</f>
        <v>0</v>
      </c>
      <c r="BG68" s="42">
        <f>BG30/'Cash Flows'!BE$14*'Cash Flows'!BE$49</f>
        <v>0</v>
      </c>
    </row>
    <row r="69" spans="3:59" ht="13.35" customHeight="1">
      <c r="C69" s="7"/>
      <c r="D69" s="1" t="s">
        <v>223</v>
      </c>
      <c r="E69" s="38"/>
      <c r="F69" s="42">
        <f>F20*('Cash Flows'!E49/'Cash Flows'!E14-1)*(F51=5)</f>
        <v>0</v>
      </c>
      <c r="G69" s="42">
        <f>G20*('Cash Flows'!F49/'Cash Flows'!F14-1)*(G51=5)</f>
        <v>0</v>
      </c>
      <c r="H69" s="42">
        <f>H20*('Cash Flows'!G49/'Cash Flows'!G14-1)*(H51=5)</f>
        <v>0</v>
      </c>
      <c r="I69" s="42">
        <f>I20*('Cash Flows'!H49/'Cash Flows'!H14-1)*(I51=5)</f>
        <v>0</v>
      </c>
      <c r="J69" s="42">
        <f>J20*('Cash Flows'!I49/'Cash Flows'!I14-1)*(J51=5)</f>
        <v>-22.494407462431777</v>
      </c>
      <c r="K69" s="42">
        <f>K20*('Cash Flows'!J49/'Cash Flows'!J14-1)*(K51=5)</f>
        <v>0</v>
      </c>
      <c r="L69" s="42">
        <f>L20*('Cash Flows'!K49/'Cash Flows'!K14-1)*(L51=5)</f>
        <v>0</v>
      </c>
      <c r="M69" s="42">
        <f>M20*('Cash Flows'!L49/'Cash Flows'!L14-1)*(M51=5)</f>
        <v>0</v>
      </c>
      <c r="N69" s="42">
        <f>N20*('Cash Flows'!M49/'Cash Flows'!M14-1)*(N51=5)</f>
        <v>0</v>
      </c>
      <c r="O69" s="42">
        <f>O20*('Cash Flows'!N49/'Cash Flows'!N14-1)*(O51=5)</f>
        <v>0</v>
      </c>
      <c r="P69" s="42">
        <f>P20*('Cash Flows'!O49/'Cash Flows'!O14-1)*(P51=5)</f>
        <v>0</v>
      </c>
      <c r="Q69" s="42">
        <f>Q20*('Cash Flows'!P49/'Cash Flows'!P14-1)*(Q51=5)</f>
        <v>0</v>
      </c>
      <c r="R69" s="42">
        <f>R20*('Cash Flows'!Q49/'Cash Flows'!Q14-1)*(R51=5)</f>
        <v>0</v>
      </c>
      <c r="S69" s="42">
        <f>S20*('Cash Flows'!R49/'Cash Flows'!R14-1)*(S51=5)</f>
        <v>0</v>
      </c>
      <c r="T69" s="42">
        <f>T20*('Cash Flows'!S49/'Cash Flows'!S14-1)*(T51=5)</f>
        <v>0</v>
      </c>
      <c r="U69" s="42">
        <f>U20*('Cash Flows'!T49/'Cash Flows'!T14-1)*(U51=5)</f>
        <v>0</v>
      </c>
      <c r="V69" s="42">
        <f>V20*('Cash Flows'!U49/'Cash Flows'!U14-1)*(V51=5)</f>
        <v>0</v>
      </c>
      <c r="W69" s="42">
        <f>W20*('Cash Flows'!V49/'Cash Flows'!V14-1)*(W51=5)</f>
        <v>0</v>
      </c>
      <c r="X69" s="42">
        <f>X20*('Cash Flows'!W49/'Cash Flows'!W14-1)*(X51=5)</f>
        <v>0</v>
      </c>
      <c r="Y69" s="42">
        <f>Y20*('Cash Flows'!X49/'Cash Flows'!X14-1)*(Y51=5)</f>
        <v>0</v>
      </c>
      <c r="Z69" s="42">
        <f>Z20*('Cash Flows'!Y49/'Cash Flows'!Y14-1)*(Z51=5)</f>
        <v>0</v>
      </c>
      <c r="AA69" s="42">
        <f>AA20*('Cash Flows'!Z49/'Cash Flows'!Z14-1)*(AA51=5)</f>
        <v>0</v>
      </c>
      <c r="AB69" s="42">
        <f>AB20*('Cash Flows'!AA49/'Cash Flows'!AA14-1)*(AB51=5)</f>
        <v>0</v>
      </c>
      <c r="AC69" s="42">
        <f>AC20*('Cash Flows'!AB49/'Cash Flows'!AB14-1)*(AC51=5)</f>
        <v>0</v>
      </c>
      <c r="AD69" s="42">
        <f>AD20*('Cash Flows'!AC49/'Cash Flows'!AC14-1)*(AD51=5)</f>
        <v>0</v>
      </c>
      <c r="AE69" s="42">
        <f>AE20*('Cash Flows'!AD49/'Cash Flows'!AD14-1)*(AE51=5)</f>
        <v>0</v>
      </c>
      <c r="AF69" s="42">
        <f>AF20*('Cash Flows'!AE49/'Cash Flows'!AE14-1)*(AF51=5)</f>
        <v>0</v>
      </c>
      <c r="AG69" s="42">
        <f>AG20*('Cash Flows'!AF49/'Cash Flows'!AF14-1)*(AG51=5)</f>
        <v>0</v>
      </c>
      <c r="AH69" s="42">
        <f>AH20*('Cash Flows'!AG49/'Cash Flows'!AG14-1)*(AH51=5)</f>
        <v>0</v>
      </c>
      <c r="AI69" s="42">
        <f>AI20*('Cash Flows'!AH49/'Cash Flows'!AH14-1)*(AI51=5)</f>
        <v>0</v>
      </c>
      <c r="AJ69" s="42">
        <f>AJ20*('Cash Flows'!AI49/'Cash Flows'!AI14-1)*(AJ51=5)</f>
        <v>0</v>
      </c>
      <c r="AK69" s="42">
        <f>AK20*('Cash Flows'!AJ49/'Cash Flows'!AJ14-1)*(AK51=5)</f>
        <v>0</v>
      </c>
      <c r="AL69" s="42">
        <f>AL20*('Cash Flows'!AK49/'Cash Flows'!AK14-1)*(AL51=5)</f>
        <v>0</v>
      </c>
      <c r="AM69" s="42">
        <f>AM20*('Cash Flows'!AL49/'Cash Flows'!AL14-1)*(AM51=5)</f>
        <v>0</v>
      </c>
      <c r="AN69" s="42">
        <f>AN20*('Cash Flows'!AM49/'Cash Flows'!AM14-1)*(AN51=5)</f>
        <v>0</v>
      </c>
      <c r="AO69" s="42">
        <f>AO20*('Cash Flows'!AN49/'Cash Flows'!AN14-1)*(AO51=5)</f>
        <v>0</v>
      </c>
      <c r="AP69" s="42">
        <f>AP20*('Cash Flows'!AO49/'Cash Flows'!AO14-1)*(AP51=5)</f>
        <v>0</v>
      </c>
      <c r="AQ69" s="42">
        <f>AQ20*('Cash Flows'!AP49/'Cash Flows'!AP14-1)*(AQ51=5)</f>
        <v>0</v>
      </c>
      <c r="AR69" s="42">
        <f>AR20*('Cash Flows'!AQ49/'Cash Flows'!AQ14-1)*(AR51=5)</f>
        <v>0</v>
      </c>
      <c r="AS69" s="42">
        <f>AS20*('Cash Flows'!AR49/'Cash Flows'!AR14-1)*(AS51=5)</f>
        <v>0</v>
      </c>
      <c r="AT69" s="42">
        <f>AT20*('Cash Flows'!AS49/'Cash Flows'!AS14-1)*(AT51=5)</f>
        <v>0</v>
      </c>
      <c r="AU69" s="42">
        <f>AU20*('Cash Flows'!AT49/'Cash Flows'!AT14-1)*(AU51=5)</f>
        <v>0</v>
      </c>
      <c r="AV69" s="42">
        <f>AV20*('Cash Flows'!AU49/'Cash Flows'!AU14-1)*(AV51=5)</f>
        <v>0</v>
      </c>
      <c r="AW69" s="42">
        <f>AW20*('Cash Flows'!AV49/'Cash Flows'!AV14-1)*(AW51=5)</f>
        <v>0</v>
      </c>
      <c r="AX69" s="42">
        <f>AX20*('Cash Flows'!AW49/'Cash Flows'!AW14-1)*(AX51=5)</f>
        <v>0</v>
      </c>
      <c r="AY69" s="42">
        <f>AY20*('Cash Flows'!AX49/'Cash Flows'!AX14-1)*(AY51=5)</f>
        <v>0</v>
      </c>
      <c r="AZ69" s="42">
        <f>AZ20*('Cash Flows'!AY49/'Cash Flows'!AY14-1)*(AZ51=5)</f>
        <v>0</v>
      </c>
      <c r="BA69" s="42">
        <f>BA20*('Cash Flows'!AZ49/'Cash Flows'!AZ14-1)*(BA51=5)</f>
        <v>0</v>
      </c>
      <c r="BB69" s="42">
        <f>BB20*('Cash Flows'!BA49/'Cash Flows'!BA14-1)*(BB51=5)</f>
        <v>0</v>
      </c>
      <c r="BC69" s="42">
        <f>BC20*('Cash Flows'!BB49/'Cash Flows'!BB14-1)*(BC51=5)</f>
        <v>0</v>
      </c>
      <c r="BD69" s="42">
        <f>BD20*('Cash Flows'!BC49/'Cash Flows'!BC14-1)*(BD51=5)</f>
        <v>0</v>
      </c>
      <c r="BE69" s="42">
        <f>BE20*('Cash Flows'!BD49/'Cash Flows'!BD14-1)*(BE51=5)</f>
        <v>0</v>
      </c>
      <c r="BF69" s="42">
        <f>BF20*('Cash Flows'!BE49/'Cash Flows'!BE14-1)*(BF51=5)</f>
        <v>0</v>
      </c>
      <c r="BG69" s="42">
        <f>BG20*('Cash Flows'!BF49/'Cash Flows'!BF14-1)*(BG51=5)</f>
        <v>0</v>
      </c>
    </row>
    <row r="70" spans="3:59" ht="13.35" customHeight="1">
      <c r="C70" s="7"/>
      <c r="D70" s="1" t="s">
        <v>224</v>
      </c>
      <c r="E70" s="38"/>
      <c r="F70" s="42">
        <v>0</v>
      </c>
      <c r="G70" s="42">
        <v>0</v>
      </c>
      <c r="H70" s="42">
        <v>0</v>
      </c>
      <c r="I70" s="42">
        <v>0</v>
      </c>
      <c r="J70" s="42">
        <v>0</v>
      </c>
      <c r="K70" s="42">
        <v>0</v>
      </c>
      <c r="L70" s="42">
        <v>0</v>
      </c>
      <c r="M70" s="42">
        <v>0</v>
      </c>
      <c r="N70" s="42">
        <v>0</v>
      </c>
      <c r="O70" s="42">
        <v>0</v>
      </c>
      <c r="P70" s="42">
        <v>0</v>
      </c>
      <c r="Q70" s="42">
        <v>0</v>
      </c>
      <c r="R70" s="42">
        <v>0</v>
      </c>
      <c r="S70" s="42">
        <v>0</v>
      </c>
      <c r="T70" s="42">
        <v>0</v>
      </c>
      <c r="U70" s="42">
        <v>0</v>
      </c>
      <c r="V70" s="42">
        <v>0</v>
      </c>
      <c r="W70" s="42">
        <v>0</v>
      </c>
      <c r="X70" s="42">
        <v>0</v>
      </c>
      <c r="Y70" s="42">
        <v>0</v>
      </c>
      <c r="Z70" s="42">
        <v>0</v>
      </c>
      <c r="AA70" s="42">
        <v>0</v>
      </c>
      <c r="AB70" s="42">
        <v>0</v>
      </c>
      <c r="AC70" s="42">
        <v>0</v>
      </c>
      <c r="AD70" s="42">
        <v>0</v>
      </c>
      <c r="AE70" s="42">
        <v>0</v>
      </c>
      <c r="AF70" s="42">
        <v>0</v>
      </c>
      <c r="AG70" s="42">
        <v>0</v>
      </c>
      <c r="AH70" s="42">
        <v>0</v>
      </c>
      <c r="AI70" s="42">
        <v>0</v>
      </c>
      <c r="AJ70" s="42">
        <v>0</v>
      </c>
      <c r="AK70" s="42">
        <v>0</v>
      </c>
      <c r="AL70" s="42">
        <v>0</v>
      </c>
      <c r="AM70" s="42">
        <v>0</v>
      </c>
      <c r="AN70" s="42">
        <v>0</v>
      </c>
      <c r="AO70" s="42">
        <v>0</v>
      </c>
      <c r="AP70" s="42">
        <v>0</v>
      </c>
      <c r="AQ70" s="42">
        <v>0</v>
      </c>
      <c r="AR70" s="42">
        <v>0</v>
      </c>
      <c r="AS70" s="42">
        <v>0</v>
      </c>
      <c r="AT70" s="42">
        <v>0</v>
      </c>
      <c r="AU70" s="42">
        <v>0</v>
      </c>
      <c r="AV70" s="42">
        <v>0</v>
      </c>
      <c r="AW70" s="42">
        <v>0</v>
      </c>
      <c r="AX70" s="42">
        <v>0</v>
      </c>
      <c r="AY70" s="42">
        <v>0</v>
      </c>
      <c r="AZ70" s="42">
        <v>0</v>
      </c>
      <c r="BA70" s="42">
        <v>0</v>
      </c>
      <c r="BB70" s="42">
        <v>0</v>
      </c>
      <c r="BC70" s="42">
        <v>0</v>
      </c>
      <c r="BD70" s="42">
        <v>0</v>
      </c>
      <c r="BE70" s="42">
        <v>0</v>
      </c>
      <c r="BF70" s="42">
        <v>0</v>
      </c>
      <c r="BG70" s="42">
        <v>0</v>
      </c>
    </row>
    <row r="71" spans="3:59" ht="13.35" customHeight="1">
      <c r="C71" s="7"/>
      <c r="D71" s="1" t="s">
        <v>83</v>
      </c>
      <c r="E71" s="38"/>
      <c r="F71" s="42">
        <v>0</v>
      </c>
      <c r="G71" s="42">
        <v>0</v>
      </c>
      <c r="H71" s="42">
        <v>0</v>
      </c>
      <c r="I71" s="42">
        <v>0</v>
      </c>
      <c r="J71" s="42">
        <v>0</v>
      </c>
      <c r="K71" s="42">
        <v>0</v>
      </c>
      <c r="L71" s="42">
        <v>0</v>
      </c>
      <c r="M71" s="42">
        <v>0</v>
      </c>
      <c r="N71" s="42">
        <v>0</v>
      </c>
      <c r="O71" s="42">
        <v>0</v>
      </c>
      <c r="P71" s="42">
        <v>0</v>
      </c>
      <c r="Q71" s="42">
        <v>0</v>
      </c>
      <c r="R71" s="42">
        <v>0</v>
      </c>
      <c r="S71" s="42">
        <v>0</v>
      </c>
      <c r="T71" s="42">
        <v>0</v>
      </c>
      <c r="U71" s="42">
        <v>0</v>
      </c>
      <c r="V71" s="42">
        <v>0</v>
      </c>
      <c r="W71" s="42">
        <v>0</v>
      </c>
      <c r="X71" s="42">
        <v>0</v>
      </c>
      <c r="Y71" s="42">
        <v>0</v>
      </c>
      <c r="Z71" s="42">
        <v>0</v>
      </c>
      <c r="AA71" s="42">
        <v>0</v>
      </c>
      <c r="AB71" s="42">
        <v>0</v>
      </c>
      <c r="AC71" s="42">
        <v>0</v>
      </c>
      <c r="AD71" s="42">
        <v>0</v>
      </c>
      <c r="AE71" s="42">
        <v>0</v>
      </c>
      <c r="AF71" s="42">
        <v>0</v>
      </c>
      <c r="AG71" s="42">
        <v>0</v>
      </c>
      <c r="AH71" s="42">
        <v>0</v>
      </c>
      <c r="AI71" s="42">
        <v>0</v>
      </c>
      <c r="AJ71" s="42">
        <v>0</v>
      </c>
      <c r="AK71" s="42">
        <v>0</v>
      </c>
      <c r="AL71" s="42">
        <v>0</v>
      </c>
      <c r="AM71" s="42">
        <v>0</v>
      </c>
      <c r="AN71" s="42">
        <v>0</v>
      </c>
      <c r="AO71" s="42">
        <v>0</v>
      </c>
      <c r="AP71" s="42">
        <v>0</v>
      </c>
      <c r="AQ71" s="42">
        <v>0</v>
      </c>
      <c r="AR71" s="42">
        <v>0</v>
      </c>
      <c r="AS71" s="42">
        <v>0</v>
      </c>
      <c r="AT71" s="42">
        <v>0</v>
      </c>
      <c r="AU71" s="42">
        <v>0</v>
      </c>
      <c r="AV71" s="42">
        <v>0</v>
      </c>
      <c r="AW71" s="42">
        <v>0</v>
      </c>
      <c r="AX71" s="42">
        <v>0</v>
      </c>
      <c r="AY71" s="42">
        <v>0</v>
      </c>
      <c r="AZ71" s="42">
        <v>0</v>
      </c>
      <c r="BA71" s="42">
        <v>0</v>
      </c>
      <c r="BB71" s="42">
        <v>0</v>
      </c>
      <c r="BC71" s="42">
        <v>0</v>
      </c>
      <c r="BD71" s="42">
        <v>0</v>
      </c>
      <c r="BE71" s="42">
        <v>0</v>
      </c>
      <c r="BF71" s="42">
        <v>0</v>
      </c>
      <c r="BG71" s="42">
        <v>0</v>
      </c>
    </row>
    <row r="72" spans="3:59" ht="13.35" customHeight="1">
      <c r="C72" s="7" t="s">
        <v>94</v>
      </c>
      <c r="D72" s="39"/>
      <c r="E72" s="38"/>
      <c r="F72" s="42">
        <f>F61+F62+F63-SUM(F64:F68)+F69-F70</f>
        <v>-914.28974930702873</v>
      </c>
      <c r="G72" s="42">
        <f t="shared" ref="G72:N72" si="12">G61+G62+G63-SUM(G64:G68)+G69-G70</f>
        <v>194.62637852157684</v>
      </c>
      <c r="H72" s="42">
        <f t="shared" si="12"/>
        <v>1409.5577624845532</v>
      </c>
      <c r="I72" s="42">
        <f t="shared" si="12"/>
        <v>2442.3457541330499</v>
      </c>
      <c r="J72" s="42">
        <f t="shared" si="12"/>
        <v>3294.2993177229991</v>
      </c>
      <c r="K72" s="42">
        <f t="shared" si="12"/>
        <v>4025.1240740756143</v>
      </c>
      <c r="L72" s="42">
        <f t="shared" si="12"/>
        <v>4635.0981777051975</v>
      </c>
      <c r="M72" s="42">
        <f t="shared" si="12"/>
        <v>5138.710429101905</v>
      </c>
      <c r="N72" s="42">
        <f t="shared" si="12"/>
        <v>5545.4395884911792</v>
      </c>
      <c r="O72" s="42">
        <f t="shared" ref="O72:BG72" si="13">O61+O62+O63-SUM(O64:O68)+O69-O70</f>
        <v>5860.9499480404993</v>
      </c>
      <c r="P72" s="42">
        <f t="shared" si="13"/>
        <v>6091.2236229612781</v>
      </c>
      <c r="Q72" s="42">
        <f t="shared" si="13"/>
        <v>6244.0699014531128</v>
      </c>
      <c r="R72" s="42">
        <f t="shared" si="13"/>
        <v>6324.3617591560578</v>
      </c>
      <c r="S72" s="42">
        <f t="shared" si="13"/>
        <v>6341.7612165233177</v>
      </c>
      <c r="T72" s="42">
        <f t="shared" si="13"/>
        <v>6304.8677771281036</v>
      </c>
      <c r="U72" s="42">
        <f t="shared" si="13"/>
        <v>6201.911465440895</v>
      </c>
      <c r="V72" s="42">
        <f t="shared" si="13"/>
        <v>6060.2216798100144</v>
      </c>
      <c r="W72" s="42">
        <f t="shared" si="13"/>
        <v>5885.5480800873165</v>
      </c>
      <c r="X72" s="42">
        <f t="shared" si="13"/>
        <v>5683.2223897279582</v>
      </c>
      <c r="Y72" s="42">
        <f t="shared" si="13"/>
        <v>5457.8320798530867</v>
      </c>
      <c r="Z72" s="42">
        <f t="shared" si="13"/>
        <v>5213.6599234015175</v>
      </c>
      <c r="AA72" s="42">
        <f t="shared" si="13"/>
        <v>4954.3892776460298</v>
      </c>
      <c r="AB72" s="42">
        <f t="shared" si="13"/>
        <v>4683.2427911536615</v>
      </c>
      <c r="AC72" s="42">
        <f t="shared" si="13"/>
        <v>4403.3088930500926</v>
      </c>
      <c r="AD72" s="42">
        <f t="shared" si="13"/>
        <v>4117.5691201676</v>
      </c>
      <c r="AE72" s="42">
        <f t="shared" si="13"/>
        <v>3829.0170971788821</v>
      </c>
      <c r="AF72" s="42">
        <f t="shared" si="13"/>
        <v>3540.8418768838264</v>
      </c>
      <c r="AG72" s="42">
        <f t="shared" si="13"/>
        <v>3255.7876320541923</v>
      </c>
      <c r="AH72" s="42">
        <f t="shared" si="13"/>
        <v>2976.1199271218952</v>
      </c>
      <c r="AI72" s="42">
        <f t="shared" si="13"/>
        <v>2703.665394968004</v>
      </c>
      <c r="AJ72" s="42">
        <f t="shared" si="13"/>
        <v>2439.9635595257378</v>
      </c>
      <c r="AK72" s="42">
        <f t="shared" si="13"/>
        <v>2186.4518280662064</v>
      </c>
      <c r="AL72" s="42">
        <f t="shared" si="13"/>
        <v>1944.4110185336094</v>
      </c>
      <c r="AM72" s="42">
        <f t="shared" si="13"/>
        <v>1715.0939724132443</v>
      </c>
      <c r="AN72" s="42">
        <f t="shared" si="13"/>
        <v>1499.6936638951818</v>
      </c>
      <c r="AO72" s="42">
        <f t="shared" si="13"/>
        <v>1299.228733511984</v>
      </c>
      <c r="AP72" s="42">
        <f t="shared" si="13"/>
        <v>1114.6191017212286</v>
      </c>
      <c r="AQ72" s="42">
        <f t="shared" si="13"/>
        <v>946.51008045676826</v>
      </c>
      <c r="AR72" s="42">
        <f t="shared" si="13"/>
        <v>794.97351166537305</v>
      </c>
      <c r="AS72" s="42">
        <f t="shared" si="13"/>
        <v>659.68341803346402</v>
      </c>
      <c r="AT72" s="42">
        <f t="shared" si="13"/>
        <v>540.23626063443771</v>
      </c>
      <c r="AU72" s="42">
        <f t="shared" si="13"/>
        <v>436.09060934943329</v>
      </c>
      <c r="AV72" s="42">
        <f t="shared" si="13"/>
        <v>346.53619662055928</v>
      </c>
      <c r="AW72" s="42">
        <f t="shared" si="13"/>
        <v>270.72489823246951</v>
      </c>
      <c r="AX72" s="42">
        <f t="shared" si="13"/>
        <v>207.68375638629962</v>
      </c>
      <c r="AY72" s="42">
        <f t="shared" si="13"/>
        <v>156.24519612770609</v>
      </c>
      <c r="AZ72" s="42">
        <f t="shared" si="13"/>
        <v>115.07479112403345</v>
      </c>
      <c r="BA72" s="42">
        <f t="shared" si="13"/>
        <v>82.763416660482335</v>
      </c>
      <c r="BB72" s="42">
        <f t="shared" si="13"/>
        <v>57.906826734743859</v>
      </c>
      <c r="BC72" s="42">
        <f t="shared" si="13"/>
        <v>39.171107728656281</v>
      </c>
      <c r="BD72" s="42">
        <f t="shared" si="13"/>
        <v>25.339319612161969</v>
      </c>
      <c r="BE72" s="42">
        <f t="shared" si="13"/>
        <v>15.340667731478289</v>
      </c>
      <c r="BF72" s="42">
        <f t="shared" si="13"/>
        <v>8.2637193674961242</v>
      </c>
      <c r="BG72" s="42">
        <f t="shared" si="13"/>
        <v>3.3564468033093497</v>
      </c>
    </row>
    <row r="73" spans="3:59" ht="13.35" customHeight="1">
      <c r="C73" s="7"/>
      <c r="D73" s="39" t="s">
        <v>64</v>
      </c>
      <c r="E73" s="38"/>
      <c r="F73" s="42">
        <v>0</v>
      </c>
      <c r="G73" s="42">
        <v>0</v>
      </c>
      <c r="H73" s="42">
        <v>0</v>
      </c>
      <c r="I73" s="42">
        <v>0</v>
      </c>
      <c r="J73" s="42">
        <v>0</v>
      </c>
      <c r="K73" s="42">
        <v>0</v>
      </c>
      <c r="L73" s="42">
        <v>0</v>
      </c>
      <c r="M73" s="42">
        <v>0</v>
      </c>
      <c r="N73" s="42">
        <v>0</v>
      </c>
      <c r="O73" s="42">
        <v>0</v>
      </c>
      <c r="P73" s="42">
        <v>0</v>
      </c>
      <c r="Q73" s="42">
        <v>0</v>
      </c>
      <c r="R73" s="42">
        <v>0</v>
      </c>
      <c r="S73" s="42">
        <v>0</v>
      </c>
      <c r="T73" s="42">
        <v>0</v>
      </c>
      <c r="U73" s="42">
        <v>0</v>
      </c>
      <c r="V73" s="42">
        <v>0</v>
      </c>
      <c r="W73" s="42">
        <v>0</v>
      </c>
      <c r="X73" s="42">
        <v>0</v>
      </c>
      <c r="Y73" s="42">
        <v>0</v>
      </c>
      <c r="Z73" s="42">
        <v>0</v>
      </c>
      <c r="AA73" s="42">
        <v>0</v>
      </c>
      <c r="AB73" s="42">
        <v>0</v>
      </c>
      <c r="AC73" s="42">
        <v>0</v>
      </c>
      <c r="AD73" s="42">
        <v>0</v>
      </c>
      <c r="AE73" s="42">
        <v>0</v>
      </c>
      <c r="AF73" s="42">
        <v>0</v>
      </c>
      <c r="AG73" s="42">
        <v>0</v>
      </c>
      <c r="AH73" s="42">
        <v>0</v>
      </c>
      <c r="AI73" s="42">
        <v>0</v>
      </c>
      <c r="AJ73" s="42">
        <v>0</v>
      </c>
      <c r="AK73" s="42">
        <v>0</v>
      </c>
      <c r="AL73" s="42">
        <v>0</v>
      </c>
      <c r="AM73" s="42">
        <v>0</v>
      </c>
      <c r="AN73" s="42">
        <v>0</v>
      </c>
      <c r="AO73" s="42">
        <v>0</v>
      </c>
      <c r="AP73" s="42">
        <v>0</v>
      </c>
      <c r="AQ73" s="42">
        <v>0</v>
      </c>
      <c r="AR73" s="42">
        <v>0</v>
      </c>
      <c r="AS73" s="42">
        <v>0</v>
      </c>
      <c r="AT73" s="42">
        <v>0</v>
      </c>
      <c r="AU73" s="42">
        <v>0</v>
      </c>
      <c r="AV73" s="42">
        <v>0</v>
      </c>
      <c r="AW73" s="42">
        <v>0</v>
      </c>
      <c r="AX73" s="42">
        <v>0</v>
      </c>
      <c r="AY73" s="42">
        <v>0</v>
      </c>
      <c r="AZ73" s="42">
        <v>0</v>
      </c>
      <c r="BA73" s="42">
        <v>0</v>
      </c>
      <c r="BB73" s="42">
        <v>0</v>
      </c>
      <c r="BC73" s="42">
        <v>0</v>
      </c>
      <c r="BD73" s="42">
        <v>0</v>
      </c>
      <c r="BE73" s="42">
        <v>0</v>
      </c>
      <c r="BF73" s="42">
        <v>0</v>
      </c>
      <c r="BG73" s="42">
        <v>0</v>
      </c>
    </row>
    <row r="74" spans="3:59" ht="13.35" customHeight="1">
      <c r="C74" s="7" t="s">
        <v>95</v>
      </c>
      <c r="D74" s="39"/>
      <c r="E74" s="38"/>
      <c r="F74" s="42">
        <f>F72+F73</f>
        <v>-914.28974930702873</v>
      </c>
      <c r="G74" s="42">
        <f t="shared" ref="G74:N74" si="14">G72+G73</f>
        <v>194.62637852157684</v>
      </c>
      <c r="H74" s="42">
        <f t="shared" si="14"/>
        <v>1409.5577624845532</v>
      </c>
      <c r="I74" s="42">
        <f t="shared" si="14"/>
        <v>2442.3457541330499</v>
      </c>
      <c r="J74" s="42">
        <f>J72+J73</f>
        <v>3294.2993177229991</v>
      </c>
      <c r="K74" s="42">
        <f t="shared" si="14"/>
        <v>4025.1240740756143</v>
      </c>
      <c r="L74" s="42">
        <f t="shared" si="14"/>
        <v>4635.0981777051975</v>
      </c>
      <c r="M74" s="42">
        <f t="shared" si="14"/>
        <v>5138.710429101905</v>
      </c>
      <c r="N74" s="42">
        <f t="shared" si="14"/>
        <v>5545.4395884911792</v>
      </c>
      <c r="O74" s="42">
        <f t="shared" ref="O74:BG74" si="15">O72+O73</f>
        <v>5860.9499480404993</v>
      </c>
      <c r="P74" s="42">
        <f t="shared" si="15"/>
        <v>6091.2236229612781</v>
      </c>
      <c r="Q74" s="42">
        <f t="shared" si="15"/>
        <v>6244.0699014531128</v>
      </c>
      <c r="R74" s="42">
        <f t="shared" si="15"/>
        <v>6324.3617591560578</v>
      </c>
      <c r="S74" s="42">
        <f t="shared" si="15"/>
        <v>6341.7612165233177</v>
      </c>
      <c r="T74" s="42">
        <f t="shared" si="15"/>
        <v>6304.8677771281036</v>
      </c>
      <c r="U74" s="42">
        <f t="shared" si="15"/>
        <v>6201.911465440895</v>
      </c>
      <c r="V74" s="42">
        <f t="shared" si="15"/>
        <v>6060.2216798100144</v>
      </c>
      <c r="W74" s="42">
        <f t="shared" si="15"/>
        <v>5885.5480800873165</v>
      </c>
      <c r="X74" s="42">
        <f t="shared" si="15"/>
        <v>5683.2223897279582</v>
      </c>
      <c r="Y74" s="42">
        <f t="shared" si="15"/>
        <v>5457.8320798530867</v>
      </c>
      <c r="Z74" s="42">
        <f t="shared" si="15"/>
        <v>5213.6599234015175</v>
      </c>
      <c r="AA74" s="42">
        <f t="shared" si="15"/>
        <v>4954.3892776460298</v>
      </c>
      <c r="AB74" s="42">
        <f t="shared" si="15"/>
        <v>4683.2427911536615</v>
      </c>
      <c r="AC74" s="42">
        <f t="shared" si="15"/>
        <v>4403.3088930500926</v>
      </c>
      <c r="AD74" s="42">
        <f t="shared" si="15"/>
        <v>4117.5691201676</v>
      </c>
      <c r="AE74" s="42">
        <f t="shared" si="15"/>
        <v>3829.0170971788821</v>
      </c>
      <c r="AF74" s="42">
        <f t="shared" si="15"/>
        <v>3540.8418768838264</v>
      </c>
      <c r="AG74" s="42">
        <f t="shared" si="15"/>
        <v>3255.7876320541923</v>
      </c>
      <c r="AH74" s="42">
        <f t="shared" si="15"/>
        <v>2976.1199271218952</v>
      </c>
      <c r="AI74" s="42">
        <f t="shared" si="15"/>
        <v>2703.665394968004</v>
      </c>
      <c r="AJ74" s="42">
        <f t="shared" si="15"/>
        <v>2439.9635595257378</v>
      </c>
      <c r="AK74" s="42">
        <f t="shared" si="15"/>
        <v>2186.4518280662064</v>
      </c>
      <c r="AL74" s="42">
        <f t="shared" si="15"/>
        <v>1944.4110185336094</v>
      </c>
      <c r="AM74" s="42">
        <f t="shared" si="15"/>
        <v>1715.0939724132443</v>
      </c>
      <c r="AN74" s="42">
        <f t="shared" si="15"/>
        <v>1499.6936638951818</v>
      </c>
      <c r="AO74" s="42">
        <f t="shared" si="15"/>
        <v>1299.228733511984</v>
      </c>
      <c r="AP74" s="42">
        <f t="shared" si="15"/>
        <v>1114.6191017212286</v>
      </c>
      <c r="AQ74" s="42">
        <f t="shared" si="15"/>
        <v>946.51008045676826</v>
      </c>
      <c r="AR74" s="42">
        <f t="shared" si="15"/>
        <v>794.97351166537305</v>
      </c>
      <c r="AS74" s="42">
        <f t="shared" si="15"/>
        <v>659.68341803346402</v>
      </c>
      <c r="AT74" s="42">
        <f t="shared" si="15"/>
        <v>540.23626063443771</v>
      </c>
      <c r="AU74" s="42">
        <f t="shared" si="15"/>
        <v>436.09060934943329</v>
      </c>
      <c r="AV74" s="42">
        <f t="shared" si="15"/>
        <v>346.53619662055928</v>
      </c>
      <c r="AW74" s="42">
        <f t="shared" si="15"/>
        <v>270.72489823246951</v>
      </c>
      <c r="AX74" s="42">
        <f t="shared" si="15"/>
        <v>207.68375638629962</v>
      </c>
      <c r="AY74" s="42">
        <f t="shared" si="15"/>
        <v>156.24519612770609</v>
      </c>
      <c r="AZ74" s="42">
        <f t="shared" si="15"/>
        <v>115.07479112403345</v>
      </c>
      <c r="BA74" s="42">
        <f t="shared" si="15"/>
        <v>82.763416660482335</v>
      </c>
      <c r="BB74" s="42">
        <f t="shared" si="15"/>
        <v>57.906826734743859</v>
      </c>
      <c r="BC74" s="42">
        <f t="shared" si="15"/>
        <v>39.171107728656281</v>
      </c>
      <c r="BD74" s="42">
        <f t="shared" si="15"/>
        <v>25.339319612161969</v>
      </c>
      <c r="BE74" s="42">
        <f t="shared" si="15"/>
        <v>15.340667731478289</v>
      </c>
      <c r="BF74" s="42">
        <f t="shared" si="15"/>
        <v>8.2637193674961242</v>
      </c>
      <c r="BG74" s="42">
        <f t="shared" si="15"/>
        <v>3.3564468033093497</v>
      </c>
    </row>
    <row r="75" spans="3:59" ht="13.35" customHeight="1">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row>
    <row r="76" spans="3:59" ht="13.35" customHeight="1">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row>
    <row r="77" spans="3:59" ht="13.35" customHeight="1">
      <c r="K77" s="43"/>
    </row>
    <row r="78" spans="3:59" ht="13.35" customHeight="1">
      <c r="J78" s="20"/>
      <c r="K78" s="20"/>
      <c r="L78" s="20"/>
      <c r="M78" s="20"/>
      <c r="N78" s="20"/>
      <c r="O78" s="20"/>
    </row>
    <row r="79" spans="3:59" ht="13.35" customHeight="1">
      <c r="E79" s="20"/>
      <c r="F79" s="20"/>
      <c r="G79" s="20"/>
      <c r="H79" s="20"/>
      <c r="I79" s="20"/>
      <c r="J79" s="20"/>
      <c r="K79" s="48"/>
      <c r="L79" s="20"/>
      <c r="M79" s="20"/>
      <c r="N79" s="20"/>
      <c r="O79" s="20"/>
    </row>
    <row r="80" spans="3:59" s="216" customFormat="1" ht="13.35" customHeight="1">
      <c r="E80" s="217"/>
      <c r="F80" s="217"/>
      <c r="G80" s="217"/>
      <c r="H80" s="217"/>
      <c r="I80" s="217"/>
      <c r="J80" s="217"/>
      <c r="K80" s="217"/>
      <c r="L80" s="217"/>
      <c r="M80" s="217"/>
      <c r="N80" s="217"/>
      <c r="O80" s="217"/>
    </row>
    <row r="81" spans="2:59" ht="13.35" customHeight="1">
      <c r="E81" s="20"/>
      <c r="F81" s="20"/>
      <c r="G81" s="20"/>
      <c r="H81" s="20"/>
      <c r="I81" s="20"/>
      <c r="J81" s="20"/>
      <c r="K81" s="20"/>
      <c r="L81" s="20"/>
      <c r="M81" s="20"/>
      <c r="N81" s="20"/>
      <c r="O81" s="20"/>
    </row>
    <row r="82" spans="2:59" ht="13.35" customHeight="1">
      <c r="B82" s="1" t="s">
        <v>179</v>
      </c>
      <c r="E82" s="20"/>
      <c r="F82" s="20"/>
      <c r="G82" s="20"/>
      <c r="H82" s="20"/>
      <c r="I82" s="20"/>
      <c r="J82" s="20"/>
      <c r="K82" s="20"/>
      <c r="L82" s="20"/>
      <c r="M82" s="20"/>
      <c r="N82" s="20"/>
      <c r="O82" s="20"/>
    </row>
    <row r="83" spans="2:59" ht="13.35" customHeight="1">
      <c r="E83" s="231"/>
      <c r="F83" s="20"/>
      <c r="G83" s="20"/>
      <c r="H83" s="20"/>
      <c r="I83" s="20"/>
      <c r="J83" s="20"/>
      <c r="K83" s="20"/>
      <c r="L83" s="20"/>
      <c r="M83" s="20"/>
      <c r="N83" s="20"/>
      <c r="O83" s="20"/>
    </row>
    <row r="84" spans="2:59" ht="13.35" customHeight="1">
      <c r="E84" s="218">
        <v>0</v>
      </c>
      <c r="F84" s="38">
        <v>1</v>
      </c>
      <c r="G84" s="38">
        <v>2</v>
      </c>
      <c r="H84" s="38">
        <v>3</v>
      </c>
      <c r="I84" s="38">
        <v>4</v>
      </c>
      <c r="J84" s="38">
        <v>5</v>
      </c>
      <c r="K84" s="38">
        <v>6</v>
      </c>
      <c r="L84" s="38">
        <v>7</v>
      </c>
      <c r="M84" s="38">
        <v>8</v>
      </c>
      <c r="N84" s="38">
        <f>M84+1</f>
        <v>9</v>
      </c>
      <c r="O84" s="38">
        <f t="shared" ref="O84" si="16">N84+1</f>
        <v>10</v>
      </c>
      <c r="P84" s="38">
        <f t="shared" ref="P84" si="17">O84+1</f>
        <v>11</v>
      </c>
      <c r="Q84" s="38">
        <f t="shared" ref="Q84" si="18">P84+1</f>
        <v>12</v>
      </c>
      <c r="R84" s="38">
        <f t="shared" ref="R84" si="19">Q84+1</f>
        <v>13</v>
      </c>
      <c r="S84" s="38">
        <f t="shared" ref="S84" si="20">R84+1</f>
        <v>14</v>
      </c>
      <c r="T84" s="38">
        <f t="shared" ref="T84" si="21">S84+1</f>
        <v>15</v>
      </c>
      <c r="U84" s="38">
        <f t="shared" ref="U84" si="22">T84+1</f>
        <v>16</v>
      </c>
      <c r="V84" s="38">
        <f t="shared" ref="V84" si="23">U84+1</f>
        <v>17</v>
      </c>
      <c r="W84" s="38">
        <f t="shared" ref="W84" si="24">V84+1</f>
        <v>18</v>
      </c>
      <c r="X84" s="38">
        <f t="shared" ref="X84" si="25">W84+1</f>
        <v>19</v>
      </c>
      <c r="Y84" s="38">
        <f t="shared" ref="Y84" si="26">X84+1</f>
        <v>20</v>
      </c>
      <c r="Z84" s="38">
        <f t="shared" ref="Z84" si="27">Y84+1</f>
        <v>21</v>
      </c>
      <c r="AA84" s="38">
        <f t="shared" ref="AA84" si="28">Z84+1</f>
        <v>22</v>
      </c>
      <c r="AB84" s="38">
        <f t="shared" ref="AB84" si="29">AA84+1</f>
        <v>23</v>
      </c>
      <c r="AC84" s="38">
        <f t="shared" ref="AC84" si="30">AB84+1</f>
        <v>24</v>
      </c>
      <c r="AD84" s="38">
        <f t="shared" ref="AD84" si="31">AC84+1</f>
        <v>25</v>
      </c>
      <c r="AE84" s="38">
        <f t="shared" ref="AE84" si="32">AD84+1</f>
        <v>26</v>
      </c>
      <c r="AF84" s="38">
        <f t="shared" ref="AF84" si="33">AE84+1</f>
        <v>27</v>
      </c>
      <c r="AG84" s="38">
        <f t="shared" ref="AG84" si="34">AF84+1</f>
        <v>28</v>
      </c>
      <c r="AH84" s="38">
        <f t="shared" ref="AH84" si="35">AG84+1</f>
        <v>29</v>
      </c>
      <c r="AI84" s="38">
        <f t="shared" ref="AI84" si="36">AH84+1</f>
        <v>30</v>
      </c>
      <c r="AJ84" s="38">
        <f t="shared" ref="AJ84" si="37">AI84+1</f>
        <v>31</v>
      </c>
      <c r="AK84" s="38">
        <f t="shared" ref="AK84" si="38">AJ84+1</f>
        <v>32</v>
      </c>
      <c r="AL84" s="38">
        <f t="shared" ref="AL84" si="39">AK84+1</f>
        <v>33</v>
      </c>
      <c r="AM84" s="38">
        <f t="shared" ref="AM84" si="40">AL84+1</f>
        <v>34</v>
      </c>
      <c r="AN84" s="38">
        <f t="shared" ref="AN84" si="41">AM84+1</f>
        <v>35</v>
      </c>
      <c r="AO84" s="38">
        <f t="shared" ref="AO84" si="42">AN84+1</f>
        <v>36</v>
      </c>
      <c r="AP84" s="38">
        <f t="shared" ref="AP84" si="43">AO84+1</f>
        <v>37</v>
      </c>
      <c r="AQ84" s="38">
        <f t="shared" ref="AQ84" si="44">AP84+1</f>
        <v>38</v>
      </c>
      <c r="AR84" s="38">
        <f t="shared" ref="AR84" si="45">AQ84+1</f>
        <v>39</v>
      </c>
      <c r="AS84" s="38">
        <f t="shared" ref="AS84" si="46">AR84+1</f>
        <v>40</v>
      </c>
      <c r="AT84" s="38">
        <f t="shared" ref="AT84" si="47">AS84+1</f>
        <v>41</v>
      </c>
      <c r="AU84" s="38">
        <f t="shared" ref="AU84" si="48">AT84+1</f>
        <v>42</v>
      </c>
      <c r="AV84" s="38">
        <f t="shared" ref="AV84" si="49">AU84+1</f>
        <v>43</v>
      </c>
      <c r="AW84" s="38">
        <f t="shared" ref="AW84" si="50">AV84+1</f>
        <v>44</v>
      </c>
      <c r="AX84" s="38">
        <f t="shared" ref="AX84" si="51">AW84+1</f>
        <v>45</v>
      </c>
      <c r="AY84" s="38">
        <f t="shared" ref="AY84" si="52">AX84+1</f>
        <v>46</v>
      </c>
      <c r="AZ84" s="38">
        <f t="shared" ref="AZ84" si="53">AY84+1</f>
        <v>47</v>
      </c>
      <c r="BA84" s="38">
        <f t="shared" ref="BA84" si="54">AZ84+1</f>
        <v>48</v>
      </c>
      <c r="BB84" s="38">
        <f t="shared" ref="BB84" si="55">BA84+1</f>
        <v>49</v>
      </c>
      <c r="BC84" s="38">
        <f t="shared" ref="BC84" si="56">BB84+1</f>
        <v>50</v>
      </c>
      <c r="BD84" s="38">
        <f t="shared" ref="BD84" si="57">BC84+1</f>
        <v>51</v>
      </c>
      <c r="BE84" s="38">
        <f t="shared" ref="BE84" si="58">BD84+1</f>
        <v>52</v>
      </c>
      <c r="BF84" s="38">
        <f t="shared" ref="BF84" si="59">BE84+1</f>
        <v>53</v>
      </c>
      <c r="BG84" s="38">
        <f t="shared" ref="BG84" si="60">BF84+1</f>
        <v>54</v>
      </c>
    </row>
    <row r="85" spans="2:59" ht="13.35" customHeight="1">
      <c r="C85" s="21"/>
      <c r="D85" s="1" t="s">
        <v>0</v>
      </c>
      <c r="E85" s="12">
        <f>-NPV('Inputs-Assumptions-Policy Specs'!D31,'Cash Flows'!E90:$BG90)*(1+'Inputs-Assumptions-Policy Specs'!D31)</f>
        <v>-3903.2594116685186</v>
      </c>
      <c r="F85" s="12">
        <f>-NPV('Inputs-Assumptions-Policy Specs'!E31,'Cash Flows'!F90:$BG90)*(1+'Inputs-Assumptions-Policy Specs'!E31)</f>
        <v>-3539.3897881352586</v>
      </c>
      <c r="G85" s="12">
        <f>-NPV('Inputs-Assumptions-Policy Specs'!F31,'Cash Flows'!G90:$BG90)*(1+'Inputs-Assumptions-Policy Specs'!F31)</f>
        <v>-3223.9282276606696</v>
      </c>
      <c r="H85" s="12">
        <f>-NPV('Inputs-Assumptions-Policy Specs'!G31,'Cash Flows'!H90:$BG90)*(1+'Inputs-Assumptions-Policy Specs'!G31)</f>
        <v>-2942.2964334877042</v>
      </c>
      <c r="I85" s="12">
        <f>-NPV('Inputs-Assumptions-Policy Specs'!H31,'Cash Flows'!I90:$BG90)*(1+'Inputs-Assumptions-Policy Specs'!H31)</f>
        <v>-2683.1492843346773</v>
      </c>
      <c r="J85" s="12">
        <f>-NPV('Inputs-Assumptions-Policy Specs'!I31,'Cash Flows'!J90:$BG90)*(1+'Inputs-Assumptions-Policy Specs'!I31)</f>
        <v>-2444.7714416099584</v>
      </c>
      <c r="K85" s="12">
        <f>-NPV('Inputs-Assumptions-Policy Specs'!J31,'Cash Flows'!K90:$BG90)*(1+'Inputs-Assumptions-Policy Specs'!J31)</f>
        <v>-2225.5452642331602</v>
      </c>
      <c r="L85" s="12">
        <f>-NPV('Inputs-Assumptions-Policy Specs'!K31,'Cash Flows'!L90:$BG90)*(1+'Inputs-Assumptions-Policy Specs'!K31)</f>
        <v>-2023.9642795413656</v>
      </c>
      <c r="M85" s="12">
        <f>-NPV('Inputs-Assumptions-Policy Specs'!L31,'Cash Flows'!M90:$BG90)*(1+'Inputs-Assumptions-Policy Specs'!L31)</f>
        <v>-1838.632350277918</v>
      </c>
      <c r="N85" s="12">
        <f>-NPV('Inputs-Assumptions-Policy Specs'!M31,'Cash Flows'!N90:$BG90)*(1+'Inputs-Assumptions-Policy Specs'!M31)</f>
        <v>-1668.2536285897163</v>
      </c>
      <c r="O85" s="12">
        <f>-NPV('Inputs-Assumptions-Policy Specs'!N31,'Cash Flows'!O90:$BG90)*(1+'Inputs-Assumptions-Policy Specs'!N31)</f>
        <v>-1511.6441154404279</v>
      </c>
      <c r="P85" s="12">
        <f>-NPV('Inputs-Assumptions-Policy Specs'!O31,'Cash Flows'!P90:$BG90)*(1+'Inputs-Assumptions-Policy Specs'!O31)</f>
        <v>-1367.736672226715</v>
      </c>
      <c r="Q85" s="12">
        <f>-NPV('Inputs-Assumptions-Policy Specs'!P31,'Cash Flows'!Q90:$BG90)*(1+'Inputs-Assumptions-Policy Specs'!P31)</f>
        <v>-1235.5791315208696</v>
      </c>
      <c r="R85" s="12">
        <f>-NPV('Inputs-Assumptions-Policy Specs'!Q31,'Cash Flows'!R90:$BG90)*(1+'Inputs-Assumptions-Policy Specs'!Q31)</f>
        <v>-1114.298388382115</v>
      </c>
      <c r="S85" s="12">
        <f>-NPV('Inputs-Assumptions-Policy Specs'!R31,'Cash Flows'!S90:$BG90)*(1+'Inputs-Assumptions-Policy Specs'!R31)</f>
        <v>-1003.1042365709138</v>
      </c>
      <c r="T85" s="12">
        <f>-NPV('Inputs-Assumptions-Policy Specs'!S31,'Cash Flows'!T90:$BG90)*(1+'Inputs-Assumptions-Policy Specs'!S31)</f>
        <v>-901.25634031832021</v>
      </c>
      <c r="U85" s="12">
        <f>-NPV('Inputs-Assumptions-Policy Specs'!T31,'Cash Flows'!U90:$BG90)*(1+'Inputs-Assumptions-Policy Specs'!T31)</f>
        <v>-808.06243748466397</v>
      </c>
      <c r="V85" s="12">
        <f>-NPV('Inputs-Assumptions-Policy Specs'!U31,'Cash Flows'!V90:$BG90)*(1+'Inputs-Assumptions-Policy Specs'!U31)</f>
        <v>-722.97018599122327</v>
      </c>
      <c r="W85" s="12">
        <f>-NPV('Inputs-Assumptions-Policy Specs'!V31,'Cash Flows'!W90:$BG90)*(1+'Inputs-Assumptions-Policy Specs'!V31)</f>
        <v>-645.36568352051995</v>
      </c>
      <c r="X85" s="12">
        <f>-NPV('Inputs-Assumptions-Policy Specs'!W31,'Cash Flows'!X90:$BG90)*(1+'Inputs-Assumptions-Policy Specs'!W31)</f>
        <v>-574.68024788301693</v>
      </c>
      <c r="Y85" s="12">
        <f>-NPV('Inputs-Assumptions-Policy Specs'!X31,'Cash Flows'!Y90:$BG90)*(1+'Inputs-Assumptions-Policy Specs'!X31)</f>
        <v>-510.38689503688715</v>
      </c>
      <c r="Z85" s="12">
        <f>-NPV('Inputs-Assumptions-Policy Specs'!Y31,'Cash Flows'!Z90:$BG90)*(1+'Inputs-Assumptions-Policy Specs'!Y31)</f>
        <v>-451.99860106897967</v>
      </c>
      <c r="AA85" s="12">
        <f>-NPV('Inputs-Assumptions-Policy Specs'!Z31,'Cash Flows'!AA90:$BG90)*(1+'Inputs-Assumptions-Policy Specs'!Z31)</f>
        <v>-399.06459102707504</v>
      </c>
      <c r="AB85" s="12">
        <f>-NPV('Inputs-Assumptions-Policy Specs'!AA31,'Cash Flows'!AB90:$BG90)*(1+'Inputs-Assumptions-Policy Specs'!AA31)</f>
        <v>-351.16824573008552</v>
      </c>
      <c r="AC85" s="12">
        <f>-NPV('Inputs-Assumptions-Policy Specs'!AB31,'Cash Flows'!AC90:$BG90)*(1+'Inputs-Assumptions-Policy Specs'!AB31)</f>
        <v>-307.92470376964428</v>
      </c>
      <c r="AD85" s="12">
        <f>-NPV('Inputs-Assumptions-Policy Specs'!AC31,'Cash Flows'!AD90:$BG90)*(1+'Inputs-Assumptions-Policy Specs'!AC31)</f>
        <v>-268.97723383372914</v>
      </c>
      <c r="AE85" s="12">
        <f>-NPV('Inputs-Assumptions-Policy Specs'!AD31,'Cash Flows'!AE90:$BG90)*(1+'Inputs-Assumptions-Policy Specs'!AD31)</f>
        <v>-233.99405201969336</v>
      </c>
      <c r="AF85" s="12">
        <f>-NPV('Inputs-Assumptions-Policy Specs'!AE31,'Cash Flows'!AF90:$BG90)*(1+'Inputs-Assumptions-Policy Specs'!AE31)</f>
        <v>-202.6651307547605</v>
      </c>
      <c r="AG85" s="12">
        <f>-NPV('Inputs-Assumptions-Policy Specs'!AF31,'Cash Flows'!AG90:$BG90)*(1+'Inputs-Assumptions-Policy Specs'!AF31)</f>
        <v>-174.69848391944882</v>
      </c>
      <c r="AH85" s="12">
        <f>-NPV('Inputs-Assumptions-Policy Specs'!AG31,'Cash Flows'!AH90:$BG90)*(1+'Inputs-Assumptions-Policy Specs'!AG31)</f>
        <v>-149.81988957359505</v>
      </c>
      <c r="AI85" s="12">
        <f>-NPV('Inputs-Assumptions-Policy Specs'!AH31,'Cash Flows'!AI90:$BG90)*(1+'Inputs-Assumptions-Policy Specs'!AH31)</f>
        <v>-127.77282503366764</v>
      </c>
      <c r="AJ85" s="12">
        <f>-NPV('Inputs-Assumptions-Policy Specs'!AI31,'Cash Flows'!AJ90:$BG90)*(1+'Inputs-Assumptions-Policy Specs'!AI31)</f>
        <v>-108.31808387703109</v>
      </c>
      <c r="AK85" s="12">
        <f>-NPV('Inputs-Assumptions-Policy Specs'!AJ31,'Cash Flows'!AK90:$BG90)*(1+'Inputs-Assumptions-Policy Specs'!AJ31)</f>
        <v>-91.232632426251513</v>
      </c>
      <c r="AL85" s="12">
        <f>-NPV('Inputs-Assumptions-Policy Specs'!AK31,'Cash Flows'!AL90:$BG90)*(1+'Inputs-Assumptions-Policy Specs'!AK31)</f>
        <v>-76.307676735432878</v>
      </c>
      <c r="AM85" s="12">
        <f>-NPV('Inputs-Assumptions-Policy Specs'!AL31,'Cash Flows'!AM90:$BG90)*(1+'Inputs-Assumptions-Policy Specs'!AL31)</f>
        <v>-63.347202563661362</v>
      </c>
      <c r="AN85" s="12">
        <f>-NPV('Inputs-Assumptions-Policy Specs'!AM31,'Cash Flows'!AN90:$BG90)*(1+'Inputs-Assumptions-Policy Specs'!AM31)</f>
        <v>-52.166117912679574</v>
      </c>
      <c r="AO85" s="12">
        <f>-NPV('Inputs-Assumptions-Policy Specs'!AN31,'Cash Flows'!AO90:$BG90)*(1+'Inputs-Assumptions-Policy Specs'!AN31)</f>
        <v>-42.588891480894169</v>
      </c>
      <c r="AP85" s="12">
        <f>-NPV('Inputs-Assumptions-Policy Specs'!AO31,'Cash Flows'!AP90:$BG90)*(1+'Inputs-Assumptions-Policy Specs'!AO31)</f>
        <v>-34.449012348532882</v>
      </c>
      <c r="AQ85" s="12">
        <f>-NPV('Inputs-Assumptions-Policy Specs'!AP31,'Cash Flows'!AQ90:$BG90)*(1+'Inputs-Assumptions-Policy Specs'!AP31)</f>
        <v>-27.58822266535115</v>
      </c>
      <c r="AR85" s="12">
        <f>-NPV('Inputs-Assumptions-Policy Specs'!AQ31,'Cash Flows'!AR90:$BG90)*(1+'Inputs-Assumptions-Policy Specs'!AQ31)</f>
        <v>-21.856726241020493</v>
      </c>
      <c r="AS85" s="12">
        <f>-NPV('Inputs-Assumptions-Policy Specs'!AR31,'Cash Flows'!AS90:$BG90)*(1+'Inputs-Assumptions-Policy Specs'!AR31)</f>
        <v>-17.114857292973849</v>
      </c>
      <c r="AT85" s="12">
        <f>-NPV('Inputs-Assumptions-Policy Specs'!AS31,'Cash Flows'!AT90:$BG90)*(1+'Inputs-Assumptions-Policy Specs'!AS31)</f>
        <v>-13.233818938838379</v>
      </c>
      <c r="AU85" s="12">
        <f>-NPV('Inputs-Assumptions-Policy Specs'!AT31,'Cash Flows'!AU90:$BG90)*(1+'Inputs-Assumptions-Policy Specs'!AT31)</f>
        <v>-10.094894058296536</v>
      </c>
      <c r="AV85" s="12">
        <f>-NPV('Inputs-Assumptions-Policy Specs'!AU31,'Cash Flows'!AV90:$BG90)*(1+'Inputs-Assumptions-Policy Specs'!AU31)</f>
        <v>-7.589058952044911</v>
      </c>
      <c r="AW85" s="12">
        <f>-NPV('Inputs-Assumptions-Policy Specs'!AV31,'Cash Flows'!AW90:$BG90)*(1+'Inputs-Assumptions-Policy Specs'!AV31)</f>
        <v>-5.6168616732305621</v>
      </c>
      <c r="AX85" s="12">
        <f>-NPV('Inputs-Assumptions-Policy Specs'!AW31,'Cash Flows'!AX90:$BG90)*(1+'Inputs-Assumptions-Policy Specs'!AW31)</f>
        <v>-4.0882517728292429</v>
      </c>
      <c r="AY85" s="12">
        <f>-NPV('Inputs-Assumptions-Policy Specs'!AX31,'Cash Flows'!AY90:$BG90)*(1+'Inputs-Assumptions-Policy Specs'!AX31)</f>
        <v>-2.9224423377461419</v>
      </c>
      <c r="AZ85" s="12">
        <f>-NPV('Inputs-Assumptions-Policy Specs'!AY31,'Cash Flows'!AZ90:$BG90)*(1+'Inputs-Assumptions-Policy Specs'!AY31)</f>
        <v>-2.0481903446789942</v>
      </c>
      <c r="BA85" s="12">
        <f>-NPV('Inputs-Assumptions-Policy Specs'!AZ31,'Cash Flows'!BA90:$BG90)*(1+'Inputs-Assumptions-Policy Specs'!AZ31)</f>
        <v>-1.4039965441014781</v>
      </c>
      <c r="BB85" s="12">
        <f>-NPV('Inputs-Assumptions-Policy Specs'!BA31,'Cash Flows'!BB90:$BG90)*(1+'Inputs-Assumptions-Policy Specs'!BA31)</f>
        <v>-0.93790926280629483</v>
      </c>
      <c r="BC85" s="12">
        <f>-NPV('Inputs-Assumptions-Policy Specs'!BB31,'Cash Flows'!BC90:$BG90)*(1+'Inputs-Assumptions-Policy Specs'!BB31)</f>
        <v>-0.60699844809082948</v>
      </c>
      <c r="BD85" s="12">
        <f>-NPV('Inputs-Assumptions-Policy Specs'!BC31,'Cash Flows'!BD90:$BG90)*(1+'Inputs-Assumptions-Policy Specs'!BC31)</f>
        <v>-0.37657892540245225</v>
      </c>
      <c r="BE85" s="12">
        <f>-NPV('Inputs-Assumptions-Policy Specs'!BD31,'Cash Flows'!BE90:$BG90)*(1+'Inputs-Assumptions-Policy Specs'!BD31)</f>
        <v>-0.21926668334533811</v>
      </c>
      <c r="BF85" s="12">
        <f>-NPV('Inputs-Assumptions-Policy Specs'!BE31,'Cash Flows'!BF90:$BG90)*(1+'Inputs-Assumptions-Policy Specs'!BE31)</f>
        <v>-0.11394945169967283</v>
      </c>
      <c r="BG85" s="12">
        <f>-NPV('Inputs-Assumptions-Policy Specs'!BF31,'Cash Flows'!BG90:$BG90)*(1+'Inputs-Assumptions-Policy Specs'!BF31)</f>
        <v>-4.4744081223116079E-2</v>
      </c>
    </row>
    <row r="86" spans="2:59" ht="13.35" customHeight="1">
      <c r="C86" s="21"/>
      <c r="D86" s="1" t="s">
        <v>62</v>
      </c>
      <c r="E86" s="12">
        <f>NPV('Inputs-Assumptions-Policy Specs'!D31,'Cash Flows'!E95:$BG95)</f>
        <v>1212.0781637041443</v>
      </c>
      <c r="F86" s="12">
        <f>NPV('Inputs-Assumptions-Policy Specs'!E31,'Cash Flows'!F95:$BG95)</f>
        <v>1229.8112902523101</v>
      </c>
      <c r="G86" s="12">
        <f>NPV('Inputs-Assumptions-Policy Specs'!F31,'Cash Flows'!G95:$BG95)</f>
        <v>1239.2327204624028</v>
      </c>
      <c r="H86" s="12">
        <f>NPV('Inputs-Assumptions-Policy Specs'!G31,'Cash Flows'!H95:$BG95)</f>
        <v>1241.6237828079304</v>
      </c>
      <c r="I86" s="12">
        <f>NPV('Inputs-Assumptions-Policy Specs'!H31,'Cash Flows'!I95:$BG95)</f>
        <v>1239.6545433267991</v>
      </c>
      <c r="J86" s="12">
        <f>NPV('Inputs-Assumptions-Policy Specs'!I31,'Cash Flows'!J95:$BG95)</f>
        <v>1235.3907078638206</v>
      </c>
      <c r="K86" s="12">
        <f>NPV('Inputs-Assumptions-Policy Specs'!J31,'Cash Flows'!K95:$BG95)</f>
        <v>1229.7855911543963</v>
      </c>
      <c r="L86" s="12">
        <f>NPV('Inputs-Assumptions-Policy Specs'!K31,'Cash Flows'!L95:$BG95)</f>
        <v>1223.3712876304153</v>
      </c>
      <c r="M86" s="12">
        <f>NPV('Inputs-Assumptions-Policy Specs'!L31,'Cash Flows'!M95:$BG95)</f>
        <v>1216.7436020235286</v>
      </c>
      <c r="N86" s="12">
        <f>NPV('Inputs-Assumptions-Policy Specs'!M31,'Cash Flows'!N95:$BG95)</f>
        <v>1209.475002119578</v>
      </c>
      <c r="O86" s="12">
        <f>NPV('Inputs-Assumptions-Policy Specs'!N31,'Cash Flows'!O95:$BG95)</f>
        <v>1200.4084650953755</v>
      </c>
      <c r="P86" s="12">
        <f>NPV('Inputs-Assumptions-Policy Specs'!O31,'Cash Flows'!P95:$BG95)</f>
        <v>1187.9971484990617</v>
      </c>
      <c r="Q86" s="12">
        <f>NPV('Inputs-Assumptions-Policy Specs'!P31,'Cash Flows'!Q95:$BG95)</f>
        <v>1172.0900597457508</v>
      </c>
      <c r="R86" s="12">
        <f>NPV('Inputs-Assumptions-Policy Specs'!Q31,'Cash Flows'!R95:$BG95)</f>
        <v>1152.0052057634346</v>
      </c>
      <c r="S86" s="12">
        <f>NPV('Inputs-Assumptions-Policy Specs'!R31,'Cash Flows'!S95:$BG95)</f>
        <v>1128.4399999400141</v>
      </c>
      <c r="T86" s="12">
        <f>NPV('Inputs-Assumptions-Policy Specs'!S31,'Cash Flows'!T95:$BG95)</f>
        <v>1101.9772648724775</v>
      </c>
      <c r="U86" s="12">
        <f>NPV('Inputs-Assumptions-Policy Specs'!T31,'Cash Flows'!U95:$BG95)</f>
        <v>1068.1991785311618</v>
      </c>
      <c r="V86" s="12">
        <f>NPV('Inputs-Assumptions-Policy Specs'!U31,'Cash Flows'!V95:$BG95)</f>
        <v>1032.6318298776721</v>
      </c>
      <c r="W86" s="12">
        <f>NPV('Inputs-Assumptions-Policy Specs'!V31,'Cash Flows'!W95:$BG95)</f>
        <v>995.47858827342361</v>
      </c>
      <c r="X86" s="12">
        <f>NPV('Inputs-Assumptions-Policy Specs'!W31,'Cash Flows'!X95:$BG95)</f>
        <v>956.93782489551973</v>
      </c>
      <c r="Y86" s="12">
        <f>NPV('Inputs-Assumptions-Policy Specs'!X31,'Cash Flows'!Y95:$BG95)</f>
        <v>917.12441130525428</v>
      </c>
      <c r="Z86" s="12">
        <f>NPV('Inputs-Assumptions-Policy Specs'!Y31,'Cash Flows'!Z95:$BG95)</f>
        <v>876.18009724906744</v>
      </c>
      <c r="AA86" s="12">
        <f>NPV('Inputs-Assumptions-Policy Specs'!Z31,'Cash Flows'!AA95:$BG95)</f>
        <v>834.20447401643332</v>
      </c>
      <c r="AB86" s="12">
        <f>NPV('Inputs-Assumptions-Policy Specs'!AA31,'Cash Flows'!AB95:$BG95)</f>
        <v>791.27965374098005</v>
      </c>
      <c r="AC86" s="12">
        <f>NPV('Inputs-Assumptions-Policy Specs'!AB31,'Cash Flows'!AC95:$BG95)</f>
        <v>747.5445543674183</v>
      </c>
      <c r="AD86" s="12">
        <f>NPV('Inputs-Assumptions-Policy Specs'!AC31,'Cash Flows'!AD95:$BG95)</f>
        <v>703.18681143863932</v>
      </c>
      <c r="AE86" s="12">
        <f>NPV('Inputs-Assumptions-Policy Specs'!AD31,'Cash Flows'!AE95:$BG95)</f>
        <v>658.4565221762108</v>
      </c>
      <c r="AF86" s="12">
        <f>NPV('Inputs-Assumptions-Policy Specs'!AE31,'Cash Flows'!AF95:$BG95)</f>
        <v>613.70695841020745</v>
      </c>
      <c r="AG86" s="12">
        <f>NPV('Inputs-Assumptions-Policy Specs'!AF31,'Cash Flows'!AG95:$BG95)</f>
        <v>569.2304563520488</v>
      </c>
      <c r="AH86" s="12">
        <f>NPV('Inputs-Assumptions-Policy Specs'!AG31,'Cash Flows'!AH95:$BG95)</f>
        <v>525.2484787684549</v>
      </c>
      <c r="AI86" s="12">
        <f>NPV('Inputs-Assumptions-Policy Specs'!AH31,'Cash Flows'!AI95:$BG95)</f>
        <v>481.92850806037484</v>
      </c>
      <c r="AJ86" s="12">
        <f>NPV('Inputs-Assumptions-Policy Specs'!AI31,'Cash Flows'!AJ95:$BG95)</f>
        <v>439.42539025759277</v>
      </c>
      <c r="AK86" s="12">
        <f>NPV('Inputs-Assumptions-Policy Specs'!AJ31,'Cash Flows'!AK95:$BG95)</f>
        <v>397.92737276153895</v>
      </c>
      <c r="AL86" s="12">
        <f>NPV('Inputs-Assumptions-Policy Specs'!AK31,'Cash Flows'!AL95:$BG95)</f>
        <v>357.63946831736337</v>
      </c>
      <c r="AM86" s="12">
        <f>NPV('Inputs-Assumptions-Policy Specs'!AL31,'Cash Flows'!AM95:$BG95)</f>
        <v>318.81032775838207</v>
      </c>
      <c r="AN86" s="12">
        <f>NPV('Inputs-Assumptions-Policy Specs'!AM31,'Cash Flows'!AN95:$BG95)</f>
        <v>281.71408989916279</v>
      </c>
      <c r="AO86" s="12">
        <f>NPV('Inputs-Assumptions-Policy Specs'!AN31,'Cash Flows'!AO95:$BG95)</f>
        <v>246.61315805030657</v>
      </c>
      <c r="AP86" s="12">
        <f>NPV('Inputs-Assumptions-Policy Specs'!AO31,'Cash Flows'!AP95:$BG95)</f>
        <v>213.77232112262087</v>
      </c>
      <c r="AQ86" s="12">
        <f>NPV('Inputs-Assumptions-Policy Specs'!AP31,'Cash Flows'!AQ95:$BG95)</f>
        <v>183.41096313095986</v>
      </c>
      <c r="AR86" s="12">
        <f>NPV('Inputs-Assumptions-Policy Specs'!AQ31,'Cash Flows'!AR95:$BG95)</f>
        <v>155.62588687872852</v>
      </c>
      <c r="AS86" s="12">
        <f>NPV('Inputs-Assumptions-Policy Specs'!AR31,'Cash Flows'!AS95:$BG95)</f>
        <v>130.43295036296843</v>
      </c>
      <c r="AT86" s="12">
        <f>NPV('Inputs-Assumptions-Policy Specs'!AS31,'Cash Flows'!AT95:$BG95)</f>
        <v>107.84380955167764</v>
      </c>
      <c r="AU86" s="12">
        <f>NPV('Inputs-Assumptions-Policy Specs'!AT31,'Cash Flows'!AU95:$BG95)</f>
        <v>87.848168201289582</v>
      </c>
      <c r="AV86" s="12">
        <f>NPV('Inputs-Assumptions-Policy Specs'!AU31,'Cash Flows'!AV95:$BG95)</f>
        <v>70.401561787583987</v>
      </c>
      <c r="AW86" s="12">
        <f>NPV('Inputs-Assumptions-Policy Specs'!AV31,'Cash Flows'!AW95:$BG95)</f>
        <v>55.428405058945792</v>
      </c>
      <c r="AX86" s="12">
        <f>NPV('Inputs-Assumptions-Policy Specs'!AW31,'Cash Flows'!AX95:$BG95)</f>
        <v>42.821016180417921</v>
      </c>
      <c r="AY86" s="12">
        <f>NPV('Inputs-Assumptions-Policy Specs'!AX31,'Cash Flows'!AY95:$BG95)</f>
        <v>32.418333262648424</v>
      </c>
      <c r="AZ86" s="12">
        <f>NPV('Inputs-Assumptions-Policy Specs'!AY31,'Cash Flows'!AZ95:$BG95)</f>
        <v>24.008947378785727</v>
      </c>
      <c r="BA86" s="12">
        <f>NPV('Inputs-Assumptions-Policy Specs'!AZ31,'Cash Flows'!BA95:$BG95)</f>
        <v>17.350965069283159</v>
      </c>
      <c r="BB86" s="12">
        <f>NPV('Inputs-Assumptions-Policy Specs'!BA31,'Cash Flows'!BB95:$BG95)</f>
        <v>12.19006082157445</v>
      </c>
      <c r="BC86" s="12">
        <f>NPV('Inputs-Assumptions-Policy Specs'!BB31,'Cash Flows'!BC95:$BG95)</f>
        <v>8.2747812625117714</v>
      </c>
      <c r="BD86" s="12">
        <f>NPV('Inputs-Assumptions-Policy Specs'!BC31,'Cash Flows'!BD95:$BG95)</f>
        <v>5.3685178783008389</v>
      </c>
      <c r="BE86" s="12">
        <f>NPV('Inputs-Assumptions-Policy Specs'!BD31,'Cash Flows'!BE95:$BG95)</f>
        <v>3.2579310344928434</v>
      </c>
      <c r="BF86" s="12">
        <f>NPV('Inputs-Assumptions-Policy Specs'!BE31,'Cash Flows'!BF95:$BG95)</f>
        <v>1.7579431694460914</v>
      </c>
      <c r="BG86" s="12">
        <f>NPV('Inputs-Assumptions-Policy Specs'!BF31,'Cash Flows'!BG95:$BG95)</f>
        <v>0.71368960708621265</v>
      </c>
    </row>
    <row r="87" spans="2:59" ht="13.35" customHeight="1">
      <c r="C87" s="21"/>
      <c r="D87" s="1" t="s">
        <v>63</v>
      </c>
      <c r="E87" s="12">
        <f>NPV('Inputs-Assumptions-Policy Specs'!D$31,'Cash Flows'!E96:$BG96)</f>
        <v>1627.1790082352836</v>
      </c>
      <c r="F87" s="12">
        <f>NPV('Inputs-Assumptions-Policy Specs'!E$31,'Cash Flows'!F96:$BG96)</f>
        <v>1692.2661685646954</v>
      </c>
      <c r="G87" s="12">
        <f>NPV('Inputs-Assumptions-Policy Specs'!F$31,'Cash Flows'!G96:$BG96)</f>
        <v>1759.3182024775049</v>
      </c>
      <c r="H87" s="12">
        <f>NPV('Inputs-Assumptions-Policy Specs'!G$31,'Cash Flows'!H96:$BG96)</f>
        <v>1802.9668944544596</v>
      </c>
      <c r="I87" s="12">
        <f>NPV('Inputs-Assumptions-Policy Specs'!H$31,'Cash Flows'!I96:$BG96)</f>
        <v>1826.0134903726955</v>
      </c>
      <c r="J87" s="12">
        <f>NPV('Inputs-Assumptions-Policy Specs'!I$31,'Cash Flows'!J96:$BG96)</f>
        <v>1830.7735925056504</v>
      </c>
      <c r="K87" s="12">
        <f>NPV('Inputs-Assumptions-Policy Specs'!J$31,'Cash Flows'!K96:$BG96)</f>
        <v>1819.7405155370311</v>
      </c>
      <c r="L87" s="12">
        <f>NPV('Inputs-Assumptions-Policy Specs'!K$31,'Cash Flows'!L96:$BG96)</f>
        <v>1795.2430128997937</v>
      </c>
      <c r="M87" s="12">
        <f>NPV('Inputs-Assumptions-Policy Specs'!L$31,'Cash Flows'!M96:$BG96)</f>
        <v>1759.0547478018837</v>
      </c>
      <c r="N87" s="12">
        <f>NPV('Inputs-Assumptions-Policy Specs'!M$31,'Cash Flows'!N96:$BG96)</f>
        <v>1712.8034226421523</v>
      </c>
      <c r="O87" s="12">
        <f>NPV('Inputs-Assumptions-Policy Specs'!N$31,'Cash Flows'!O96:$BG96)</f>
        <v>1657.9884435146503</v>
      </c>
      <c r="P87" s="12">
        <f>NPV('Inputs-Assumptions-Policy Specs'!O$31,'Cash Flows'!P96:$BG96)</f>
        <v>1596.685961745678</v>
      </c>
      <c r="Q87" s="12">
        <f>NPV('Inputs-Assumptions-Policy Specs'!P$31,'Cash Flows'!Q96:$BG96)</f>
        <v>1530.1413897807979</v>
      </c>
      <c r="R87" s="12">
        <f>NPV('Inputs-Assumptions-Policy Specs'!Q$31,'Cash Flows'!R96:$BG96)</f>
        <v>1459.4643920951903</v>
      </c>
      <c r="S87" s="12">
        <f>NPV('Inputs-Assumptions-Policy Specs'!R$31,'Cash Flows'!S96:$BG96)</f>
        <v>1385.6665154571676</v>
      </c>
      <c r="T87" s="12">
        <f>NPV('Inputs-Assumptions-Policy Specs'!S$31,'Cash Flows'!T96:$BG96)</f>
        <v>1309.6520858951042</v>
      </c>
      <c r="U87" s="12">
        <f>NPV('Inputs-Assumptions-Policy Specs'!T$31,'Cash Flows'!U96:$BG96)</f>
        <v>1232.2429195180316</v>
      </c>
      <c r="V87" s="12">
        <f>NPV('Inputs-Assumptions-Policy Specs'!U$31,'Cash Flows'!V96:$BG96)</f>
        <v>1154.286537164762</v>
      </c>
      <c r="W87" s="12">
        <f>NPV('Inputs-Assumptions-Policy Specs'!V$31,'Cash Flows'!W96:$BG96)</f>
        <v>1076.465078892257</v>
      </c>
      <c r="X87" s="12">
        <f>NPV('Inputs-Assumptions-Policy Specs'!W$31,'Cash Flows'!X96:$BG96)</f>
        <v>999.40186181270576</v>
      </c>
      <c r="Y87" s="12">
        <f>NPV('Inputs-Assumptions-Policy Specs'!X$31,'Cash Flows'!Y96:$BG96)</f>
        <v>923.65452288439997</v>
      </c>
      <c r="Z87" s="12">
        <f>NPV('Inputs-Assumptions-Policy Specs'!Y$31,'Cash Flows'!Z96:$BG96)</f>
        <v>849.7136897112988</v>
      </c>
      <c r="AA87" s="12">
        <f>NPV('Inputs-Assumptions-Policy Specs'!Z$31,'Cash Flows'!AA96:$BG96)</f>
        <v>777.99443899214566</v>
      </c>
      <c r="AB87" s="12">
        <f>NPV('Inputs-Assumptions-Policy Specs'!AA$31,'Cash Flows'!AB96:$BG96)</f>
        <v>708.84461547334547</v>
      </c>
      <c r="AC87" s="12">
        <f>NPV('Inputs-Assumptions-Policy Specs'!AB$31,'Cash Flows'!AC96:$BG96)</f>
        <v>642.55053246984255</v>
      </c>
      <c r="AD87" s="12">
        <f>NPV('Inputs-Assumptions-Policy Specs'!AC$31,'Cash Flows'!AD96:$BG96)</f>
        <v>579.34861919050343</v>
      </c>
      <c r="AE87" s="12">
        <f>NPV('Inputs-Assumptions-Policy Specs'!AD$31,'Cash Flows'!AE96:$BG96)</f>
        <v>519.43871263999972</v>
      </c>
      <c r="AF87" s="12">
        <f>NPV('Inputs-Assumptions-Policy Specs'!AE$31,'Cash Flows'!AF96:$BG96)</f>
        <v>462.98657289775696</v>
      </c>
      <c r="AG87" s="12">
        <f>NPV('Inputs-Assumptions-Policy Specs'!AF$31,'Cash Flows'!AG96:$BG96)</f>
        <v>410.12342414292175</v>
      </c>
      <c r="AH87" s="12">
        <f>NPV('Inputs-Assumptions-Policy Specs'!AG$31,'Cash Flows'!AH96:$BG96)</f>
        <v>360.94714912018185</v>
      </c>
      <c r="AI87" s="12">
        <f>NPV('Inputs-Assumptions-Policy Specs'!AH$31,'Cash Flows'!AI96:$BG96)</f>
        <v>315.51532358490681</v>
      </c>
      <c r="AJ87" s="12">
        <f>NPV('Inputs-Assumptions-Policy Specs'!AI$31,'Cash Flows'!AJ96:$BG96)</f>
        <v>273.84173669011597</v>
      </c>
      <c r="AK87" s="12">
        <f>NPV('Inputs-Assumptions-Policy Specs'!AJ$31,'Cash Flows'!AK96:$BG96)</f>
        <v>235.89587079315044</v>
      </c>
      <c r="AL87" s="12">
        <f>NPV('Inputs-Assumptions-Policy Specs'!AK$31,'Cash Flows'!AL96:$BG96)</f>
        <v>201.60405762120928</v>
      </c>
      <c r="AM87" s="12">
        <f>NPV('Inputs-Assumptions-Policy Specs'!AL$31,'Cash Flows'!AM96:$BG96)</f>
        <v>170.85364237086441</v>
      </c>
      <c r="AN87" s="12">
        <f>NPV('Inputs-Assumptions-Policy Specs'!AM$31,'Cash Flows'!AN96:$BG96)</f>
        <v>143.50140708795482</v>
      </c>
      <c r="AO87" s="12">
        <f>NPV('Inputs-Assumptions-Policy Specs'!AN$31,'Cash Flows'!AO96:$BG96)</f>
        <v>119.38073634547601</v>
      </c>
      <c r="AP87" s="12">
        <f>NPV('Inputs-Assumptions-Policy Specs'!AO$31,'Cash Flows'!AP96:$BG96)</f>
        <v>98.306034224689327</v>
      </c>
      <c r="AQ87" s="12">
        <f>NPV('Inputs-Assumptions-Policy Specs'!AP$31,'Cash Flows'!AQ96:$BG96)</f>
        <v>80.075540354329291</v>
      </c>
      <c r="AR87" s="12">
        <f>NPV('Inputs-Assumptions-Policy Specs'!AQ$31,'Cash Flows'!AR96:$BG96)</f>
        <v>64.473471542815631</v>
      </c>
      <c r="AS87" s="12">
        <f>NPV('Inputs-Assumptions-Policy Specs'!AR$31,'Cash Flows'!AS96:$BG96)</f>
        <v>51.274124807340186</v>
      </c>
      <c r="AT87" s="12">
        <f>NPV('Inputs-Assumptions-Policy Specs'!AS$31,'Cash Flows'!AT96:$BG96)</f>
        <v>40.246421431401977</v>
      </c>
      <c r="AU87" s="12">
        <f>NPV('Inputs-Assumptions-Policy Specs'!AT$31,'Cash Flows'!AU96:$BG96)</f>
        <v>31.155749704265929</v>
      </c>
      <c r="AV87" s="12">
        <f>NPV('Inputs-Assumptions-Policy Specs'!AU$31,'Cash Flows'!AV96:$BG96)</f>
        <v>23.768038098874687</v>
      </c>
      <c r="AW87" s="12">
        <f>NPV('Inputs-Assumptions-Policy Specs'!AV$31,'Cash Flows'!AW96:$BG96)</f>
        <v>17.854394473632258</v>
      </c>
      <c r="AX87" s="12">
        <f>NPV('Inputs-Assumptions-Policy Specs'!AW$31,'Cash Flows'!AX96:$BG96)</f>
        <v>13.195204145164851</v>
      </c>
      <c r="AY87" s="12">
        <f>NPV('Inputs-Assumptions-Policy Specs'!AX$31,'Cash Flows'!AY96:$BG96)</f>
        <v>9.5837221057538819</v>
      </c>
      <c r="AZ87" s="12">
        <f>NPV('Inputs-Assumptions-Policy Specs'!AY$31,'Cash Flows'!AZ96:$BG96)</f>
        <v>6.8302853726622965</v>
      </c>
      <c r="BA87" s="12">
        <f>NPV('Inputs-Assumptions-Policy Specs'!AZ$31,'Cash Flows'!BA96:$BG96)</f>
        <v>4.7658289378970613</v>
      </c>
      <c r="BB87" s="12">
        <f>NPV('Inputs-Assumptions-Policy Specs'!BA$31,'Cash Flows'!BB96:$BG96)</f>
        <v>3.2436838852465049</v>
      </c>
      <c r="BC87" s="12">
        <f>NPV('Inputs-Assumptions-Policy Specs'!BB$31,'Cash Flows'!BC96:$BG96)</f>
        <v>2.1402671002317937</v>
      </c>
      <c r="BD87" s="12">
        <f>NPV('Inputs-Assumptions-Policy Specs'!BC$31,'Cash Flows'!BD96:$BG96)</f>
        <v>1.3541377517395781</v>
      </c>
      <c r="BE87" s="12">
        <f>NPV('Inputs-Assumptions-Policy Specs'!BD$31,'Cash Flows'!BE96:$BG96)</f>
        <v>0.80405251815906797</v>
      </c>
      <c r="BF87" s="12">
        <f>NPV('Inputs-Assumptions-Policy Specs'!BE$31,'Cash Flows'!BF96:$BG96)</f>
        <v>0.42635717400729001</v>
      </c>
      <c r="BG87" s="12">
        <f>NPV('Inputs-Assumptions-Policy Specs'!BF$31,'Cash Flows'!BG96:$BG96)</f>
        <v>0.17209262008890802</v>
      </c>
    </row>
    <row r="88" spans="2:59" ht="13.35" customHeight="1">
      <c r="C88" s="21"/>
      <c r="D88" s="232" t="s">
        <v>187</v>
      </c>
      <c r="E88" s="12">
        <f>NPV('Inputs-Assumptions-Policy Specs'!D$31,'Cash Flows'!E97:$BG97)*(1+'Inputs-Assumptions-Policy Specs'!D$31)</f>
        <v>340.52704999182407</v>
      </c>
      <c r="F88" s="12">
        <f>NPV('Inputs-Assumptions-Policy Specs'!E$31,'Cash Flows'!F97:$BG97)*(1+'Inputs-Assumptions-Policy Specs'!E$31)</f>
        <v>300.84813199149693</v>
      </c>
      <c r="G88" s="12">
        <f>NPV('Inputs-Assumptions-Policy Specs'!F$31,'Cash Flows'!G97:$BG97)*(1+'Inputs-Assumptions-Policy Specs'!F$31)</f>
        <v>274.03389935115695</v>
      </c>
      <c r="H88" s="12">
        <f>NPV('Inputs-Assumptions-Policy Specs'!G$31,'Cash Flows'!H97:$BG97)*(1+'Inputs-Assumptions-Policy Specs'!G$31)</f>
        <v>250.09519684645483</v>
      </c>
      <c r="I88" s="12">
        <f>NPV('Inputs-Assumptions-Policy Specs'!H$31,'Cash Flows'!I97:$BG97)*(1+'Inputs-Assumptions-Policy Specs'!H$31)</f>
        <v>228.06768916844763</v>
      </c>
      <c r="J88" s="12">
        <f>NPV('Inputs-Assumptions-Policy Specs'!I$31,'Cash Flows'!J97:$BG97)*(1+'Inputs-Assumptions-Policy Specs'!I$31)</f>
        <v>207.80557253684651</v>
      </c>
      <c r="K88" s="12">
        <f>NPV('Inputs-Assumptions-Policy Specs'!J$31,'Cash Flows'!K97:$BG97)*(1+'Inputs-Assumptions-Policy Specs'!J$31)</f>
        <v>189.17134745981866</v>
      </c>
      <c r="L88" s="12">
        <f>NPV('Inputs-Assumptions-Policy Specs'!K$31,'Cash Flows'!L97:$BG97)*(1+'Inputs-Assumptions-Policy Specs'!K$31)</f>
        <v>172.03696376101612</v>
      </c>
      <c r="M88" s="12">
        <f>NPV('Inputs-Assumptions-Policy Specs'!L$31,'Cash Flows'!M97:$BG97)*(1+'Inputs-Assumptions-Policy Specs'!L$31)</f>
        <v>156.28374977362301</v>
      </c>
      <c r="N88" s="12">
        <f>NPV('Inputs-Assumptions-Policy Specs'!M$31,'Cash Flows'!N97:$BG97)*(1+'Inputs-Assumptions-Policy Specs'!M$31)</f>
        <v>141.80155843012599</v>
      </c>
      <c r="O88" s="12">
        <f>NPV('Inputs-Assumptions-Policy Specs'!N$31,'Cash Flows'!O97:$BG97)*(1+'Inputs-Assumptions-Policy Specs'!N$31)</f>
        <v>128.4897498124364</v>
      </c>
      <c r="P88" s="12">
        <f>NPV('Inputs-Assumptions-Policy Specs'!O$31,'Cash Flows'!P97:$BG97)*(1+'Inputs-Assumptions-Policy Specs'!O$31)</f>
        <v>116.25761713927079</v>
      </c>
      <c r="Q88" s="12">
        <f>NPV('Inputs-Assumptions-Policy Specs'!P$31,'Cash Flows'!Q97:$BG97)*(1+'Inputs-Assumptions-Policy Specs'!P$31)</f>
        <v>105.02422617927397</v>
      </c>
      <c r="R88" s="12">
        <f>NPV('Inputs-Assumptions-Policy Specs'!Q$31,'Cash Flows'!R97:$BG97)*(1+'Inputs-Assumptions-Policy Specs'!Q$31)</f>
        <v>94.715363012479742</v>
      </c>
      <c r="S88" s="12">
        <f>NPV('Inputs-Assumptions-Policy Specs'!R$31,'Cash Flows'!S97:$BG97)*(1+'Inputs-Assumptions-Policy Specs'!R$31)</f>
        <v>85.263860108527638</v>
      </c>
      <c r="T88" s="12">
        <f>NPV('Inputs-Assumptions-Policy Specs'!S$31,'Cash Flows'!T97:$BG97)*(1+'Inputs-Assumptions-Policy Specs'!S$31)</f>
        <v>76.606788927057252</v>
      </c>
      <c r="U88" s="12">
        <f>NPV('Inputs-Assumptions-Policy Specs'!T$31,'Cash Flows'!U97:$BG97)*(1+'Inputs-Assumptions-Policy Specs'!T$31)</f>
        <v>68.685307186196397</v>
      </c>
      <c r="V88" s="12">
        <f>NPV('Inputs-Assumptions-Policy Specs'!U$31,'Cash Flows'!V97:$BG97)*(1+'Inputs-Assumptions-Policy Specs'!U$31)</f>
        <v>61.452465809253994</v>
      </c>
      <c r="W88" s="12">
        <f>NPV('Inputs-Assumptions-Policy Specs'!V$31,'Cash Flows'!W97:$BG97)*(1+'Inputs-Assumptions-Policy Specs'!V$31)</f>
        <v>54.856083099244188</v>
      </c>
      <c r="X88" s="12">
        <f>NPV('Inputs-Assumptions-Policy Specs'!W$31,'Cash Flows'!X97:$BG97)*(1+'Inputs-Assumptions-Policy Specs'!W$31)</f>
        <v>48.84782107005644</v>
      </c>
      <c r="Y88" s="12">
        <f>NPV('Inputs-Assumptions-Policy Specs'!X$31,'Cash Flows'!Y97:$BG97)*(1+'Inputs-Assumptions-Policy Specs'!X$31)</f>
        <v>43.382886078135392</v>
      </c>
      <c r="Z88" s="12">
        <f>NPV('Inputs-Assumptions-Policy Specs'!Y$31,'Cash Flows'!Z97:$BG97)*(1+'Inputs-Assumptions-Policy Specs'!Y$31)</f>
        <v>38.419881090863257</v>
      </c>
      <c r="AA88" s="12">
        <f>NPV('Inputs-Assumptions-Policy Specs'!Z$31,'Cash Flows'!AA97:$BG97)*(1+'Inputs-Assumptions-Policy Specs'!Z$31)</f>
        <v>33.920490237301401</v>
      </c>
      <c r="AB88" s="12">
        <f>NPV('Inputs-Assumptions-Policy Specs'!AA$31,'Cash Flows'!AB97:$BG97)*(1+'Inputs-Assumptions-Policy Specs'!AA$31)</f>
        <v>29.849300887057268</v>
      </c>
      <c r="AC88" s="12">
        <f>NPV('Inputs-Assumptions-Policy Specs'!AB$31,'Cash Flows'!AC97:$BG97)*(1+'Inputs-Assumptions-Policy Specs'!AB$31)</f>
        <v>26.173599820419774</v>
      </c>
      <c r="AD88" s="12">
        <f>NPV('Inputs-Assumptions-Policy Specs'!AC$31,'Cash Flows'!AD97:$BG97)*(1+'Inputs-Assumptions-Policy Specs'!AC$31)</f>
        <v>22.863064875866968</v>
      </c>
      <c r="AE88" s="12">
        <f>NPV('Inputs-Assumptions-Policy Specs'!AD$31,'Cash Flows'!AE97:$BG97)*(1+'Inputs-Assumptions-Policy Specs'!AD$31)</f>
        <v>19.889494421673938</v>
      </c>
      <c r="AF88" s="12">
        <f>NPV('Inputs-Assumptions-Policy Specs'!AE$31,'Cash Flows'!AF97:$BG97)*(1+'Inputs-Assumptions-Policy Specs'!AE$31)</f>
        <v>17.226536114154641</v>
      </c>
      <c r="AG88" s="12">
        <f>NPV('Inputs-Assumptions-Policy Specs'!AF$31,'Cash Flows'!AG97:$BG97)*(1+'Inputs-Assumptions-Policy Specs'!AF$31)</f>
        <v>14.849371133153141</v>
      </c>
      <c r="AH88" s="12">
        <f>NPV('Inputs-Assumptions-Policy Specs'!AG$31,'Cash Flows'!AH97:$BG97)*(1+'Inputs-Assumptions-Policy Specs'!AG$31)</f>
        <v>12.734690613755582</v>
      </c>
      <c r="AI88" s="12">
        <f>NPV('Inputs-Assumptions-Policy Specs'!AH$31,'Cash Flows'!AI97:$BG97)*(1+'Inputs-Assumptions-Policy Specs'!AH$31)</f>
        <v>10.860690127861742</v>
      </c>
      <c r="AJ88" s="12">
        <f>NPV('Inputs-Assumptions-Policy Specs'!AI$31,'Cash Flows'!AJ97:$BG97)*(1+'Inputs-Assumptions-Policy Specs'!AI$31)</f>
        <v>9.2070371295476381</v>
      </c>
      <c r="AK88" s="12">
        <f>NPV('Inputs-Assumptions-Policy Specs'!AJ$31,'Cash Flows'!AK97:$BG97)*(1+'Inputs-Assumptions-Policy Specs'!AJ$31)</f>
        <v>7.7547737562313799</v>
      </c>
      <c r="AL88" s="12">
        <f>NPV('Inputs-Assumptions-Policy Specs'!AK$31,'Cash Flows'!AL97:$BG97)*(1+'Inputs-Assumptions-Policy Specs'!AK$31)</f>
        <v>6.4861525225117971</v>
      </c>
      <c r="AM88" s="12">
        <f>NPV('Inputs-Assumptions-Policy Specs'!AL$31,'Cash Flows'!AM97:$BG97)*(1+'Inputs-Assumptions-Policy Specs'!AL$31)</f>
        <v>5.3845122179112153</v>
      </c>
      <c r="AN88" s="12">
        <f>NPV('Inputs-Assumptions-Policy Specs'!AM$31,'Cash Flows'!AN97:$BG97)*(1+'Inputs-Assumptions-Policy Specs'!AM$31)</f>
        <v>4.4341200225777637</v>
      </c>
      <c r="AO88" s="12">
        <f>NPV('Inputs-Assumptions-Policy Specs'!AN$31,'Cash Flows'!AO97:$BG97)*(1+'Inputs-Assumptions-Policy Specs'!AN$31)</f>
        <v>3.6200557758760046</v>
      </c>
      <c r="AP88" s="12">
        <f>NPV('Inputs-Assumptions-Policy Specs'!AO$31,'Cash Flows'!AP97:$BG97)*(1+'Inputs-Assumptions-Policy Specs'!AO$31)</f>
        <v>2.9281660496252955</v>
      </c>
      <c r="AQ88" s="12">
        <f>NPV('Inputs-Assumptions-Policy Specs'!AP$31,'Cash Flows'!AQ97:$BG97)*(1+'Inputs-Assumptions-Policy Specs'!AP$31)</f>
        <v>2.3449989265548474</v>
      </c>
      <c r="AR88" s="12">
        <f>NPV('Inputs-Assumptions-Policy Specs'!AQ$31,'Cash Flows'!AR97:$BG97)*(1+'Inputs-Assumptions-Policy Specs'!AQ$31)</f>
        <v>1.8578217304867424</v>
      </c>
      <c r="AS88" s="12">
        <f>NPV('Inputs-Assumptions-Policy Specs'!AR$31,'Cash Flows'!AS97:$BG97)*(1+'Inputs-Assumptions-Policy Specs'!AR$31)</f>
        <v>1.454762869902777</v>
      </c>
      <c r="AT88" s="12">
        <f>NPV('Inputs-Assumptions-Policy Specs'!AS$31,'Cash Flows'!AT97:$BG97)*(1+'Inputs-Assumptions-Policy Specs'!AS$31)</f>
        <v>1.1248746098012625</v>
      </c>
      <c r="AU88" s="12">
        <f>NPV('Inputs-Assumptions-Policy Specs'!AT$31,'Cash Flows'!AU97:$BG97)*(1+'Inputs-Assumptions-Policy Specs'!AT$31)</f>
        <v>0.85806599495520564</v>
      </c>
      <c r="AV88" s="12">
        <f>NPV('Inputs-Assumptions-Policy Specs'!AU$31,'Cash Flows'!AV97:$BG97)*(1+'Inputs-Assumptions-Policy Specs'!AU$31)</f>
        <v>0.64507001092381733</v>
      </c>
      <c r="AW88" s="12">
        <f>NPV('Inputs-Assumptions-Policy Specs'!AV$31,'Cash Flows'!AW97:$BG97)*(1+'Inputs-Assumptions-Policy Specs'!AV$31)</f>
        <v>0.47743324222459793</v>
      </c>
      <c r="AX88" s="12">
        <f>NPV('Inputs-Assumptions-Policy Specs'!AW$31,'Cash Flows'!AX97:$BG97)*(1+'Inputs-Assumptions-Policy Specs'!AW$31)</f>
        <v>0.34750140069048568</v>
      </c>
      <c r="AY88" s="12">
        <f>NPV('Inputs-Assumptions-Policy Specs'!AX$31,'Cash Flows'!AY97:$BG97)*(1+'Inputs-Assumptions-Policy Specs'!AX$31)</f>
        <v>0.24840759870842205</v>
      </c>
      <c r="AZ88" s="12">
        <f>NPV('Inputs-Assumptions-Policy Specs'!AY$31,'Cash Flows'!AZ97:$BG97)*(1+'Inputs-Assumptions-Policy Specs'!AY$31)</f>
        <v>0.17409617929771451</v>
      </c>
      <c r="BA88" s="12">
        <f>NPV('Inputs-Assumptions-Policy Specs'!AZ$31,'Cash Flows'!BA97:$BG97)*(1+'Inputs-Assumptions-Policy Specs'!AZ$31)</f>
        <v>0.11933970624862567</v>
      </c>
      <c r="BB88" s="12">
        <f>NPV('Inputs-Assumptions-Policy Specs'!BA$31,'Cash Flows'!BB97:$BG97)*(1+'Inputs-Assumptions-Policy Specs'!BA$31)</f>
        <v>7.972228733853505E-2</v>
      </c>
      <c r="BC88" s="12">
        <f>NPV('Inputs-Assumptions-Policy Specs'!BB$31,'Cash Flows'!BC97:$BG97)*(1+'Inputs-Assumptions-Policy Specs'!BB$31)</f>
        <v>5.1594868087720513E-2</v>
      </c>
      <c r="BD88" s="12">
        <f>NPV('Inputs-Assumptions-Policy Specs'!BC$31,'Cash Flows'!BD97:$BG97)*(1+'Inputs-Assumptions-Policy Specs'!BC$31)</f>
        <v>3.2009208659208435E-2</v>
      </c>
      <c r="BE88" s="12">
        <f>NPV('Inputs-Assumptions-Policy Specs'!BD$31,'Cash Flows'!BE97:$BG97)*(1+'Inputs-Assumptions-Policy Specs'!BD$31)</f>
        <v>1.8637668084353746E-2</v>
      </c>
      <c r="BF88" s="12">
        <f>NPV('Inputs-Assumptions-Policy Specs'!BE$31,'Cash Flows'!BF97:$BG97)*(1+'Inputs-Assumptions-Policy Specs'!BE$31)</f>
        <v>9.6857033944721914E-3</v>
      </c>
      <c r="BG88" s="12">
        <f>NPV('Inputs-Assumptions-Policy Specs'!BF$31,'Cash Flows'!BG97:$BG97)*(1+'Inputs-Assumptions-Policy Specs'!BF$31)</f>
        <v>3.8032469039648671E-3</v>
      </c>
    </row>
    <row r="89" spans="2:59" ht="13.35" customHeight="1">
      <c r="C89" s="21"/>
      <c r="D89" s="232" t="s">
        <v>194</v>
      </c>
      <c r="E89" s="12">
        <f>NPV('Inputs-Assumptions-Policy Specs'!D$31,'Insurance Acqusition Cost'!F49:$BG49)*(1+'Inputs-Assumptions-Policy Specs'!D$31)</f>
        <v>484.5113076923077</v>
      </c>
      <c r="F89" s="12">
        <f>NPV('Inputs-Assumptions-Policy Specs'!E$31,'Insurance Acqusition Cost'!G49:$BG49)*(1+'Inputs-Assumptions-Policy Specs'!E$31)</f>
        <v>87.891760000000019</v>
      </c>
      <c r="G89" s="12">
        <f>NPV('Inputs-Assumptions-Policy Specs'!F$31,'Insurance Acqusition Cost'!H49:$BG49)*(1+'Inputs-Assumptions-Policy Specs'!F$31)</f>
        <v>0</v>
      </c>
      <c r="H89" s="12">
        <f>NPV('Inputs-Assumptions-Policy Specs'!G$31,'Insurance Acqusition Cost'!I49:$BG49)*(1+'Inputs-Assumptions-Policy Specs'!G$31)</f>
        <v>0</v>
      </c>
      <c r="I89" s="12">
        <f>NPV('Inputs-Assumptions-Policy Specs'!H$31,'Insurance Acqusition Cost'!J49:$BG49)*(1+'Inputs-Assumptions-Policy Specs'!H$31)</f>
        <v>0</v>
      </c>
      <c r="J89" s="12">
        <f>NPV('Inputs-Assumptions-Policy Specs'!I$31,'Insurance Acqusition Cost'!K49:$BG49)*(1+'Inputs-Assumptions-Policy Specs'!I$31)</f>
        <v>0</v>
      </c>
      <c r="K89" s="12">
        <f>NPV('Inputs-Assumptions-Policy Specs'!J$31,'Insurance Acqusition Cost'!L49:$BG49)*(1+'Inputs-Assumptions-Policy Specs'!J$31)</f>
        <v>0</v>
      </c>
      <c r="L89" s="12">
        <f>NPV('Inputs-Assumptions-Policy Specs'!K$31,'Insurance Acqusition Cost'!M49:$BG49)*(1+'Inputs-Assumptions-Policy Specs'!K$31)</f>
        <v>0</v>
      </c>
      <c r="M89" s="12">
        <f>NPV('Inputs-Assumptions-Policy Specs'!L$31,'Insurance Acqusition Cost'!N49:$BG49)*(1+'Inputs-Assumptions-Policy Specs'!L$31)</f>
        <v>0</v>
      </c>
      <c r="N89" s="12">
        <f>NPV('Inputs-Assumptions-Policy Specs'!M$31,'Insurance Acqusition Cost'!O49:$BG49)*(1+'Inputs-Assumptions-Policy Specs'!M$31)</f>
        <v>0</v>
      </c>
      <c r="O89" s="12">
        <f>NPV('Inputs-Assumptions-Policy Specs'!N$31,'Insurance Acqusition Cost'!P49:$BG49)*(1+'Inputs-Assumptions-Policy Specs'!N$31)</f>
        <v>0</v>
      </c>
      <c r="P89" s="12">
        <f>NPV('Inputs-Assumptions-Policy Specs'!O$31,'Insurance Acqusition Cost'!Q49:$BG49)*(1+'Inputs-Assumptions-Policy Specs'!O$31)</f>
        <v>0</v>
      </c>
      <c r="Q89" s="12">
        <f>NPV('Inputs-Assumptions-Policy Specs'!P$31,'Insurance Acqusition Cost'!R49:$BG49)*(1+'Inputs-Assumptions-Policy Specs'!P$31)</f>
        <v>0</v>
      </c>
      <c r="R89" s="12">
        <f>NPV('Inputs-Assumptions-Policy Specs'!Q$31,'Insurance Acqusition Cost'!S49:$BG49)*(1+'Inputs-Assumptions-Policy Specs'!Q$31)</f>
        <v>0</v>
      </c>
      <c r="S89" s="12">
        <f>NPV('Inputs-Assumptions-Policy Specs'!R$31,'Insurance Acqusition Cost'!T49:$BG49)*(1+'Inputs-Assumptions-Policy Specs'!R$31)</f>
        <v>0</v>
      </c>
      <c r="T89" s="12">
        <f>NPV('Inputs-Assumptions-Policy Specs'!S$31,'Insurance Acqusition Cost'!U49:$BG49)*(1+'Inputs-Assumptions-Policy Specs'!S$31)</f>
        <v>0</v>
      </c>
      <c r="U89" s="12">
        <f>NPV('Inputs-Assumptions-Policy Specs'!T$31,'Insurance Acqusition Cost'!V49:$BG49)*(1+'Inputs-Assumptions-Policy Specs'!T$31)</f>
        <v>0</v>
      </c>
      <c r="V89" s="12">
        <f>NPV('Inputs-Assumptions-Policy Specs'!U$31,'Insurance Acqusition Cost'!W49:$BG49)*(1+'Inputs-Assumptions-Policy Specs'!U$31)</f>
        <v>0</v>
      </c>
      <c r="W89" s="12">
        <f>NPV('Inputs-Assumptions-Policy Specs'!V$31,'Insurance Acqusition Cost'!X49:$BG49)*(1+'Inputs-Assumptions-Policy Specs'!V$31)</f>
        <v>0</v>
      </c>
      <c r="X89" s="12">
        <f>NPV('Inputs-Assumptions-Policy Specs'!W$31,'Insurance Acqusition Cost'!Y49:$BG49)*(1+'Inputs-Assumptions-Policy Specs'!W$31)</f>
        <v>0</v>
      </c>
      <c r="Y89" s="12">
        <f>NPV('Inputs-Assumptions-Policy Specs'!X$31,'Insurance Acqusition Cost'!Z49:$BG49)*(1+'Inputs-Assumptions-Policy Specs'!X$31)</f>
        <v>0</v>
      </c>
      <c r="Z89" s="12">
        <f>NPV('Inputs-Assumptions-Policy Specs'!Y$31,'Insurance Acqusition Cost'!AA49:$BG49)*(1+'Inputs-Assumptions-Policy Specs'!Y$31)</f>
        <v>0</v>
      </c>
      <c r="AA89" s="12">
        <f>NPV('Inputs-Assumptions-Policy Specs'!Z$31,'Insurance Acqusition Cost'!AB49:$BG49)*(1+'Inputs-Assumptions-Policy Specs'!Z$31)</f>
        <v>0</v>
      </c>
      <c r="AB89" s="12">
        <f>NPV('Inputs-Assumptions-Policy Specs'!AA$31,'Insurance Acqusition Cost'!AC49:$BG49)*(1+'Inputs-Assumptions-Policy Specs'!AA$31)</f>
        <v>0</v>
      </c>
      <c r="AC89" s="12">
        <f>NPV('Inputs-Assumptions-Policy Specs'!AB$31,'Insurance Acqusition Cost'!AD49:$BG49)*(1+'Inputs-Assumptions-Policy Specs'!AB$31)</f>
        <v>0</v>
      </c>
      <c r="AD89" s="12">
        <f>NPV('Inputs-Assumptions-Policy Specs'!AC$31,'Insurance Acqusition Cost'!AE49:$BG49)*(1+'Inputs-Assumptions-Policy Specs'!AC$31)</f>
        <v>0</v>
      </c>
      <c r="AE89" s="12">
        <f>NPV('Inputs-Assumptions-Policy Specs'!AD$31,'Insurance Acqusition Cost'!AF49:$BG49)*(1+'Inputs-Assumptions-Policy Specs'!AD$31)</f>
        <v>0</v>
      </c>
      <c r="AF89" s="12">
        <f>NPV('Inputs-Assumptions-Policy Specs'!AE$31,'Insurance Acqusition Cost'!AG49:$BG49)*(1+'Inputs-Assumptions-Policy Specs'!AE$31)</f>
        <v>0</v>
      </c>
      <c r="AG89" s="12">
        <f>NPV('Inputs-Assumptions-Policy Specs'!AF$31,'Insurance Acqusition Cost'!AH49:$BG49)*(1+'Inputs-Assumptions-Policy Specs'!AF$31)</f>
        <v>0</v>
      </c>
      <c r="AH89" s="12">
        <f>NPV('Inputs-Assumptions-Policy Specs'!AG$31,'Insurance Acqusition Cost'!AI49:$BG49)*(1+'Inputs-Assumptions-Policy Specs'!AG$31)</f>
        <v>0</v>
      </c>
      <c r="AI89" s="12">
        <f>NPV('Inputs-Assumptions-Policy Specs'!AH$31,'Insurance Acqusition Cost'!AJ49:$BG49)*(1+'Inputs-Assumptions-Policy Specs'!AH$31)</f>
        <v>0</v>
      </c>
      <c r="AJ89" s="12">
        <f>NPV('Inputs-Assumptions-Policy Specs'!AI$31,'Insurance Acqusition Cost'!AK49:$BG49)*(1+'Inputs-Assumptions-Policy Specs'!AI$31)</f>
        <v>0</v>
      </c>
      <c r="AK89" s="12">
        <f>NPV('Inputs-Assumptions-Policy Specs'!AJ$31,'Insurance Acqusition Cost'!AL49:$BG49)*(1+'Inputs-Assumptions-Policy Specs'!AJ$31)</f>
        <v>0</v>
      </c>
      <c r="AL89" s="12">
        <f>NPV('Inputs-Assumptions-Policy Specs'!AK$31,'Insurance Acqusition Cost'!AM49:$BG49)*(1+'Inputs-Assumptions-Policy Specs'!AK$31)</f>
        <v>0</v>
      </c>
      <c r="AM89" s="12">
        <f>NPV('Inputs-Assumptions-Policy Specs'!AL$31,'Insurance Acqusition Cost'!AN49:$BG49)*(1+'Inputs-Assumptions-Policy Specs'!AL$31)</f>
        <v>0</v>
      </c>
      <c r="AN89" s="12">
        <f>NPV('Inputs-Assumptions-Policy Specs'!AM$31,'Insurance Acqusition Cost'!AO49:$BG49)*(1+'Inputs-Assumptions-Policy Specs'!AM$31)</f>
        <v>0</v>
      </c>
      <c r="AO89" s="12">
        <f>NPV('Inputs-Assumptions-Policy Specs'!AN$31,'Insurance Acqusition Cost'!AP49:$BG49)*(1+'Inputs-Assumptions-Policy Specs'!AN$31)</f>
        <v>0</v>
      </c>
      <c r="AP89" s="12">
        <f>NPV('Inputs-Assumptions-Policy Specs'!AO$31,'Insurance Acqusition Cost'!AQ49:$BG49)*(1+'Inputs-Assumptions-Policy Specs'!AO$31)</f>
        <v>0</v>
      </c>
      <c r="AQ89" s="12">
        <f>NPV('Inputs-Assumptions-Policy Specs'!AP$31,'Insurance Acqusition Cost'!AR49:$BG49)*(1+'Inputs-Assumptions-Policy Specs'!AP$31)</f>
        <v>0</v>
      </c>
      <c r="AR89" s="12">
        <f>NPV('Inputs-Assumptions-Policy Specs'!AQ$31,'Insurance Acqusition Cost'!AS49:$BG49)*(1+'Inputs-Assumptions-Policy Specs'!AQ$31)</f>
        <v>0</v>
      </c>
      <c r="AS89" s="12">
        <f>NPV('Inputs-Assumptions-Policy Specs'!AR$31,'Insurance Acqusition Cost'!AT49:$BG49)*(1+'Inputs-Assumptions-Policy Specs'!AR$31)</f>
        <v>0</v>
      </c>
      <c r="AT89" s="12">
        <f>NPV('Inputs-Assumptions-Policy Specs'!AS$31,'Insurance Acqusition Cost'!AU49:$BG49)*(1+'Inputs-Assumptions-Policy Specs'!AS$31)</f>
        <v>0</v>
      </c>
      <c r="AU89" s="12">
        <f>NPV('Inputs-Assumptions-Policy Specs'!AT$31,'Insurance Acqusition Cost'!AV49:$BG49)*(1+'Inputs-Assumptions-Policy Specs'!AT$31)</f>
        <v>0</v>
      </c>
      <c r="AV89" s="12">
        <f>NPV('Inputs-Assumptions-Policy Specs'!AU$31,'Insurance Acqusition Cost'!AW49:$BG49)*(1+'Inputs-Assumptions-Policy Specs'!AU$31)</f>
        <v>0</v>
      </c>
      <c r="AW89" s="12">
        <f>NPV('Inputs-Assumptions-Policy Specs'!AV$31,'Insurance Acqusition Cost'!AX49:$BG49)*(1+'Inputs-Assumptions-Policy Specs'!AV$31)</f>
        <v>0</v>
      </c>
      <c r="AX89" s="12">
        <f>NPV('Inputs-Assumptions-Policy Specs'!AW$31,'Insurance Acqusition Cost'!AY49:$BG49)*(1+'Inputs-Assumptions-Policy Specs'!AW$31)</f>
        <v>0</v>
      </c>
      <c r="AY89" s="12">
        <f>NPV('Inputs-Assumptions-Policy Specs'!AX$31,'Insurance Acqusition Cost'!AZ49:$BG49)*(1+'Inputs-Assumptions-Policy Specs'!AX$31)</f>
        <v>0</v>
      </c>
      <c r="AZ89" s="12">
        <f>NPV('Inputs-Assumptions-Policy Specs'!AY$31,'Insurance Acqusition Cost'!BA49:$BG49)*(1+'Inputs-Assumptions-Policy Specs'!AY$31)</f>
        <v>0</v>
      </c>
      <c r="BA89" s="12">
        <f>NPV('Inputs-Assumptions-Policy Specs'!AZ$31,'Insurance Acqusition Cost'!BB49:$BG49)*(1+'Inputs-Assumptions-Policy Specs'!AZ$31)</f>
        <v>0</v>
      </c>
      <c r="BB89" s="12">
        <f>NPV('Inputs-Assumptions-Policy Specs'!BA$31,'Insurance Acqusition Cost'!BC49:$BG49)*(1+'Inputs-Assumptions-Policy Specs'!BA$31)</f>
        <v>0</v>
      </c>
      <c r="BC89" s="12">
        <f>NPV('Inputs-Assumptions-Policy Specs'!BB$31,'Insurance Acqusition Cost'!BD49:$BG49)*(1+'Inputs-Assumptions-Policy Specs'!BB$31)</f>
        <v>0</v>
      </c>
      <c r="BD89" s="12">
        <f>NPV('Inputs-Assumptions-Policy Specs'!BC$31,'Insurance Acqusition Cost'!BE49:$BG49)*(1+'Inputs-Assumptions-Policy Specs'!BC$31)</f>
        <v>0</v>
      </c>
      <c r="BE89" s="12">
        <f>NPV('Inputs-Assumptions-Policy Specs'!BD$31,'Insurance Acqusition Cost'!BF49:$BG49)*(1+'Inputs-Assumptions-Policy Specs'!BD$31)</f>
        <v>0</v>
      </c>
      <c r="BF89" s="12">
        <f>NPV('Inputs-Assumptions-Policy Specs'!BE$31,'Insurance Acqusition Cost'!BG49:$BG49)*(1+'Inputs-Assumptions-Policy Specs'!BE$31)</f>
        <v>0</v>
      </c>
      <c r="BG89" s="12">
        <f>NPV('Inputs-Assumptions-Policy Specs'!BF$31,'Insurance Acqusition Cost'!$BG49:BH49)*(1+'Inputs-Assumptions-Policy Specs'!BF$31)</f>
        <v>0</v>
      </c>
    </row>
    <row r="90" spans="2:59" ht="28.8">
      <c r="C90" s="21"/>
      <c r="D90" s="36" t="s">
        <v>98</v>
      </c>
      <c r="E90" s="12">
        <f>SUM(E85:E89)</f>
        <v>-238.96388204495872</v>
      </c>
      <c r="F90" s="12">
        <f t="shared" ref="F90:BG90" si="61">SUM(F85:F89)</f>
        <v>-228.57243732675647</v>
      </c>
      <c r="G90" s="12">
        <f t="shared" si="61"/>
        <v>48.656594630395034</v>
      </c>
      <c r="H90" s="12">
        <f t="shared" si="61"/>
        <v>352.38944062114064</v>
      </c>
      <c r="I90" s="12">
        <f t="shared" si="61"/>
        <v>610.58643853326487</v>
      </c>
      <c r="J90" s="12">
        <f t="shared" si="61"/>
        <v>829.1984312963591</v>
      </c>
      <c r="K90" s="12">
        <f t="shared" si="61"/>
        <v>1013.1521899180859</v>
      </c>
      <c r="L90" s="12">
        <f t="shared" si="61"/>
        <v>1166.6869847498594</v>
      </c>
      <c r="M90" s="12">
        <f t="shared" si="61"/>
        <v>1293.4497493211172</v>
      </c>
      <c r="N90" s="12">
        <f t="shared" si="61"/>
        <v>1395.8263546021401</v>
      </c>
      <c r="O90" s="12">
        <f t="shared" si="61"/>
        <v>1475.2425429820344</v>
      </c>
      <c r="P90" s="12">
        <f t="shared" si="61"/>
        <v>1533.2040551572954</v>
      </c>
      <c r="Q90" s="12">
        <f t="shared" si="61"/>
        <v>1571.6765441849529</v>
      </c>
      <c r="R90" s="12">
        <f t="shared" si="61"/>
        <v>1591.8865724889895</v>
      </c>
      <c r="S90" s="12">
        <f t="shared" si="61"/>
        <v>1596.2661389347954</v>
      </c>
      <c r="T90" s="12">
        <f t="shared" si="61"/>
        <v>1586.9797993763189</v>
      </c>
      <c r="U90" s="12">
        <f t="shared" si="61"/>
        <v>1561.0649677507258</v>
      </c>
      <c r="V90" s="12">
        <f t="shared" si="61"/>
        <v>1525.4006468604646</v>
      </c>
      <c r="W90" s="12">
        <f t="shared" si="61"/>
        <v>1481.4340667444048</v>
      </c>
      <c r="X90" s="12">
        <f t="shared" si="61"/>
        <v>1430.507259895265</v>
      </c>
      <c r="Y90" s="12">
        <f t="shared" si="61"/>
        <v>1373.7749252309027</v>
      </c>
      <c r="Z90" s="12">
        <f t="shared" si="61"/>
        <v>1312.3150669822498</v>
      </c>
      <c r="AA90" s="12">
        <f t="shared" si="61"/>
        <v>1247.0548122188054</v>
      </c>
      <c r="AB90" s="12">
        <f t="shared" si="61"/>
        <v>1178.8053243712973</v>
      </c>
      <c r="AC90" s="12">
        <f t="shared" si="61"/>
        <v>1108.3439828880362</v>
      </c>
      <c r="AD90" s="12">
        <f t="shared" si="61"/>
        <v>1036.4212616712805</v>
      </c>
      <c r="AE90" s="12">
        <f t="shared" si="61"/>
        <v>963.79067721819104</v>
      </c>
      <c r="AF90" s="12">
        <f t="shared" si="61"/>
        <v>891.25493666735861</v>
      </c>
      <c r="AG90" s="12">
        <f t="shared" si="61"/>
        <v>819.50476770867488</v>
      </c>
      <c r="AH90" s="12">
        <f t="shared" si="61"/>
        <v>749.11042892879721</v>
      </c>
      <c r="AI90" s="12">
        <f t="shared" si="61"/>
        <v>680.53169673947582</v>
      </c>
      <c r="AJ90" s="12">
        <f t="shared" si="61"/>
        <v>614.15608020022523</v>
      </c>
      <c r="AK90" s="12">
        <f t="shared" si="61"/>
        <v>550.34538488466922</v>
      </c>
      <c r="AL90" s="12">
        <f t="shared" si="61"/>
        <v>489.42200172565157</v>
      </c>
      <c r="AM90" s="12">
        <f t="shared" si="61"/>
        <v>431.70127978349632</v>
      </c>
      <c r="AN90" s="12">
        <f t="shared" si="61"/>
        <v>377.48349909701579</v>
      </c>
      <c r="AO90" s="12">
        <f t="shared" si="61"/>
        <v>327.02505869076441</v>
      </c>
      <c r="AP90" s="12">
        <f t="shared" si="61"/>
        <v>280.55750904840261</v>
      </c>
      <c r="AQ90" s="12">
        <f t="shared" si="61"/>
        <v>238.24327974649285</v>
      </c>
      <c r="AR90" s="12">
        <f t="shared" si="61"/>
        <v>200.10045391101042</v>
      </c>
      <c r="AS90" s="12">
        <f t="shared" si="61"/>
        <v>166.04698074723751</v>
      </c>
      <c r="AT90" s="12">
        <f t="shared" si="61"/>
        <v>135.98128665404249</v>
      </c>
      <c r="AU90" s="12">
        <f t="shared" si="61"/>
        <v>109.76708984221419</v>
      </c>
      <c r="AV90" s="12">
        <f t="shared" si="61"/>
        <v>87.225610945337579</v>
      </c>
      <c r="AW90" s="12">
        <f t="shared" si="61"/>
        <v>68.143371101572086</v>
      </c>
      <c r="AX90" s="12">
        <f t="shared" si="61"/>
        <v>52.275469953444009</v>
      </c>
      <c r="AY90" s="12">
        <f t="shared" si="61"/>
        <v>39.328020629364588</v>
      </c>
      <c r="AZ90" s="12">
        <f t="shared" si="61"/>
        <v>28.965138586066743</v>
      </c>
      <c r="BA90" s="12">
        <f t="shared" si="61"/>
        <v>20.832137169327368</v>
      </c>
      <c r="BB90" s="12">
        <f t="shared" si="61"/>
        <v>14.575557731353195</v>
      </c>
      <c r="BC90" s="12">
        <f t="shared" si="61"/>
        <v>9.8596447827404567</v>
      </c>
      <c r="BD90" s="12">
        <f t="shared" si="61"/>
        <v>6.3780859132971734</v>
      </c>
      <c r="BE90" s="12">
        <f t="shared" si="61"/>
        <v>3.8613545373909268</v>
      </c>
      <c r="BF90" s="12">
        <f t="shared" si="61"/>
        <v>2.0800365951481807</v>
      </c>
      <c r="BG90" s="12">
        <f t="shared" si="61"/>
        <v>0.84484139285596938</v>
      </c>
    </row>
    <row r="91" spans="2:59" ht="13.35" customHeight="1">
      <c r="D91" s="39"/>
    </row>
    <row r="92" spans="2:59" ht="13.35" customHeight="1">
      <c r="D92" s="39"/>
    </row>
    <row r="93" spans="2:59" ht="13.35" customHeight="1">
      <c r="C93" s="7" t="s">
        <v>93</v>
      </c>
      <c r="D93" s="39"/>
      <c r="E93" s="12"/>
      <c r="F93" s="12">
        <f>E90</f>
        <v>-238.96388204495872</v>
      </c>
      <c r="G93" s="12">
        <f>F100</f>
        <v>-228.57243732675707</v>
      </c>
      <c r="H93" s="12">
        <f t="shared" ref="H93:BG93" si="62">G100</f>
        <v>48.656594630394324</v>
      </c>
      <c r="I93" s="12">
        <f t="shared" si="62"/>
        <v>352.38944062113842</v>
      </c>
      <c r="J93" s="12">
        <f t="shared" si="62"/>
        <v>610.58643853326271</v>
      </c>
      <c r="K93" s="12">
        <f t="shared" si="62"/>
        <v>829.19843129635797</v>
      </c>
      <c r="L93" s="12">
        <f t="shared" si="62"/>
        <v>1013.1521899180834</v>
      </c>
      <c r="M93" s="12">
        <f t="shared" si="62"/>
        <v>1166.6869847498567</v>
      </c>
      <c r="N93" s="12">
        <f t="shared" si="62"/>
        <v>1293.4497493211147</v>
      </c>
      <c r="O93" s="12">
        <f t="shared" si="62"/>
        <v>1395.8263546021378</v>
      </c>
      <c r="P93" s="12">
        <f t="shared" si="62"/>
        <v>1475.2425429820319</v>
      </c>
      <c r="Q93" s="12">
        <f t="shared" si="62"/>
        <v>1533.2040551572934</v>
      </c>
      <c r="R93" s="12">
        <f t="shared" si="62"/>
        <v>1571.67654418495</v>
      </c>
      <c r="S93" s="12">
        <f t="shared" si="62"/>
        <v>1591.886572488987</v>
      </c>
      <c r="T93" s="12">
        <f t="shared" si="62"/>
        <v>1596.2661389347925</v>
      </c>
      <c r="U93" s="12">
        <f t="shared" si="62"/>
        <v>1586.9797993763145</v>
      </c>
      <c r="V93" s="12">
        <f t="shared" si="62"/>
        <v>1561.0649677507229</v>
      </c>
      <c r="W93" s="12">
        <f t="shared" si="62"/>
        <v>1525.4006468604609</v>
      </c>
      <c r="X93" s="12">
        <f t="shared" si="62"/>
        <v>1481.4340667444014</v>
      </c>
      <c r="Y93" s="12">
        <f t="shared" si="62"/>
        <v>1430.5072598952615</v>
      </c>
      <c r="Z93" s="12">
        <f t="shared" si="62"/>
        <v>1373.7749252308986</v>
      </c>
      <c r="AA93" s="12">
        <f t="shared" si="62"/>
        <v>1312.3150669822453</v>
      </c>
      <c r="AB93" s="12">
        <f t="shared" si="62"/>
        <v>1247.0548122188006</v>
      </c>
      <c r="AC93" s="12">
        <f t="shared" si="62"/>
        <v>1178.805324371292</v>
      </c>
      <c r="AD93" s="12">
        <f t="shared" si="62"/>
        <v>1108.343982888031</v>
      </c>
      <c r="AE93" s="12">
        <f t="shared" si="62"/>
        <v>1036.421261671275</v>
      </c>
      <c r="AF93" s="12">
        <f t="shared" si="62"/>
        <v>963.79067721818535</v>
      </c>
      <c r="AG93" s="12">
        <f t="shared" si="62"/>
        <v>891.25493666735201</v>
      </c>
      <c r="AH93" s="12">
        <f t="shared" si="62"/>
        <v>819.5047677086684</v>
      </c>
      <c r="AI93" s="12">
        <f t="shared" si="62"/>
        <v>749.11042892879027</v>
      </c>
      <c r="AJ93" s="12">
        <f t="shared" si="62"/>
        <v>680.53169673946877</v>
      </c>
      <c r="AK93" s="12">
        <f t="shared" si="62"/>
        <v>614.15608020021762</v>
      </c>
      <c r="AL93" s="12">
        <f t="shared" si="62"/>
        <v>550.34538488466137</v>
      </c>
      <c r="AM93" s="12">
        <f t="shared" si="62"/>
        <v>489.42200172564316</v>
      </c>
      <c r="AN93" s="12">
        <f t="shared" si="62"/>
        <v>431.70127978348773</v>
      </c>
      <c r="AO93" s="12">
        <f t="shared" si="62"/>
        <v>377.48349909700676</v>
      </c>
      <c r="AP93" s="12">
        <f t="shared" si="62"/>
        <v>327.02505869075503</v>
      </c>
      <c r="AQ93" s="12">
        <f t="shared" si="62"/>
        <v>280.55750904839283</v>
      </c>
      <c r="AR93" s="12">
        <f t="shared" si="62"/>
        <v>238.24327974648264</v>
      </c>
      <c r="AS93" s="12">
        <f t="shared" si="62"/>
        <v>200.10045391099982</v>
      </c>
      <c r="AT93" s="12">
        <f t="shared" si="62"/>
        <v>166.04698074722646</v>
      </c>
      <c r="AU93" s="12">
        <f t="shared" si="62"/>
        <v>135.98128665403095</v>
      </c>
      <c r="AV93" s="12">
        <f t="shared" si="62"/>
        <v>109.7670898422022</v>
      </c>
      <c r="AW93" s="12">
        <f t="shared" si="62"/>
        <v>87.225610945325087</v>
      </c>
      <c r="AX93" s="12">
        <f t="shared" si="62"/>
        <v>68.143371101559126</v>
      </c>
      <c r="AY93" s="12">
        <f t="shared" si="62"/>
        <v>52.27546995343053</v>
      </c>
      <c r="AZ93" s="12">
        <f t="shared" si="62"/>
        <v>39.328020629350569</v>
      </c>
      <c r="BA93" s="12">
        <f t="shared" si="62"/>
        <v>28.965138586052152</v>
      </c>
      <c r="BB93" s="12">
        <f t="shared" si="62"/>
        <v>20.83213716931219</v>
      </c>
      <c r="BC93" s="12">
        <f t="shared" si="62"/>
        <v>14.57555773133741</v>
      </c>
      <c r="BD93" s="12">
        <f t="shared" si="62"/>
        <v>9.8596447827240397</v>
      </c>
      <c r="BE93" s="12">
        <f t="shared" si="62"/>
        <v>6.3780859132800991</v>
      </c>
      <c r="BF93" s="12">
        <f t="shared" si="62"/>
        <v>3.861354537373169</v>
      </c>
      <c r="BG93" s="12">
        <f t="shared" si="62"/>
        <v>2.0800365951297124</v>
      </c>
    </row>
    <row r="94" spans="2:59" ht="13.35" customHeight="1">
      <c r="C94" s="235"/>
      <c r="D94" s="1" t="s">
        <v>0</v>
      </c>
      <c r="E94" s="12"/>
      <c r="F94" s="12">
        <f>'Cash Flows'!E90</f>
        <v>500</v>
      </c>
      <c r="G94" s="12">
        <f>'Cash Flows'!F90</f>
        <v>439.45880000000005</v>
      </c>
      <c r="H94" s="12">
        <f>'Cash Flows'!G90</f>
        <v>394.79704161480004</v>
      </c>
      <c r="I94" s="12">
        <f>'Cash Flows'!H90</f>
        <v>362.34519855051343</v>
      </c>
      <c r="J94" s="12">
        <f>'Cash Flows'!I90</f>
        <v>332.40751355587292</v>
      </c>
      <c r="K94" s="12">
        <f>'Cash Flows'!J90</f>
        <v>304.82407215499575</v>
      </c>
      <c r="L94" s="12">
        <f>'Cash Flows'!K90</f>
        <v>279.42576467415489</v>
      </c>
      <c r="M94" s="12">
        <f>'Cash Flows'!L90</f>
        <v>256.0485581202916</v>
      </c>
      <c r="N94" s="12">
        <f>'Cash Flows'!M90</f>
        <v>234.54232278780557</v>
      </c>
      <c r="O94" s="12">
        <f>'Cash Flows'!N90</f>
        <v>214.74967143545911</v>
      </c>
      <c r="P94" s="12">
        <f>'Cash Flows'!O90</f>
        <v>196.51269983781705</v>
      </c>
      <c r="Q94" s="12">
        <f>'Cash Flows'!P90</f>
        <v>179.67981499510935</v>
      </c>
      <c r="R94" s="12">
        <f>'Cash Flows'!Q90</f>
        <v>164.1383734611444</v>
      </c>
      <c r="S94" s="12">
        <f>'Cash Flows'!R90</f>
        <v>149.77508398700536</v>
      </c>
      <c r="T94" s="12">
        <f>'Cash Flows'!S90</f>
        <v>136.5116016494521</v>
      </c>
      <c r="U94" s="12">
        <f>'Cash Flows'!T90</f>
        <v>124.27322735229744</v>
      </c>
      <c r="V94" s="12">
        <f>'Cash Flows'!U90</f>
        <v>112.8987971084873</v>
      </c>
      <c r="W94" s="12">
        <f>'Cash Flows'!V90</f>
        <v>102.42625952918517</v>
      </c>
      <c r="X94" s="12">
        <f>'Cash Flows'!W90</f>
        <v>92.788522094542216</v>
      </c>
      <c r="Y94" s="12">
        <f>'Cash Flows'!X90</f>
        <v>83.923618039856166</v>
      </c>
      <c r="Z94" s="12">
        <f>'Cash Flows'!Y90</f>
        <v>75.772855547483687</v>
      </c>
      <c r="AA94" s="12">
        <f>'Cash Flows'!Z90</f>
        <v>68.282648158330488</v>
      </c>
      <c r="AB94" s="12">
        <f>'Cash Flows'!AA90</f>
        <v>61.402816286608271</v>
      </c>
      <c r="AC94" s="12">
        <f>'Cash Flows'!AB90</f>
        <v>55.086799797735175</v>
      </c>
      <c r="AD94" s="12">
        <f>'Cash Flows'!AC90</f>
        <v>49.29274816028947</v>
      </c>
      <c r="AE94" s="12">
        <f>'Cash Flows'!AD90</f>
        <v>43.982953045562354</v>
      </c>
      <c r="AF94" s="12">
        <f>'Cash Flows'!AE90</f>
        <v>39.123733986269848</v>
      </c>
      <c r="AG94" s="12">
        <f>'Cash Flows'!AF90</f>
        <v>34.685819293752097</v>
      </c>
      <c r="AH94" s="12">
        <f>'Cash Flows'!AG90</f>
        <v>30.640897790991904</v>
      </c>
      <c r="AI94" s="12">
        <f>'Cash Flows'!AH90</f>
        <v>26.961403964299318</v>
      </c>
      <c r="AJ94" s="12">
        <f>'Cash Flows'!AI90</f>
        <v>23.620821305753118</v>
      </c>
      <c r="AK94" s="12">
        <f>'Cash Flows'!AJ90</f>
        <v>20.59439885178924</v>
      </c>
      <c r="AL94" s="12">
        <f>'Cash Flows'!AK90</f>
        <v>17.859866334489119</v>
      </c>
      <c r="AM94" s="12">
        <f>'Cash Flows'!AL90</f>
        <v>15.396905039604668</v>
      </c>
      <c r="AN94" s="12">
        <f>'Cash Flows'!AM90</f>
        <v>13.187473801469464</v>
      </c>
      <c r="AO94" s="12">
        <f>'Cash Flows'!AN90</f>
        <v>11.215260719512102</v>
      </c>
      <c r="AP94" s="12">
        <f>'Cash Flows'!AO90</f>
        <v>9.4648411457663943</v>
      </c>
      <c r="AQ94" s="12">
        <f>'Cash Flows'!AP90</f>
        <v>7.9218751703106403</v>
      </c>
      <c r="AR94" s="12">
        <f>'Cash Flows'!AQ90</f>
        <v>6.5721397412929781</v>
      </c>
      <c r="AS94" s="12">
        <f>'Cash Flows'!AR90</f>
        <v>5.4001326900840985</v>
      </c>
      <c r="AT94" s="12">
        <f>'Cash Flows'!AS90</f>
        <v>4.3900313902446397</v>
      </c>
      <c r="AU94" s="12">
        <f>'Cash Flows'!AT90</f>
        <v>3.5271900366301732</v>
      </c>
      <c r="AV94" s="12">
        <f>'Cash Flows'!AU90</f>
        <v>2.7977219890225844</v>
      </c>
      <c r="AW94" s="12">
        <f>'Cash Flows'!AV90</f>
        <v>2.1882304200924452</v>
      </c>
      <c r="AX94" s="12">
        <f>'Cash Flows'!AW90</f>
        <v>1.6858503532024454</v>
      </c>
      <c r="AY94" s="12">
        <f>'Cash Flows'!AX90</f>
        <v>1.2782110634579529</v>
      </c>
      <c r="AZ94" s="12">
        <f>'Cash Flows'!AY90</f>
        <v>0.95302854478557042</v>
      </c>
      <c r="BA94" s="12">
        <f>'Cash Flows'!AZ90</f>
        <v>0.69819366765834179</v>
      </c>
      <c r="BB94" s="12">
        <f>'Cash Flows'!BA90</f>
        <v>0.50216071448004096</v>
      </c>
      <c r="BC94" s="12">
        <f>'Cash Flows'!BB90</f>
        <v>0.35425690887280498</v>
      </c>
      <c r="BD94" s="12">
        <f>'Cash Flows'!BC90</f>
        <v>0.24490332751154853</v>
      </c>
      <c r="BE94" s="12">
        <f>'Cash Flows'!BD90</f>
        <v>0.16574557603193479</v>
      </c>
      <c r="BF94" s="12">
        <f>'Cash Flows'!BE90</f>
        <v>0.10969990286488349</v>
      </c>
      <c r="BG94" s="12">
        <f>'Cash Flows'!BF90</f>
        <v>7.0926296677445835E-2</v>
      </c>
    </row>
    <row r="95" spans="2:59" ht="13.35" customHeight="1">
      <c r="C95" s="7"/>
      <c r="D95" s="1" t="s">
        <v>65</v>
      </c>
      <c r="E95" s="12"/>
      <c r="F95" s="38">
        <f>(F93+F94-F99-F98)*'Inputs-Assumptions-Policy Specs'!D31</f>
        <v>-7.6085552817983491</v>
      </c>
      <c r="G95" s="38">
        <f>(G93+G94-G99-G98)*'Inputs-Assumptions-Policy Specs'!E31</f>
        <v>3.4256241869297179</v>
      </c>
      <c r="H95" s="38">
        <f>(H93+H94-H99-H98)*'Inputs-Assumptions-Policy Specs'!F31</f>
        <v>16.395835508317454</v>
      </c>
      <c r="I95" s="38">
        <f>(I93+I94-I99-I98)*'Inputs-Assumptions-Policy Specs'!G31</f>
        <v>27.357411891794332</v>
      </c>
      <c r="J95" s="38">
        <f>(J93+J94-J99-J98)*'Inputs-Assumptions-Policy Specs'!H31</f>
        <v>36.589572537475455</v>
      </c>
      <c r="K95" s="38">
        <f>(K93+K94-K99-K98)*'Inputs-Assumptions-Policy Specs'!I31</f>
        <v>44.324498292727171</v>
      </c>
      <c r="L95" s="38">
        <f>(L93+L94-L99-L98)*'Inputs-Assumptions-Policy Specs'!J31</f>
        <v>50.75307058379741</v>
      </c>
      <c r="M95" s="38">
        <f>(M93+M94-M99-M98)*'Inputs-Assumptions-Policy Specs'!K31</f>
        <v>56.038856617196942</v>
      </c>
      <c r="N95" s="38">
        <f>(N93+N94-N99-N98)*'Inputs-Assumptions-Policy Specs'!L31</f>
        <v>60.322238986878268</v>
      </c>
      <c r="O95" s="38">
        <f>(O93+O94-O99-O98)*'Inputs-Assumptions-Policy Specs'!M31</f>
        <v>63.692892158623316</v>
      </c>
      <c r="P95" s="38">
        <f>(P93+P94-P99-P98)*'Inputs-Assumptions-Policy Specs'!N31</f>
        <v>66.202066533345374</v>
      </c>
      <c r="Q95" s="38">
        <f>(Q93+Q94-Q99-Q98)*'Inputs-Assumptions-Policy Specs'!O31</f>
        <v>67.904443435112739</v>
      </c>
      <c r="R95" s="38">
        <f>(R93+R94-R99-R98)*'Inputs-Assumptions-Policy Specs'!P31</f>
        <v>68.87452623607588</v>
      </c>
      <c r="S95" s="38">
        <f>(S93+S94-S99-S98)*'Inputs-Assumptions-Policy Specs'!Q31</f>
        <v>69.157230973483891</v>
      </c>
      <c r="T95" s="38">
        <f>(T93+T94-T99-T98)*'Inputs-Assumptions-Policy Specs'!R31</f>
        <v>68.846970177761648</v>
      </c>
      <c r="U95" s="38">
        <f>(U93+U94-U99-U98)*'Inputs-Assumptions-Policy Specs'!S31</f>
        <v>68.027592096146662</v>
      </c>
      <c r="V95" s="38">
        <f>(V93+V94-V99-V98)*'Inputs-Assumptions-Policy Specs'!T31</f>
        <v>66.574694684199557</v>
      </c>
      <c r="W95" s="38">
        <f>(W93+W94-W99-W98)*'Inputs-Assumptions-Policy Specs'!U31</f>
        <v>64.764826973186615</v>
      </c>
      <c r="X95" s="38">
        <f>(X93+X94-X99-X98)*'Inputs-Assumptions-Policy Specs'!V31</f>
        <v>62.653422578436306</v>
      </c>
      <c r="Y95" s="38">
        <f>(Y93+Y94-Y99-Y98)*'Inputs-Assumptions-Policy Specs'!W31</f>
        <v>60.291894816069203</v>
      </c>
      <c r="Z95" s="38">
        <f>(Z93+Z94-Z99-Z98)*'Inputs-Assumptions-Policy Specs'!X31</f>
        <v>57.724283522273844</v>
      </c>
      <c r="AA95" s="38">
        <f>(AA93+AA94-AA99-AA98)*'Inputs-Assumptions-Policy Specs'!Y31</f>
        <v>54.991747601884711</v>
      </c>
      <c r="AB95" s="38">
        <f>(AB93+AB94-AB99-AB98)*'Inputs-Assumptions-Policy Specs'!Z31</f>
        <v>52.129535564841881</v>
      </c>
      <c r="AC95" s="38">
        <f>(AC93+AC94-AC99-AC98)*'Inputs-Assumptions-Policy Specs'!AA31</f>
        <v>49.168389847448793</v>
      </c>
      <c r="AD95" s="38">
        <f>(AD93+AD94-AD99-AD98)*'Inputs-Assumptions-Policy Specs'!AB31</f>
        <v>46.137873898187827</v>
      </c>
      <c r="AE95" s="38">
        <f>(AE93+AE94-AE99-AE98)*'Inputs-Assumptions-Policy Specs'!AC31</f>
        <v>43.066626548318588</v>
      </c>
      <c r="AF95" s="38">
        <f>(AF93+AF94-AF99-AF98)*'Inputs-Assumptions-Policy Specs'!AD31</f>
        <v>39.983555752624888</v>
      </c>
      <c r="AG95" s="38">
        <f>(AG93+AG94-AG99-AG98)*'Inputs-Assumptions-Policy Specs'!AE31</f>
        <v>36.919698452845402</v>
      </c>
      <c r="AH95" s="38">
        <f>(AH93+AH94-AH99-AH98)*'Inputs-Assumptions-Policy Specs'!AF31</f>
        <v>33.901647567497037</v>
      </c>
      <c r="AI95" s="38">
        <f>(AI93+AI94-AI99-AI98)*'Inputs-Assumptions-Policy Specs'!AG31</f>
        <v>30.951204542244966</v>
      </c>
      <c r="AJ95" s="38">
        <f>(AJ93+AJ94-AJ99-AJ98)*'Inputs-Assumptions-Policy Specs'!AH31</f>
        <v>28.085789929369316</v>
      </c>
      <c r="AK95" s="38">
        <f>(AK93+AK94-AK99-AK98)*'Inputs-Assumptions-Policy Specs'!AI31</f>
        <v>25.319998205984195</v>
      </c>
      <c r="AL95" s="38">
        <f>(AL93+AL94-AL99-AL98)*'Inputs-Assumptions-Policy Specs'!AJ31</f>
        <v>22.667486503228755</v>
      </c>
      <c r="AM95" s="38">
        <f>(AM93+AM94-AM99-AM98)*'Inputs-Assumptions-Policy Specs'!AK31</f>
        <v>20.140406793475258</v>
      </c>
      <c r="AN95" s="38">
        <f>(AN93+AN94-AN99-AN98)*'Inputs-Assumptions-Policy Specs'!AL31</f>
        <v>17.750712732473293</v>
      </c>
      <c r="AO95" s="38">
        <f>(AO93+AO94-AO99-AO98)*'Inputs-Assumptions-Policy Specs'!AM31</f>
        <v>15.509818506214415</v>
      </c>
      <c r="AP95" s="38">
        <f>(AP93+AP94-AP99-AP98)*'Inputs-Assumptions-Policy Specs'!AN31</f>
        <v>13.427415533565252</v>
      </c>
      <c r="AQ95" s="38">
        <f>(AQ93+AQ94-AQ99-AQ98)*'Inputs-Assumptions-Policy Specs'!AO31</f>
        <v>11.512240993169083</v>
      </c>
      <c r="AR95" s="38">
        <f>(AR93+AR94-AR99-AR98)*'Inputs-Assumptions-Policy Specs'!AP31</f>
        <v>9.7702715043906299</v>
      </c>
      <c r="AS95" s="38">
        <f>(AS93+AS94-AS99-AS98)*'Inputs-Assumptions-Policy Specs'!AQ31</f>
        <v>8.20166301289707</v>
      </c>
      <c r="AT95" s="38">
        <f>(AT93+AT94-AT99-AT98)*'Inputs-Assumptions-Policy Specs'!AR31</f>
        <v>6.8025543787720117</v>
      </c>
      <c r="AU95" s="38">
        <f>(AU93+AU94-AU99-AU98)*'Inputs-Assumptions-Policy Specs'!AS31</f>
        <v>5.5683466215019033</v>
      </c>
      <c r="AV95" s="38">
        <f>(AV93+AV94-AV99-AV98)*'Inputs-Assumptions-Policy Specs'!AT31</f>
        <v>4.4930802184863152</v>
      </c>
      <c r="AW95" s="38">
        <f>(AW93+AW94-AW99-AW98)*'Inputs-Assumptions-Policy Specs'!AU31</f>
        <v>3.5691136711883873</v>
      </c>
      <c r="AX95" s="38">
        <f>(AX93+AX94-AX99-AX98)*'Inputs-Assumptions-Policy Specs'!AV31</f>
        <v>2.7874369669895742</v>
      </c>
      <c r="AY95" s="38">
        <f>(AY93+AY94-AY99-AY98)*'Inputs-Assumptions-Policy Specs'!AW31</f>
        <v>2.1378013230597821</v>
      </c>
      <c r="AZ95" s="38">
        <f>(AZ93+AZ94-AZ99-AZ98)*'Inputs-Assumptions-Policy Specs'!AX31</f>
        <v>1.6080016699131745</v>
      </c>
      <c r="BA95" s="38">
        <f>(BA93+BA94-BA99-BA98)*'Inputs-Assumptions-Policy Specs'!AY31</f>
        <v>1.1841594316783814</v>
      </c>
      <c r="BB95" s="38">
        <f>(BB93+BB94-BB99-BB98)*'Inputs-Assumptions-Policy Specs'!AZ31</f>
        <v>0.85166456892245723</v>
      </c>
      <c r="BC95" s="38">
        <f>(BC93+BC94-BC99-BC98)*'Inputs-Assumptions-Policy Specs'!BA31</f>
        <v>0.5959881121182411</v>
      </c>
      <c r="BD95" s="38">
        <f>(BD93+BD94-BD99-BD98)*'Inputs-Assumptions-Policy Specs'!BB31</f>
        <v>0.40334925309588426</v>
      </c>
      <c r="BE95" s="38">
        <f>(BE93+BE94-BE99-BE98)*'Inputs-Assumptions-Policy Specs'!BC31</f>
        <v>0.26118972461397277</v>
      </c>
      <c r="BF95" s="38">
        <f>(BF93+BF94-BF99-BF98)*'Inputs-Assumptions-Policy Specs'!BD31</f>
        <v>0.15846919793978148</v>
      </c>
      <c r="BG95" s="38">
        <f>(BG93+BG94-BG99-BG98)*'Inputs-Assumptions-Policy Specs'!BE31</f>
        <v>8.5797366263583016E-2</v>
      </c>
    </row>
    <row r="96" spans="2:59" ht="13.35" customHeight="1">
      <c r="C96" s="235"/>
      <c r="D96" s="1" t="s">
        <v>62</v>
      </c>
      <c r="E96" s="12"/>
      <c r="F96" s="12">
        <f>'Cash Flows'!E95</f>
        <v>30.75</v>
      </c>
      <c r="G96" s="12">
        <f>'Cash Flows'!F95</f>
        <v>39.771021400000009</v>
      </c>
      <c r="H96" s="12">
        <f>'Cash Flows'!G95</f>
        <v>47.17824647296861</v>
      </c>
      <c r="I96" s="12">
        <f>'Cash Flows'!H95</f>
        <v>51.634190793448163</v>
      </c>
      <c r="J96" s="12">
        <f>'Cash Flows'!I95</f>
        <v>53.850017196051418</v>
      </c>
      <c r="K96" s="12">
        <f>'Cash Flows'!J95</f>
        <v>55.020745023976737</v>
      </c>
      <c r="L96" s="12">
        <f>'Cash Flows'!K95</f>
        <v>55.605727170156825</v>
      </c>
      <c r="M96" s="12">
        <f>'Cash Flows'!L95</f>
        <v>55.562537112103279</v>
      </c>
      <c r="N96" s="12">
        <f>'Cash Flows'!M95</f>
        <v>55.938343984891617</v>
      </c>
      <c r="O96" s="12">
        <f>'Cash Flows'!N95</f>
        <v>57.445537108985313</v>
      </c>
      <c r="P96" s="12">
        <f>'Cash Flows'!O95</f>
        <v>60.427655200128754</v>
      </c>
      <c r="Q96" s="12">
        <f>'Cash Flows'!P95</f>
        <v>63.4269746932736</v>
      </c>
      <c r="R96" s="12">
        <f>'Cash Flows'!Q95</f>
        <v>66.968456372146917</v>
      </c>
      <c r="S96" s="12">
        <f>'Cash Flows'!R95</f>
        <v>69.645414053957495</v>
      </c>
      <c r="T96" s="12">
        <f>'Cash Flows'!S95</f>
        <v>71.600335065137642</v>
      </c>
      <c r="U96" s="12">
        <f>'Cash Flows'!T95</f>
        <v>77.857176936214344</v>
      </c>
      <c r="V96" s="12">
        <f>'Cash Flows'!U95</f>
        <v>78.295315794735927</v>
      </c>
      <c r="W96" s="12">
        <f>'Cash Flows'!V95</f>
        <v>78.458514799355854</v>
      </c>
      <c r="X96" s="12">
        <f>'Cash Flows'!W95</f>
        <v>78.359906908840884</v>
      </c>
      <c r="Y96" s="12">
        <f>'Cash Flows'!X95</f>
        <v>78.090926586086155</v>
      </c>
      <c r="Z96" s="12">
        <f>'Cash Flows'!Y95</f>
        <v>77.629290508397034</v>
      </c>
      <c r="AA96" s="12">
        <f>'Cash Flows'!Z95</f>
        <v>77.022827122596794</v>
      </c>
      <c r="AB96" s="12">
        <f>'Cash Flows'!AA95</f>
        <v>76.292999236110788</v>
      </c>
      <c r="AC96" s="12">
        <f>'Cash Flows'!AB95</f>
        <v>75.386285523200584</v>
      </c>
      <c r="AD96" s="12">
        <f>'Cash Flows'!AC95</f>
        <v>74.259525103476093</v>
      </c>
      <c r="AE96" s="12">
        <f>'Cash Flows'!AD95</f>
        <v>72.85776171997405</v>
      </c>
      <c r="AF96" s="12">
        <f>'Cash Flows'!AE95</f>
        <v>71.087824653052323</v>
      </c>
      <c r="AG96" s="12">
        <f>'Cash Flows'!AF95</f>
        <v>69.024780394566662</v>
      </c>
      <c r="AH96" s="12">
        <f>'Cash Flows'!AG95</f>
        <v>66.751195837675851</v>
      </c>
      <c r="AI96" s="12">
        <f>'Cash Flows'!AH95</f>
        <v>64.329909858818169</v>
      </c>
      <c r="AJ96" s="12">
        <f>'Cash Flows'!AI95</f>
        <v>61.780258125197278</v>
      </c>
      <c r="AK96" s="12">
        <f>'Cash Flows'!AJ95</f>
        <v>59.075033106357431</v>
      </c>
      <c r="AL96" s="12">
        <f>'Cash Flows'!AK95</f>
        <v>56.204999354637273</v>
      </c>
      <c r="AM96" s="12">
        <f>'Cash Flows'!AL95</f>
        <v>53.134719291675715</v>
      </c>
      <c r="AN96" s="12">
        <f>'Cash Flows'!AM95</f>
        <v>49.848650969554569</v>
      </c>
      <c r="AO96" s="12">
        <f>'Cash Flows'!AN95</f>
        <v>46.369495444822789</v>
      </c>
      <c r="AP96" s="12">
        <f>'Cash Flows'!AO95</f>
        <v>42.705363249697967</v>
      </c>
      <c r="AQ96" s="12">
        <f>'Cash Flows'!AP95</f>
        <v>38.912250836565867</v>
      </c>
      <c r="AR96" s="12">
        <f>'Cash Flows'!AQ95</f>
        <v>35.121514777469677</v>
      </c>
      <c r="AS96" s="12">
        <f>'Cash Flows'!AR95</f>
        <v>31.417971990909287</v>
      </c>
      <c r="AT96" s="12">
        <f>'Cash Flows'!AS95</f>
        <v>27.806458825809553</v>
      </c>
      <c r="AU96" s="12">
        <f>'Cash Flows'!AT95</f>
        <v>24.309393732455156</v>
      </c>
      <c r="AV96" s="12">
        <f>'Cash Flows'!AU95</f>
        <v>20.960533141757203</v>
      </c>
      <c r="AW96" s="12">
        <f>'Cash Flows'!AV95</f>
        <v>17.789219200141535</v>
      </c>
      <c r="AX96" s="12">
        <f>'Cash Flows'!AW95</f>
        <v>14.824525080885707</v>
      </c>
      <c r="AY96" s="12">
        <f>'Cash Flows'!AX95</f>
        <v>12.115523564986207</v>
      </c>
      <c r="AZ96" s="12">
        <f>'Cash Flows'!AY95</f>
        <v>9.706119214368643</v>
      </c>
      <c r="BA96" s="12">
        <f>'Cash Flows'!AZ95</f>
        <v>7.618340204653995</v>
      </c>
      <c r="BB96" s="12">
        <f>'Cash Flows'!BA95</f>
        <v>5.8549428504800369</v>
      </c>
      <c r="BC96" s="12">
        <f>'Cash Flows'!BB95</f>
        <v>4.402881991925657</v>
      </c>
      <c r="BD96" s="12">
        <f>'Cash Flows'!BC95</f>
        <v>3.2372546347114044</v>
      </c>
      <c r="BE96" s="12">
        <f>'Cash Flows'!BD95</f>
        <v>2.3253275589400291</v>
      </c>
      <c r="BF96" s="12">
        <f>'Cash Flows'!BE95</f>
        <v>1.630305106426466</v>
      </c>
      <c r="BG96" s="12">
        <f>'Cash Flows'!BF95</f>
        <v>1.1145712891377224</v>
      </c>
    </row>
    <row r="97" spans="3:59" ht="13.35" customHeight="1">
      <c r="C97" s="235"/>
      <c r="D97" s="1" t="s">
        <v>63</v>
      </c>
      <c r="E97" s="12"/>
      <c r="F97" s="12">
        <f>'Cash Flows'!E96</f>
        <v>0</v>
      </c>
      <c r="G97" s="12">
        <f>'Cash Flows'!F96</f>
        <v>0.63861282977832845</v>
      </c>
      <c r="H97" s="12">
        <f>'Cash Flows'!G96</f>
        <v>26.724036122146831</v>
      </c>
      <c r="I97" s="12">
        <f>'Cash Flows'!H96</f>
        <v>49.07207985994166</v>
      </c>
      <c r="J97" s="12">
        <f>'Cash Flows'!I96</f>
        <v>68.280437481952447</v>
      </c>
      <c r="K97" s="12">
        <f>'Cash Flows'!J96</f>
        <v>84.264020668846072</v>
      </c>
      <c r="L97" s="12">
        <f>'Cash Flows'!K96</f>
        <v>97.287123258718879</v>
      </c>
      <c r="M97" s="12">
        <f>'Cash Flows'!L96</f>
        <v>107.99798561390234</v>
      </c>
      <c r="N97" s="12">
        <f>'Cash Flows'!M96</f>
        <v>116.61351507180551</v>
      </c>
      <c r="O97" s="12">
        <f>'Cash Flows'!N96</f>
        <v>123.32711603318913</v>
      </c>
      <c r="P97" s="12">
        <f>'Cash Flows'!O96</f>
        <v>127.62201950955789</v>
      </c>
      <c r="Q97" s="12">
        <f>'Cash Flows'!P96</f>
        <v>130.41201043470753</v>
      </c>
      <c r="R97" s="12">
        <f>'Cash Flows'!Q96</f>
        <v>131.88265327683877</v>
      </c>
      <c r="S97" s="12">
        <f>'Cash Flows'!R96</f>
        <v>132.17645232183079</v>
      </c>
      <c r="T97" s="12">
        <f>'Cash Flows'!S96</f>
        <v>131.44109018035081</v>
      </c>
      <c r="U97" s="12">
        <f>'Cash Flows'!T96</f>
        <v>129.79524981287616</v>
      </c>
      <c r="V97" s="12">
        <f>'Cash Flows'!U96</f>
        <v>127.24609913399148</v>
      </c>
      <c r="W97" s="12">
        <f>'Cash Flows'!V96</f>
        <v>123.99291975909482</v>
      </c>
      <c r="X97" s="12">
        <f>'Cash Flows'!W96</f>
        <v>120.12182023524153</v>
      </c>
      <c r="Y97" s="12">
        <f>'Cash Flows'!X96</f>
        <v>115.72341340081434</v>
      </c>
      <c r="Z97" s="12">
        <f>'Cash Flows'!Y96</f>
        <v>110.88701408847764</v>
      </c>
      <c r="AA97" s="12">
        <f>'Cash Flows'!Z96</f>
        <v>105.70779830760483</v>
      </c>
      <c r="AB97" s="12">
        <f>'Cash Flows'!AA96</f>
        <v>100.26960107848613</v>
      </c>
      <c r="AC97" s="12">
        <f>'Cash Flows'!AB96</f>
        <v>94.647867622437076</v>
      </c>
      <c r="AD97" s="12">
        <f>'Cash Flows'!AC96</f>
        <v>88.903934578132478</v>
      </c>
      <c r="AE97" s="12">
        <f>'Cash Flows'!AD96</f>
        <v>83.083851318123763</v>
      </c>
      <c r="AF97" s="12">
        <f>'Cash Flows'!AE96</f>
        <v>77.22968824784283</v>
      </c>
      <c r="AG97" s="12">
        <f>'Cash Flows'!AF96</f>
        <v>71.382611670745405</v>
      </c>
      <c r="AH97" s="12">
        <f>'Cash Flows'!AG96</f>
        <v>65.581211988456914</v>
      </c>
      <c r="AI97" s="12">
        <f>'Cash Flows'!AH96</f>
        <v>59.869711500082204</v>
      </c>
      <c r="AJ97" s="12">
        <f>'Cash Flows'!AI96</f>
        <v>54.294199838187239</v>
      </c>
      <c r="AK97" s="12">
        <f>'Cash Flows'!AJ96</f>
        <v>48.899535364570248</v>
      </c>
      <c r="AL97" s="12">
        <f>'Cash Flows'!AK96</f>
        <v>43.727648003667149</v>
      </c>
      <c r="AM97" s="12">
        <f>'Cash Flows'!AL96</f>
        <v>38.81457755519326</v>
      </c>
      <c r="AN97" s="12">
        <f>'Cash Flows'!AM96</f>
        <v>34.186380977744257</v>
      </c>
      <c r="AO97" s="12">
        <f>'Cash Flows'!AN96</f>
        <v>29.860727025996926</v>
      </c>
      <c r="AP97" s="12">
        <f>'Cash Flows'!AO96</f>
        <v>25.849931574605705</v>
      </c>
      <c r="AQ97" s="12">
        <f>'Cash Flows'!AP96</f>
        <v>22.162735239347636</v>
      </c>
      <c r="AR97" s="12">
        <f>'Cash Flows'!AQ96</f>
        <v>18.805090425686842</v>
      </c>
      <c r="AS97" s="12">
        <f>'Cash Flows'!AR96</f>
        <v>15.77828559718807</v>
      </c>
      <c r="AT97" s="12">
        <f>'Cash Flows'!AS96</f>
        <v>13.07866836823181</v>
      </c>
      <c r="AU97" s="12">
        <f>'Cash Flows'!AT96</f>
        <v>10.700528584392126</v>
      </c>
      <c r="AV97" s="12">
        <f>'Cash Flows'!AU96</f>
        <v>8.6339415935618895</v>
      </c>
      <c r="AW97" s="12">
        <f>'Cash Flows'!AV96</f>
        <v>6.8643651491974165</v>
      </c>
      <c r="AX97" s="12">
        <f>'Cash Flows'!AW96</f>
        <v>5.3733661074126955</v>
      </c>
      <c r="AY97" s="12">
        <f>'Cash Flows'!AX96</f>
        <v>4.1392902052175646</v>
      </c>
      <c r="AZ97" s="12">
        <f>'Cash Flows'!AY96</f>
        <v>3.1367856173217392</v>
      </c>
      <c r="BA97" s="12">
        <f>'Cash Flows'!AZ96</f>
        <v>2.3376678496717278</v>
      </c>
      <c r="BB97" s="12">
        <f>'Cash Flows'!BA96</f>
        <v>1.7127782101664397</v>
      </c>
      <c r="BC97" s="12">
        <f>'Cash Flows'!BB96</f>
        <v>1.233164140424571</v>
      </c>
      <c r="BD97" s="12">
        <f>'Cash Flows'!BC96</f>
        <v>0.87174003250148746</v>
      </c>
      <c r="BE97" s="12">
        <f>'Cash Flows'!BD96</f>
        <v>0.60425074365009368</v>
      </c>
      <c r="BF97" s="12">
        <f>'Cash Flows'!BE96</f>
        <v>0.40985744487814063</v>
      </c>
      <c r="BG97" s="12">
        <f>'Cash Flows'!BF96</f>
        <v>0.27131884087867358</v>
      </c>
    </row>
    <row r="98" spans="3:59" ht="13.35" customHeight="1">
      <c r="C98" s="7"/>
      <c r="D98" s="1" t="s">
        <v>194</v>
      </c>
      <c r="E98" s="12"/>
      <c r="F98" s="12">
        <f>'Cash Flows'!E98</f>
        <v>400</v>
      </c>
      <c r="G98" s="12">
        <f>'Cash Flows'!F98</f>
        <v>87.891760000000019</v>
      </c>
      <c r="H98" s="12">
        <f>'Cash Flows'!G98</f>
        <v>0</v>
      </c>
      <c r="I98" s="12">
        <f>'Cash Flows'!H98</f>
        <v>0</v>
      </c>
      <c r="J98" s="12">
        <f>'Cash Flows'!I98</f>
        <v>0</v>
      </c>
      <c r="K98" s="12">
        <f>'Cash Flows'!J98</f>
        <v>0</v>
      </c>
      <c r="L98" s="12">
        <f>'Cash Flows'!K98</f>
        <v>0</v>
      </c>
      <c r="M98" s="12">
        <f>'Cash Flows'!L98</f>
        <v>0</v>
      </c>
      <c r="N98" s="12">
        <f>'Cash Flows'!M98</f>
        <v>0</v>
      </c>
      <c r="O98" s="12">
        <f>'Cash Flows'!N98</f>
        <v>0</v>
      </c>
      <c r="P98" s="12">
        <f>'Cash Flows'!O98</f>
        <v>0</v>
      </c>
      <c r="Q98" s="12">
        <f>'Cash Flows'!P98</f>
        <v>0</v>
      </c>
      <c r="R98" s="12">
        <f>'Cash Flows'!Q98</f>
        <v>0</v>
      </c>
      <c r="S98" s="12">
        <f>'Cash Flows'!R98</f>
        <v>0</v>
      </c>
      <c r="T98" s="12">
        <f>'Cash Flows'!S98</f>
        <v>0</v>
      </c>
      <c r="U98" s="12">
        <f>'Cash Flows'!T98</f>
        <v>0</v>
      </c>
      <c r="V98" s="12">
        <f>'Cash Flows'!U98</f>
        <v>0</v>
      </c>
      <c r="W98" s="12">
        <f>'Cash Flows'!V98</f>
        <v>0</v>
      </c>
      <c r="X98" s="12">
        <f>'Cash Flows'!W98</f>
        <v>0</v>
      </c>
      <c r="Y98" s="12">
        <f>'Cash Flows'!X98</f>
        <v>0</v>
      </c>
      <c r="Z98" s="12">
        <f>'Cash Flows'!Y98</f>
        <v>0</v>
      </c>
      <c r="AA98" s="12">
        <f>'Cash Flows'!Z98</f>
        <v>0</v>
      </c>
      <c r="AB98" s="12">
        <f>'Cash Flows'!AA98</f>
        <v>0</v>
      </c>
      <c r="AC98" s="12">
        <f>'Cash Flows'!AB98</f>
        <v>0</v>
      </c>
      <c r="AD98" s="12">
        <f>'Cash Flows'!AC98</f>
        <v>0</v>
      </c>
      <c r="AE98" s="12">
        <f>'Cash Flows'!AD98</f>
        <v>0</v>
      </c>
      <c r="AF98" s="12">
        <f>'Cash Flows'!AE98</f>
        <v>0</v>
      </c>
      <c r="AG98" s="12">
        <f>'Cash Flows'!AF98</f>
        <v>0</v>
      </c>
      <c r="AH98" s="12">
        <f>'Cash Flows'!AG98</f>
        <v>0</v>
      </c>
      <c r="AI98" s="12">
        <f>'Cash Flows'!AH98</f>
        <v>0</v>
      </c>
      <c r="AJ98" s="12">
        <f>'Cash Flows'!AI98</f>
        <v>0</v>
      </c>
      <c r="AK98" s="12">
        <f>'Cash Flows'!AJ98</f>
        <v>0</v>
      </c>
      <c r="AL98" s="12">
        <f>'Cash Flows'!AK98</f>
        <v>0</v>
      </c>
      <c r="AM98" s="12">
        <f>'Cash Flows'!AL98</f>
        <v>0</v>
      </c>
      <c r="AN98" s="12">
        <f>'Cash Flows'!AM98</f>
        <v>0</v>
      </c>
      <c r="AO98" s="12">
        <f>'Cash Flows'!AN98</f>
        <v>0</v>
      </c>
      <c r="AP98" s="12">
        <f>'Cash Flows'!AO98</f>
        <v>0</v>
      </c>
      <c r="AQ98" s="12">
        <f>'Cash Flows'!AP98</f>
        <v>0</v>
      </c>
      <c r="AR98" s="12">
        <f>'Cash Flows'!AQ98</f>
        <v>0</v>
      </c>
      <c r="AS98" s="12">
        <f>'Cash Flows'!AR98</f>
        <v>0</v>
      </c>
      <c r="AT98" s="12">
        <f>'Cash Flows'!AS98</f>
        <v>0</v>
      </c>
      <c r="AU98" s="12">
        <f>'Cash Flows'!AT98</f>
        <v>0</v>
      </c>
      <c r="AV98" s="12">
        <f>'Cash Flows'!AU98</f>
        <v>0</v>
      </c>
      <c r="AW98" s="12">
        <f>'Cash Flows'!AV98</f>
        <v>0</v>
      </c>
      <c r="AX98" s="12">
        <f>'Cash Flows'!AW98</f>
        <v>0</v>
      </c>
      <c r="AY98" s="12">
        <f>'Cash Flows'!AX98</f>
        <v>0</v>
      </c>
      <c r="AZ98" s="12">
        <f>'Cash Flows'!AY98</f>
        <v>0</v>
      </c>
      <c r="BA98" s="12">
        <f>'Cash Flows'!AZ98</f>
        <v>0</v>
      </c>
      <c r="BB98" s="12">
        <f>'Cash Flows'!BA98</f>
        <v>0</v>
      </c>
      <c r="BC98" s="12">
        <f>'Cash Flows'!BB98</f>
        <v>0</v>
      </c>
      <c r="BD98" s="12">
        <f>'Cash Flows'!BC98</f>
        <v>0</v>
      </c>
      <c r="BE98" s="12">
        <f>'Cash Flows'!BD98</f>
        <v>0</v>
      </c>
      <c r="BF98" s="12">
        <f>'Cash Flows'!BE98</f>
        <v>0</v>
      </c>
      <c r="BG98" s="12">
        <f>'Cash Flows'!BF98</f>
        <v>0</v>
      </c>
    </row>
    <row r="99" spans="3:59" ht="13.35" customHeight="1">
      <c r="C99" s="7"/>
      <c r="D99" s="232" t="s">
        <v>187</v>
      </c>
      <c r="E99" s="12"/>
      <c r="F99" s="12">
        <f>'Cash Flows'!E97</f>
        <v>51.25</v>
      </c>
      <c r="G99" s="12">
        <f>'Cash Flows'!F97</f>
        <v>37.353998000000004</v>
      </c>
      <c r="H99" s="12">
        <f>'Cash Flows'!G97</f>
        <v>33.557748537258007</v>
      </c>
      <c r="I99" s="12">
        <f>'Cash Flows'!H97</f>
        <v>30.799341876793644</v>
      </c>
      <c r="J99" s="12">
        <f>'Cash Flows'!I97</f>
        <v>28.254638652249199</v>
      </c>
      <c r="K99" s="12">
        <f>'Cash Flows'!J97</f>
        <v>25.910046133174639</v>
      </c>
      <c r="L99" s="12">
        <f>'Cash Flows'!K97</f>
        <v>23.751189997303168</v>
      </c>
      <c r="M99" s="12">
        <f>'Cash Flows'!L97</f>
        <v>21.764127440224787</v>
      </c>
      <c r="N99" s="12">
        <f>'Cash Flows'!M97</f>
        <v>19.936097436963475</v>
      </c>
      <c r="O99" s="12">
        <f>'Cash Flows'!N97</f>
        <v>18.253722072014025</v>
      </c>
      <c r="P99" s="12">
        <f>'Cash Flows'!O97</f>
        <v>16.703579486214451</v>
      </c>
      <c r="Q99" s="12">
        <f>'Cash Flows'!P97</f>
        <v>15.272784274584296</v>
      </c>
      <c r="R99" s="12">
        <f>'Cash Flows'!Q97</f>
        <v>13.951761744197274</v>
      </c>
      <c r="S99" s="12">
        <f>'Cash Flows'!R97</f>
        <v>12.730882138895456</v>
      </c>
      <c r="T99" s="12">
        <f>'Cash Flows'!S97</f>
        <v>11.603486140203429</v>
      </c>
      <c r="U99" s="12">
        <f>'Cash Flows'!T97</f>
        <v>10.563224324945283</v>
      </c>
      <c r="V99" s="12">
        <f>'Cash Flows'!U97</f>
        <v>9.5963977542214209</v>
      </c>
      <c r="W99" s="12">
        <f>'Cash Flows'!V97</f>
        <v>8.7062320599807403</v>
      </c>
      <c r="X99" s="12">
        <f>'Cash Flows'!W97</f>
        <v>7.887024378036088</v>
      </c>
      <c r="Y99" s="12">
        <f>'Cash Flows'!X97</f>
        <v>7.1335075333877747</v>
      </c>
      <c r="Z99" s="12">
        <f>'Cash Flows'!Y97</f>
        <v>6.4406927215361138</v>
      </c>
      <c r="AA99" s="12">
        <f>'Cash Flows'!Z97</f>
        <v>5.8040250934580921</v>
      </c>
      <c r="AB99" s="12">
        <f>'Cash Flows'!AA97</f>
        <v>5.2192393843617033</v>
      </c>
      <c r="AC99" s="12">
        <f>'Cash Flows'!AB97</f>
        <v>4.6823779828074903</v>
      </c>
      <c r="AD99" s="12">
        <f>'Cash Flows'!AC97</f>
        <v>4.1898835936246055</v>
      </c>
      <c r="AE99" s="12">
        <f>'Cash Flows'!AD97</f>
        <v>3.7385510088728005</v>
      </c>
      <c r="AF99" s="12">
        <f>'Cash Flows'!AE97</f>
        <v>3.325517388832937</v>
      </c>
      <c r="AG99" s="12">
        <f>'Cash Flows'!AF97</f>
        <v>2.9482946399689283</v>
      </c>
      <c r="AH99" s="12">
        <f>'Cash Flows'!AG97</f>
        <v>2.6044763122343122</v>
      </c>
      <c r="AI99" s="12">
        <f>'Cash Flows'!AH97</f>
        <v>2.2917193369654423</v>
      </c>
      <c r="AJ99" s="12">
        <f>'Cash Flows'!AI97</f>
        <v>2.0077698109890152</v>
      </c>
      <c r="AK99" s="12">
        <f>'Cash Flows'!AJ97</f>
        <v>1.7505239024020856</v>
      </c>
      <c r="AL99" s="12">
        <f>'Cash Flows'!AK97</f>
        <v>1.5180886384315753</v>
      </c>
      <c r="AM99" s="12">
        <f>'Cash Flows'!AL97</f>
        <v>1.3087369283663968</v>
      </c>
      <c r="AN99" s="12">
        <f>'Cash Flows'!AM97</f>
        <v>1.1209352731249045</v>
      </c>
      <c r="AO99" s="12">
        <f>'Cash Flows'!AN97</f>
        <v>0.95329716115852881</v>
      </c>
      <c r="AP99" s="12">
        <f>'Cash Flows'!AO97</f>
        <v>0.8045114973901436</v>
      </c>
      <c r="AQ99" s="12">
        <f>'Cash Flows'!AP97</f>
        <v>0.6733593894764045</v>
      </c>
      <c r="AR99" s="12">
        <f>'Cash Flows'!AQ97</f>
        <v>0.5586318780099031</v>
      </c>
      <c r="AS99" s="12">
        <f>'Cash Flows'!AR97</f>
        <v>0.45901127865714841</v>
      </c>
      <c r="AT99" s="12">
        <f>'Cash Flows'!AS97</f>
        <v>0.3731526681707944</v>
      </c>
      <c r="AU99" s="12">
        <f>'Cash Flows'!AT97</f>
        <v>0.29981115311356477</v>
      </c>
      <c r="AV99" s="12">
        <f>'Cash Flows'!AU97</f>
        <v>0.23780636906691971</v>
      </c>
      <c r="AW99" s="12">
        <f>'Cash Flows'!AV97</f>
        <v>0.18599958570785785</v>
      </c>
      <c r="AX99" s="12">
        <f>'Cash Flows'!AW97</f>
        <v>0.14329728002220787</v>
      </c>
      <c r="AY99" s="12">
        <f>'Cash Flows'!AX97</f>
        <v>0.108647940393926</v>
      </c>
      <c r="AZ99" s="12">
        <f>'Cash Flows'!AY97</f>
        <v>8.1007426306773489E-2</v>
      </c>
      <c r="BA99" s="12">
        <f>'Cash Flows'!AZ97</f>
        <v>5.9346461750959055E-2</v>
      </c>
      <c r="BB99" s="12">
        <f>'Cash Flows'!BA97</f>
        <v>4.2683660730803485E-2</v>
      </c>
      <c r="BC99" s="12">
        <f>'Cash Flows'!BB97</f>
        <v>3.0111837254188426E-2</v>
      </c>
      <c r="BD99" s="12">
        <f>'Cash Flows'!BC97</f>
        <v>2.0816782838481627E-2</v>
      </c>
      <c r="BE99" s="12">
        <f>'Cash Flows'!BD97</f>
        <v>1.4088373962714458E-2</v>
      </c>
      <c r="BF99" s="12">
        <f>'Cash Flows'!BE97</f>
        <v>9.3244917435150974E-3</v>
      </c>
      <c r="BG99" s="12">
        <f>'Cash Flows'!BF97</f>
        <v>6.0287352175828965E-3</v>
      </c>
    </row>
    <row r="100" spans="3:59" ht="13.35" customHeight="1">
      <c r="C100" s="7" t="s">
        <v>94</v>
      </c>
      <c r="D100" s="39"/>
      <c r="E100" s="12"/>
      <c r="F100" s="12">
        <f>F93+F94+F95-SUM(F96:F99)</f>
        <v>-228.57243732675707</v>
      </c>
      <c r="G100" s="12">
        <f t="shared" ref="G100:BG100" si="63">G93+G94+G95-SUM(G96:G99)</f>
        <v>48.656594630394324</v>
      </c>
      <c r="H100" s="12">
        <f t="shared" si="63"/>
        <v>352.38944062113842</v>
      </c>
      <c r="I100" s="12">
        <f t="shared" si="63"/>
        <v>610.58643853326271</v>
      </c>
      <c r="J100" s="12">
        <f t="shared" si="63"/>
        <v>829.19843129635797</v>
      </c>
      <c r="K100" s="12">
        <f t="shared" si="63"/>
        <v>1013.1521899180834</v>
      </c>
      <c r="L100" s="12">
        <f t="shared" si="63"/>
        <v>1166.6869847498567</v>
      </c>
      <c r="M100" s="12">
        <f t="shared" si="63"/>
        <v>1293.4497493211147</v>
      </c>
      <c r="N100" s="12">
        <f t="shared" si="63"/>
        <v>1395.8263546021378</v>
      </c>
      <c r="O100" s="12">
        <f t="shared" si="63"/>
        <v>1475.2425429820319</v>
      </c>
      <c r="P100" s="12">
        <f t="shared" si="63"/>
        <v>1533.2040551572934</v>
      </c>
      <c r="Q100" s="12">
        <f t="shared" si="63"/>
        <v>1571.67654418495</v>
      </c>
      <c r="R100" s="12">
        <f t="shared" si="63"/>
        <v>1591.886572488987</v>
      </c>
      <c r="S100" s="12">
        <f t="shared" si="63"/>
        <v>1596.2661389347925</v>
      </c>
      <c r="T100" s="12">
        <f t="shared" si="63"/>
        <v>1586.9797993763145</v>
      </c>
      <c r="U100" s="12">
        <f t="shared" si="63"/>
        <v>1561.0649677507229</v>
      </c>
      <c r="V100" s="12">
        <f t="shared" si="63"/>
        <v>1525.4006468604609</v>
      </c>
      <c r="W100" s="12">
        <f t="shared" si="63"/>
        <v>1481.4340667444014</v>
      </c>
      <c r="X100" s="12">
        <f t="shared" si="63"/>
        <v>1430.5072598952615</v>
      </c>
      <c r="Y100" s="12">
        <f t="shared" si="63"/>
        <v>1373.7749252308986</v>
      </c>
      <c r="Z100" s="12">
        <f t="shared" si="63"/>
        <v>1312.3150669822453</v>
      </c>
      <c r="AA100" s="12">
        <f t="shared" si="63"/>
        <v>1247.0548122188006</v>
      </c>
      <c r="AB100" s="12">
        <f t="shared" si="63"/>
        <v>1178.805324371292</v>
      </c>
      <c r="AC100" s="12">
        <f t="shared" si="63"/>
        <v>1108.343982888031</v>
      </c>
      <c r="AD100" s="12">
        <f t="shared" si="63"/>
        <v>1036.421261671275</v>
      </c>
      <c r="AE100" s="12">
        <f t="shared" si="63"/>
        <v>963.79067721818535</v>
      </c>
      <c r="AF100" s="12">
        <f t="shared" si="63"/>
        <v>891.25493666735201</v>
      </c>
      <c r="AG100" s="12">
        <f t="shared" si="63"/>
        <v>819.5047677086684</v>
      </c>
      <c r="AH100" s="12">
        <f t="shared" si="63"/>
        <v>749.11042892879027</v>
      </c>
      <c r="AI100" s="12">
        <f t="shared" si="63"/>
        <v>680.53169673946877</v>
      </c>
      <c r="AJ100" s="12">
        <f t="shared" si="63"/>
        <v>614.15608020021762</v>
      </c>
      <c r="AK100" s="12">
        <f t="shared" si="63"/>
        <v>550.34538488466137</v>
      </c>
      <c r="AL100" s="12">
        <f t="shared" si="63"/>
        <v>489.42200172564316</v>
      </c>
      <c r="AM100" s="12">
        <f t="shared" si="63"/>
        <v>431.70127978348773</v>
      </c>
      <c r="AN100" s="12">
        <f t="shared" si="63"/>
        <v>377.48349909700676</v>
      </c>
      <c r="AO100" s="12">
        <f t="shared" si="63"/>
        <v>327.02505869075503</v>
      </c>
      <c r="AP100" s="12">
        <f t="shared" si="63"/>
        <v>280.55750904839283</v>
      </c>
      <c r="AQ100" s="12">
        <f t="shared" si="63"/>
        <v>238.24327974648264</v>
      </c>
      <c r="AR100" s="12">
        <f t="shared" si="63"/>
        <v>200.10045391099982</v>
      </c>
      <c r="AS100" s="12">
        <f t="shared" si="63"/>
        <v>166.04698074722646</v>
      </c>
      <c r="AT100" s="12">
        <f t="shared" si="63"/>
        <v>135.98128665403095</v>
      </c>
      <c r="AU100" s="12">
        <f t="shared" si="63"/>
        <v>109.7670898422022</v>
      </c>
      <c r="AV100" s="12">
        <f t="shared" si="63"/>
        <v>87.225610945325087</v>
      </c>
      <c r="AW100" s="12">
        <f t="shared" si="63"/>
        <v>68.143371101559126</v>
      </c>
      <c r="AX100" s="12">
        <f t="shared" si="63"/>
        <v>52.27546995343053</v>
      </c>
      <c r="AY100" s="12">
        <f t="shared" si="63"/>
        <v>39.328020629350569</v>
      </c>
      <c r="AZ100" s="12">
        <f t="shared" si="63"/>
        <v>28.965138586052152</v>
      </c>
      <c r="BA100" s="12">
        <f t="shared" si="63"/>
        <v>20.83213716931219</v>
      </c>
      <c r="BB100" s="12">
        <f t="shared" si="63"/>
        <v>14.57555773133741</v>
      </c>
      <c r="BC100" s="12">
        <f t="shared" si="63"/>
        <v>9.8596447827240397</v>
      </c>
      <c r="BD100" s="12">
        <f t="shared" si="63"/>
        <v>6.3780859132800991</v>
      </c>
      <c r="BE100" s="12">
        <f t="shared" si="63"/>
        <v>3.861354537373169</v>
      </c>
      <c r="BF100" s="12">
        <f t="shared" si="63"/>
        <v>2.0800365951297124</v>
      </c>
      <c r="BG100" s="12">
        <f t="shared" si="63"/>
        <v>0.84484139283676218</v>
      </c>
    </row>
    <row r="101" spans="3:59" ht="13.35" customHeight="1">
      <c r="D101" s="39"/>
    </row>
    <row r="102" spans="3:59" ht="13.35" customHeight="1">
      <c r="D102" s="39"/>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row>
    <row r="103" spans="3:59" ht="13.35" customHeight="1">
      <c r="D103" s="39"/>
      <c r="F103" s="10"/>
    </row>
    <row r="104" spans="3:59" ht="13.35" customHeight="1">
      <c r="D104" s="39"/>
      <c r="F104" s="10"/>
      <c r="G104" s="10"/>
    </row>
    <row r="105" spans="3:59" ht="13.35" customHeight="1">
      <c r="D105" s="39"/>
    </row>
    <row r="106" spans="3:59" ht="13.35" customHeight="1">
      <c r="D106" s="39"/>
    </row>
    <row r="107" spans="3:59" ht="13.35" customHeight="1">
      <c r="D107" s="39"/>
    </row>
    <row r="108" spans="3:59" ht="13.35" customHeight="1">
      <c r="D108" s="39"/>
    </row>
    <row r="109" spans="3:59" ht="13.35" customHeight="1">
      <c r="D109" s="39"/>
    </row>
    <row r="110" spans="3:59" ht="13.35" customHeight="1">
      <c r="D110" s="39"/>
    </row>
    <row r="111" spans="3:59" ht="13.35" customHeight="1">
      <c r="D111" s="39"/>
    </row>
    <row r="112" spans="3:59" ht="13.35" customHeight="1">
      <c r="D112" s="39"/>
    </row>
    <row r="114" spans="2:59" s="41" customFormat="1" ht="13.35" customHeight="1"/>
    <row r="116" spans="2:59" ht="13.35" customHeight="1">
      <c r="B116" s="1" t="s">
        <v>183</v>
      </c>
    </row>
    <row r="117" spans="2:59" ht="13.35" customHeight="1">
      <c r="E117" s="218">
        <v>0</v>
      </c>
      <c r="F117" s="38">
        <v>1</v>
      </c>
      <c r="G117" s="38">
        <v>2</v>
      </c>
      <c r="H117" s="38">
        <v>3</v>
      </c>
      <c r="I117" s="38">
        <v>4</v>
      </c>
      <c r="J117" s="38">
        <v>5</v>
      </c>
      <c r="K117" s="38">
        <v>6</v>
      </c>
      <c r="L117" s="38">
        <v>7</v>
      </c>
      <c r="M117" s="38">
        <v>8</v>
      </c>
      <c r="N117" s="38">
        <f>M117+1</f>
        <v>9</v>
      </c>
      <c r="O117" s="38">
        <f t="shared" ref="O117" si="64">N117+1</f>
        <v>10</v>
      </c>
      <c r="P117" s="38">
        <f t="shared" ref="P117" si="65">O117+1</f>
        <v>11</v>
      </c>
      <c r="Q117" s="38">
        <f t="shared" ref="Q117" si="66">P117+1</f>
        <v>12</v>
      </c>
      <c r="R117" s="38">
        <f t="shared" ref="R117" si="67">Q117+1</f>
        <v>13</v>
      </c>
      <c r="S117" s="38">
        <f t="shared" ref="S117" si="68">R117+1</f>
        <v>14</v>
      </c>
      <c r="T117" s="38">
        <f t="shared" ref="T117" si="69">S117+1</f>
        <v>15</v>
      </c>
      <c r="U117" s="38">
        <f t="shared" ref="U117" si="70">T117+1</f>
        <v>16</v>
      </c>
      <c r="V117" s="38">
        <f t="shared" ref="V117" si="71">U117+1</f>
        <v>17</v>
      </c>
      <c r="W117" s="38">
        <f t="shared" ref="W117" si="72">V117+1</f>
        <v>18</v>
      </c>
      <c r="X117" s="38">
        <f t="shared" ref="X117" si="73">W117+1</f>
        <v>19</v>
      </c>
      <c r="Y117" s="38">
        <f t="shared" ref="Y117" si="74">X117+1</f>
        <v>20</v>
      </c>
      <c r="Z117" s="38">
        <f t="shared" ref="Z117" si="75">Y117+1</f>
        <v>21</v>
      </c>
      <c r="AA117" s="38">
        <f t="shared" ref="AA117" si="76">Z117+1</f>
        <v>22</v>
      </c>
      <c r="AB117" s="38">
        <f t="shared" ref="AB117" si="77">AA117+1</f>
        <v>23</v>
      </c>
      <c r="AC117" s="38">
        <f t="shared" ref="AC117" si="78">AB117+1</f>
        <v>24</v>
      </c>
      <c r="AD117" s="38">
        <f t="shared" ref="AD117" si="79">AC117+1</f>
        <v>25</v>
      </c>
      <c r="AE117" s="38">
        <f t="shared" ref="AE117" si="80">AD117+1</f>
        <v>26</v>
      </c>
      <c r="AF117" s="38">
        <f t="shared" ref="AF117" si="81">AE117+1</f>
        <v>27</v>
      </c>
      <c r="AG117" s="38">
        <f t="shared" ref="AG117" si="82">AF117+1</f>
        <v>28</v>
      </c>
      <c r="AH117" s="38">
        <f t="shared" ref="AH117" si="83">AG117+1</f>
        <v>29</v>
      </c>
      <c r="AI117" s="38">
        <f t="shared" ref="AI117" si="84">AH117+1</f>
        <v>30</v>
      </c>
      <c r="AJ117" s="38">
        <f t="shared" ref="AJ117" si="85">AI117+1</f>
        <v>31</v>
      </c>
      <c r="AK117" s="38">
        <f t="shared" ref="AK117" si="86">AJ117+1</f>
        <v>32</v>
      </c>
      <c r="AL117" s="38">
        <f t="shared" ref="AL117" si="87">AK117+1</f>
        <v>33</v>
      </c>
      <c r="AM117" s="38">
        <f t="shared" ref="AM117" si="88">AL117+1</f>
        <v>34</v>
      </c>
      <c r="AN117" s="38">
        <f t="shared" ref="AN117" si="89">AM117+1</f>
        <v>35</v>
      </c>
      <c r="AO117" s="38">
        <f t="shared" ref="AO117" si="90">AN117+1</f>
        <v>36</v>
      </c>
      <c r="AP117" s="38">
        <f t="shared" ref="AP117" si="91">AO117+1</f>
        <v>37</v>
      </c>
      <c r="AQ117" s="38">
        <f t="shared" ref="AQ117" si="92">AP117+1</f>
        <v>38</v>
      </c>
      <c r="AR117" s="38">
        <f t="shared" ref="AR117" si="93">AQ117+1</f>
        <v>39</v>
      </c>
      <c r="AS117" s="38">
        <f t="shared" ref="AS117" si="94">AR117+1</f>
        <v>40</v>
      </c>
      <c r="AT117" s="38">
        <f t="shared" ref="AT117" si="95">AS117+1</f>
        <v>41</v>
      </c>
      <c r="AU117" s="38">
        <f t="shared" ref="AU117" si="96">AT117+1</f>
        <v>42</v>
      </c>
      <c r="AV117" s="38">
        <f t="shared" ref="AV117" si="97">AU117+1</f>
        <v>43</v>
      </c>
      <c r="AW117" s="38">
        <f t="shared" ref="AW117" si="98">AV117+1</f>
        <v>44</v>
      </c>
      <c r="AX117" s="38">
        <f t="shared" ref="AX117" si="99">AW117+1</f>
        <v>45</v>
      </c>
      <c r="AY117" s="38">
        <f t="shared" ref="AY117" si="100">AX117+1</f>
        <v>46</v>
      </c>
      <c r="AZ117" s="38">
        <f t="shared" ref="AZ117" si="101">AY117+1</f>
        <v>47</v>
      </c>
      <c r="BA117" s="38">
        <f t="shared" ref="BA117" si="102">AZ117+1</f>
        <v>48</v>
      </c>
      <c r="BB117" s="38">
        <f t="shared" ref="BB117" si="103">BA117+1</f>
        <v>49</v>
      </c>
      <c r="BC117" s="38">
        <f t="shared" ref="BC117" si="104">BB117+1</f>
        <v>50</v>
      </c>
      <c r="BD117" s="38">
        <f t="shared" ref="BD117" si="105">BC117+1</f>
        <v>51</v>
      </c>
      <c r="BE117" s="38">
        <f t="shared" ref="BE117" si="106">BD117+1</f>
        <v>52</v>
      </c>
      <c r="BF117" s="38">
        <f t="shared" ref="BF117" si="107">BE117+1</f>
        <v>53</v>
      </c>
      <c r="BG117" s="38">
        <f t="shared" ref="BG117" si="108">BF117+1</f>
        <v>54</v>
      </c>
    </row>
    <row r="119" spans="2:59" ht="13.35" customHeight="1">
      <c r="D119" s="1" t="s">
        <v>0</v>
      </c>
      <c r="E119" s="10">
        <f t="shared" ref="E119:E124" si="109">E14</f>
        <v>-15613.037646674074</v>
      </c>
      <c r="F119" s="10">
        <f>F14-F85</f>
        <v>-10618.169364405776</v>
      </c>
      <c r="G119" s="10">
        <f t="shared" ref="G119:BG119" si="110">G14-G85</f>
        <v>-9671.7846829820082</v>
      </c>
      <c r="H119" s="10">
        <f t="shared" si="110"/>
        <v>-8826.8893004631136</v>
      </c>
      <c r="I119" s="10">
        <f t="shared" si="110"/>
        <v>-8049.4478530040324</v>
      </c>
      <c r="J119" s="10">
        <f t="shared" si="110"/>
        <v>-7334.3143248298747</v>
      </c>
      <c r="K119" s="10">
        <f t="shared" si="110"/>
        <v>-6676.6357926994806</v>
      </c>
      <c r="L119" s="10">
        <f t="shared" si="110"/>
        <v>-6071.8928386240968</v>
      </c>
      <c r="M119" s="10">
        <f t="shared" si="110"/>
        <v>-5515.8970508337543</v>
      </c>
      <c r="N119" s="10">
        <f t="shared" si="110"/>
        <v>-5004.7608857691484</v>
      </c>
      <c r="O119" s="10">
        <f t="shared" si="110"/>
        <v>-4534.9323463212841</v>
      </c>
      <c r="P119" s="10">
        <f t="shared" si="110"/>
        <v>-4103.2100166801447</v>
      </c>
      <c r="Q119" s="10">
        <f t="shared" si="110"/>
        <v>-3706.7373945626086</v>
      </c>
      <c r="R119" s="10">
        <f t="shared" si="110"/>
        <v>-3342.8951651463449</v>
      </c>
      <c r="S119" s="10">
        <f t="shared" si="110"/>
        <v>-3009.3127097127417</v>
      </c>
      <c r="T119" s="10">
        <f t="shared" si="110"/>
        <v>-2703.7690209549605</v>
      </c>
      <c r="U119" s="10">
        <f t="shared" si="110"/>
        <v>-2424.187312453992</v>
      </c>
      <c r="V119" s="10">
        <f t="shared" si="110"/>
        <v>-2168.9105579736697</v>
      </c>
      <c r="W119" s="10">
        <f t="shared" si="110"/>
        <v>-1936.0970505615599</v>
      </c>
      <c r="X119" s="10">
        <f t="shared" si="110"/>
        <v>-1724.0407436490509</v>
      </c>
      <c r="Y119" s="10">
        <f t="shared" si="110"/>
        <v>-1531.1606851106615</v>
      </c>
      <c r="Z119" s="10">
        <f t="shared" si="110"/>
        <v>-1355.9958032069389</v>
      </c>
      <c r="AA119" s="10">
        <f t="shared" si="110"/>
        <v>-1197.1937730812251</v>
      </c>
      <c r="AB119" s="10">
        <f t="shared" si="110"/>
        <v>-1053.5047371902565</v>
      </c>
      <c r="AC119" s="10">
        <f t="shared" si="110"/>
        <v>-923.77411130893279</v>
      </c>
      <c r="AD119" s="10">
        <f t="shared" si="110"/>
        <v>-806.93170150118749</v>
      </c>
      <c r="AE119" s="10">
        <f t="shared" si="110"/>
        <v>-701.98215605908013</v>
      </c>
      <c r="AF119" s="10">
        <f t="shared" si="110"/>
        <v>-607.99539226428146</v>
      </c>
      <c r="AG119" s="10">
        <f t="shared" si="110"/>
        <v>-524.09545175834648</v>
      </c>
      <c r="AH119" s="10">
        <f t="shared" si="110"/>
        <v>-449.45966872078515</v>
      </c>
      <c r="AI119" s="10">
        <f t="shared" si="110"/>
        <v>-383.31847510100295</v>
      </c>
      <c r="AJ119" s="10">
        <f t="shared" si="110"/>
        <v>-324.95425163109326</v>
      </c>
      <c r="AK119" s="10">
        <f t="shared" si="110"/>
        <v>-273.69789727875457</v>
      </c>
      <c r="AL119" s="10">
        <f t="shared" si="110"/>
        <v>-228.92303020629862</v>
      </c>
      <c r="AM119" s="10">
        <f t="shared" si="110"/>
        <v>-190.04160769098408</v>
      </c>
      <c r="AN119" s="10">
        <f t="shared" si="110"/>
        <v>-156.49835373803873</v>
      </c>
      <c r="AO119" s="10">
        <f t="shared" si="110"/>
        <v>-127.7666744426825</v>
      </c>
      <c r="AP119" s="10">
        <f t="shared" si="110"/>
        <v>-103.34703704559865</v>
      </c>
      <c r="AQ119" s="10">
        <f t="shared" si="110"/>
        <v>-82.764667996053447</v>
      </c>
      <c r="AR119" s="10">
        <f t="shared" si="110"/>
        <v>-65.570178723061474</v>
      </c>
      <c r="AS119" s="10">
        <f t="shared" si="110"/>
        <v>-51.344571878921542</v>
      </c>
      <c r="AT119" s="10">
        <f t="shared" si="110"/>
        <v>-39.701456816515133</v>
      </c>
      <c r="AU119" s="10">
        <f t="shared" si="110"/>
        <v>-30.284682174889607</v>
      </c>
      <c r="AV119" s="10">
        <f t="shared" si="110"/>
        <v>-22.767176856134732</v>
      </c>
      <c r="AW119" s="10">
        <f t="shared" si="110"/>
        <v>-16.850585019691685</v>
      </c>
      <c r="AX119" s="10">
        <f t="shared" si="110"/>
        <v>-12.26475531848773</v>
      </c>
      <c r="AY119" s="10">
        <f t="shared" si="110"/>
        <v>-8.7673270132384253</v>
      </c>
      <c r="AZ119" s="10">
        <f t="shared" si="110"/>
        <v>-6.1445710340369821</v>
      </c>
      <c r="BA119" s="10">
        <f t="shared" si="110"/>
        <v>-4.2119896323044346</v>
      </c>
      <c r="BB119" s="10">
        <f t="shared" si="110"/>
        <v>-2.8137277884188845</v>
      </c>
      <c r="BC119" s="10">
        <f t="shared" si="110"/>
        <v>-1.8209953442724884</v>
      </c>
      <c r="BD119" s="10">
        <f t="shared" si="110"/>
        <v>-1.1297367762073567</v>
      </c>
      <c r="BE119" s="10">
        <f t="shared" si="110"/>
        <v>-0.65780005003601438</v>
      </c>
      <c r="BF119" s="10">
        <f t="shared" si="110"/>
        <v>-0.34184835509901845</v>
      </c>
      <c r="BG119" s="10">
        <f t="shared" si="110"/>
        <v>-0.13423224366934824</v>
      </c>
    </row>
    <row r="120" spans="2:59" ht="13.35" customHeight="1">
      <c r="D120" s="1" t="s">
        <v>62</v>
      </c>
      <c r="E120" s="10">
        <f t="shared" si="109"/>
        <v>4848.3126548165774</v>
      </c>
      <c r="F120" s="10">
        <f>F15-F86</f>
        <v>3689.4338707569304</v>
      </c>
      <c r="G120" s="10">
        <f t="shared" ref="G120:BG120" si="111">G15-G86</f>
        <v>3717.6981613872085</v>
      </c>
      <c r="H120" s="10">
        <f t="shared" si="111"/>
        <v>3724.8713484237915</v>
      </c>
      <c r="I120" s="10">
        <f t="shared" si="111"/>
        <v>3718.9636299803969</v>
      </c>
      <c r="J120" s="10">
        <f t="shared" si="111"/>
        <v>3706.172123591462</v>
      </c>
      <c r="K120" s="10">
        <f t="shared" si="111"/>
        <v>3689.3567734631888</v>
      </c>
      <c r="L120" s="10">
        <f t="shared" si="111"/>
        <v>3670.1138628912458</v>
      </c>
      <c r="M120" s="10">
        <f t="shared" si="111"/>
        <v>3650.2308060705859</v>
      </c>
      <c r="N120" s="10">
        <f t="shared" si="111"/>
        <v>3628.4250063587342</v>
      </c>
      <c r="O120" s="10">
        <f t="shared" si="111"/>
        <v>3601.2253952861265</v>
      </c>
      <c r="P120" s="10">
        <f t="shared" si="111"/>
        <v>3563.9914454971849</v>
      </c>
      <c r="Q120" s="10">
        <f t="shared" si="111"/>
        <v>3516.2701792372523</v>
      </c>
      <c r="R120" s="10">
        <f t="shared" si="111"/>
        <v>3456.0156172903035</v>
      </c>
      <c r="S120" s="10">
        <f t="shared" si="111"/>
        <v>3385.3199998200425</v>
      </c>
      <c r="T120" s="10">
        <f t="shared" si="111"/>
        <v>3305.9317946174324</v>
      </c>
      <c r="U120" s="10">
        <f t="shared" si="111"/>
        <v>3204.5975355934852</v>
      </c>
      <c r="V120" s="10">
        <f t="shared" si="111"/>
        <v>3097.895489633016</v>
      </c>
      <c r="W120" s="10">
        <f t="shared" si="111"/>
        <v>2986.4357648202708</v>
      </c>
      <c r="X120" s="10">
        <f t="shared" si="111"/>
        <v>2870.8134746865589</v>
      </c>
      <c r="Y120" s="10">
        <f t="shared" si="111"/>
        <v>2751.3732339157627</v>
      </c>
      <c r="Z120" s="10">
        <f t="shared" si="111"/>
        <v>2628.5402917472024</v>
      </c>
      <c r="AA120" s="10">
        <f t="shared" si="111"/>
        <v>2502.6134220493</v>
      </c>
      <c r="AB120" s="10">
        <f t="shared" si="111"/>
        <v>2373.8389612229403</v>
      </c>
      <c r="AC120" s="10">
        <f t="shared" si="111"/>
        <v>2242.633663102255</v>
      </c>
      <c r="AD120" s="10">
        <f t="shared" si="111"/>
        <v>2109.560434315918</v>
      </c>
      <c r="AE120" s="10">
        <f t="shared" si="111"/>
        <v>1975.3695665286323</v>
      </c>
      <c r="AF120" s="10">
        <f t="shared" si="111"/>
        <v>1841.1208752306225</v>
      </c>
      <c r="AG120" s="10">
        <f t="shared" si="111"/>
        <v>1707.6913690561464</v>
      </c>
      <c r="AH120" s="10">
        <f t="shared" si="111"/>
        <v>1575.7454363053648</v>
      </c>
      <c r="AI120" s="10">
        <f t="shared" si="111"/>
        <v>1445.7855241811244</v>
      </c>
      <c r="AJ120" s="10">
        <f t="shared" si="111"/>
        <v>1318.2761707727782</v>
      </c>
      <c r="AK120" s="10">
        <f t="shared" si="111"/>
        <v>1193.7821182846169</v>
      </c>
      <c r="AL120" s="10">
        <f t="shared" si="111"/>
        <v>1072.91840495209</v>
      </c>
      <c r="AM120" s="10">
        <f t="shared" si="111"/>
        <v>956.43098327514622</v>
      </c>
      <c r="AN120" s="10">
        <f t="shared" si="111"/>
        <v>845.14226969748836</v>
      </c>
      <c r="AO120" s="10">
        <f t="shared" si="111"/>
        <v>739.83947415091973</v>
      </c>
      <c r="AP120" s="10">
        <f t="shared" si="111"/>
        <v>641.31696336786263</v>
      </c>
      <c r="AQ120" s="10">
        <f t="shared" si="111"/>
        <v>550.23288939287954</v>
      </c>
      <c r="AR120" s="10">
        <f t="shared" si="111"/>
        <v>466.87766063618557</v>
      </c>
      <c r="AS120" s="10">
        <f t="shared" si="111"/>
        <v>391.29885108890528</v>
      </c>
      <c r="AT120" s="10">
        <f t="shared" si="111"/>
        <v>323.53142865503293</v>
      </c>
      <c r="AU120" s="10">
        <f t="shared" si="111"/>
        <v>263.54450460386875</v>
      </c>
      <c r="AV120" s="10">
        <f t="shared" si="111"/>
        <v>211.20468536275195</v>
      </c>
      <c r="AW120" s="10">
        <f t="shared" si="111"/>
        <v>166.28521517683737</v>
      </c>
      <c r="AX120" s="10">
        <f t="shared" si="111"/>
        <v>128.46304854125376</v>
      </c>
      <c r="AY120" s="10">
        <f t="shared" si="111"/>
        <v>97.25499978794528</v>
      </c>
      <c r="AZ120" s="10">
        <f t="shared" si="111"/>
        <v>72.026842136357175</v>
      </c>
      <c r="BA120" s="10">
        <f t="shared" si="111"/>
        <v>52.052895207849474</v>
      </c>
      <c r="BB120" s="10">
        <f t="shared" si="111"/>
        <v>36.570182464723352</v>
      </c>
      <c r="BC120" s="10">
        <f t="shared" si="111"/>
        <v>24.824343787535312</v>
      </c>
      <c r="BD120" s="10">
        <f t="shared" si="111"/>
        <v>16.105553634902517</v>
      </c>
      <c r="BE120" s="10">
        <f t="shared" si="111"/>
        <v>9.7737931034785301</v>
      </c>
      <c r="BF120" s="10">
        <f t="shared" si="111"/>
        <v>5.2738295083382738</v>
      </c>
      <c r="BG120" s="10">
        <f t="shared" si="111"/>
        <v>2.1410688212586377</v>
      </c>
    </row>
    <row r="121" spans="2:59" ht="13.35" customHeight="1">
      <c r="D121" s="1" t="s">
        <v>63</v>
      </c>
      <c r="E121" s="10">
        <f t="shared" si="109"/>
        <v>6508.7160329411345</v>
      </c>
      <c r="F121" s="10">
        <f>F16-F87</f>
        <v>5076.7985056940861</v>
      </c>
      <c r="G121" s="10">
        <f t="shared" ref="G121:BG121" si="112">G16-G87</f>
        <v>5277.9546074325144</v>
      </c>
      <c r="H121" s="10">
        <f t="shared" si="112"/>
        <v>5408.9006833633794</v>
      </c>
      <c r="I121" s="10">
        <f t="shared" si="112"/>
        <v>5478.0404711180863</v>
      </c>
      <c r="J121" s="10">
        <f t="shared" si="112"/>
        <v>5492.3207775169512</v>
      </c>
      <c r="K121" s="10">
        <f t="shared" si="112"/>
        <v>5459.2215466110938</v>
      </c>
      <c r="L121" s="10">
        <f t="shared" si="112"/>
        <v>5385.7290386993809</v>
      </c>
      <c r="M121" s="10">
        <f t="shared" si="112"/>
        <v>5277.1642434056512</v>
      </c>
      <c r="N121" s="10">
        <f t="shared" si="112"/>
        <v>5138.410267926457</v>
      </c>
      <c r="O121" s="10">
        <f t="shared" si="112"/>
        <v>4973.9653305439506</v>
      </c>
      <c r="P121" s="10">
        <f t="shared" si="112"/>
        <v>4790.0578852370345</v>
      </c>
      <c r="Q121" s="10">
        <f t="shared" si="112"/>
        <v>4590.4241693423937</v>
      </c>
      <c r="R121" s="10">
        <f t="shared" si="112"/>
        <v>4378.3931762855709</v>
      </c>
      <c r="S121" s="10">
        <f t="shared" si="112"/>
        <v>4156.9995463715031</v>
      </c>
      <c r="T121" s="10">
        <f t="shared" si="112"/>
        <v>3928.9562576853123</v>
      </c>
      <c r="U121" s="10">
        <f t="shared" si="112"/>
        <v>3696.7287585540948</v>
      </c>
      <c r="V121" s="10">
        <f t="shared" si="112"/>
        <v>3462.8596114942857</v>
      </c>
      <c r="W121" s="10">
        <f t="shared" si="112"/>
        <v>3229.3952366767708</v>
      </c>
      <c r="X121" s="10">
        <f t="shared" si="112"/>
        <v>2998.2055854381174</v>
      </c>
      <c r="Y121" s="10">
        <f t="shared" si="112"/>
        <v>2770.9635686532001</v>
      </c>
      <c r="Z121" s="10">
        <f t="shared" si="112"/>
        <v>2549.1410691338965</v>
      </c>
      <c r="AA121" s="10">
        <f t="shared" si="112"/>
        <v>2333.983316976437</v>
      </c>
      <c r="AB121" s="10">
        <f t="shared" si="112"/>
        <v>2126.5338464200363</v>
      </c>
      <c r="AC121" s="10">
        <f t="shared" si="112"/>
        <v>1927.6515974095278</v>
      </c>
      <c r="AD121" s="10">
        <f t="shared" si="112"/>
        <v>1738.0458575715102</v>
      </c>
      <c r="AE121" s="10">
        <f t="shared" si="112"/>
        <v>1558.3161379199992</v>
      </c>
      <c r="AF121" s="10">
        <f t="shared" si="112"/>
        <v>1388.9597186932708</v>
      </c>
      <c r="AG121" s="10">
        <f t="shared" si="112"/>
        <v>1230.3702724287652</v>
      </c>
      <c r="AH121" s="10">
        <f t="shared" si="112"/>
        <v>1082.8414473605455</v>
      </c>
      <c r="AI121" s="10">
        <f t="shared" si="112"/>
        <v>946.54597075472043</v>
      </c>
      <c r="AJ121" s="10">
        <f t="shared" si="112"/>
        <v>821.52521007034784</v>
      </c>
      <c r="AK121" s="10">
        <f t="shared" si="112"/>
        <v>707.68761237945137</v>
      </c>
      <c r="AL121" s="10">
        <f t="shared" si="112"/>
        <v>604.81217286362789</v>
      </c>
      <c r="AM121" s="10">
        <f t="shared" si="112"/>
        <v>512.56092711259316</v>
      </c>
      <c r="AN121" s="10">
        <f t="shared" si="112"/>
        <v>430.50422126386445</v>
      </c>
      <c r="AO121" s="10">
        <f t="shared" si="112"/>
        <v>358.14220903642803</v>
      </c>
      <c r="AP121" s="10">
        <f t="shared" si="112"/>
        <v>294.918102674068</v>
      </c>
      <c r="AQ121" s="10">
        <f t="shared" si="112"/>
        <v>240.22662106298787</v>
      </c>
      <c r="AR121" s="10">
        <f t="shared" si="112"/>
        <v>193.42041462844691</v>
      </c>
      <c r="AS121" s="10">
        <f t="shared" si="112"/>
        <v>153.82237442202057</v>
      </c>
      <c r="AT121" s="10">
        <f t="shared" si="112"/>
        <v>120.73926429420592</v>
      </c>
      <c r="AU121" s="10">
        <f t="shared" si="112"/>
        <v>93.467249112797788</v>
      </c>
      <c r="AV121" s="10">
        <f t="shared" si="112"/>
        <v>71.304114296624064</v>
      </c>
      <c r="AW121" s="10">
        <f t="shared" si="112"/>
        <v>53.563183420896777</v>
      </c>
      <c r="AX121" s="10">
        <f t="shared" si="112"/>
        <v>39.585612435494554</v>
      </c>
      <c r="AY121" s="10">
        <f t="shared" si="112"/>
        <v>28.751166317261646</v>
      </c>
      <c r="AZ121" s="10">
        <f t="shared" si="112"/>
        <v>20.49085611798689</v>
      </c>
      <c r="BA121" s="10">
        <f t="shared" si="112"/>
        <v>14.297486813691183</v>
      </c>
      <c r="BB121" s="10">
        <f t="shared" si="112"/>
        <v>9.731051655739515</v>
      </c>
      <c r="BC121" s="10">
        <f t="shared" si="112"/>
        <v>6.4208013006953806</v>
      </c>
      <c r="BD121" s="10">
        <f t="shared" si="112"/>
        <v>4.0624132552187344</v>
      </c>
      <c r="BE121" s="10">
        <f t="shared" si="112"/>
        <v>2.4121575544772038</v>
      </c>
      <c r="BF121" s="10">
        <f t="shared" si="112"/>
        <v>1.27907152202187</v>
      </c>
      <c r="BG121" s="10">
        <f t="shared" si="112"/>
        <v>0.51627786026672406</v>
      </c>
    </row>
    <row r="122" spans="2:59" ht="13.35" customHeight="1">
      <c r="D122" s="1" t="s">
        <v>61</v>
      </c>
      <c r="E122" s="10">
        <f t="shared" si="109"/>
        <v>0</v>
      </c>
      <c r="F122" s="10">
        <f>F17-F88</f>
        <v>-300.84813199149693</v>
      </c>
      <c r="G122" s="10">
        <f t="shared" ref="G122:BG122" si="113">G17-G88</f>
        <v>-274.03389935115695</v>
      </c>
      <c r="H122" s="10">
        <f t="shared" si="113"/>
        <v>-250.09519684645483</v>
      </c>
      <c r="I122" s="10">
        <f t="shared" si="113"/>
        <v>-228.06768916844763</v>
      </c>
      <c r="J122" s="10">
        <f t="shared" si="113"/>
        <v>-207.80557253684651</v>
      </c>
      <c r="K122" s="10">
        <f t="shared" si="113"/>
        <v>-189.17134745981866</v>
      </c>
      <c r="L122" s="10">
        <f t="shared" si="113"/>
        <v>-172.03696376101612</v>
      </c>
      <c r="M122" s="10">
        <f t="shared" si="113"/>
        <v>-156.28374977362301</v>
      </c>
      <c r="N122" s="10">
        <f t="shared" si="113"/>
        <v>-141.80155843012599</v>
      </c>
      <c r="O122" s="10">
        <f t="shared" si="113"/>
        <v>-128.4897498124364</v>
      </c>
      <c r="P122" s="10">
        <f t="shared" si="113"/>
        <v>-116.25761713927079</v>
      </c>
      <c r="Q122" s="10">
        <f t="shared" si="113"/>
        <v>-105.02422617927397</v>
      </c>
      <c r="R122" s="10">
        <f t="shared" si="113"/>
        <v>-94.715363012479742</v>
      </c>
      <c r="S122" s="10">
        <f t="shared" si="113"/>
        <v>-85.263860108527638</v>
      </c>
      <c r="T122" s="10">
        <f t="shared" si="113"/>
        <v>-76.606788927057252</v>
      </c>
      <c r="U122" s="10">
        <f t="shared" si="113"/>
        <v>-68.685307186196397</v>
      </c>
      <c r="V122" s="10">
        <f t="shared" si="113"/>
        <v>-61.452465809253994</v>
      </c>
      <c r="W122" s="10">
        <f t="shared" si="113"/>
        <v>-54.856083099244188</v>
      </c>
      <c r="X122" s="10">
        <f t="shared" si="113"/>
        <v>-48.84782107005644</v>
      </c>
      <c r="Y122" s="10">
        <f t="shared" si="113"/>
        <v>-43.382886078135392</v>
      </c>
      <c r="Z122" s="10">
        <f t="shared" si="113"/>
        <v>-38.419881090863257</v>
      </c>
      <c r="AA122" s="10">
        <f t="shared" si="113"/>
        <v>-33.920490237301401</v>
      </c>
      <c r="AB122" s="10">
        <f t="shared" si="113"/>
        <v>-29.849300887057268</v>
      </c>
      <c r="AC122" s="10">
        <f t="shared" si="113"/>
        <v>-26.173599820419774</v>
      </c>
      <c r="AD122" s="10">
        <f t="shared" si="113"/>
        <v>-22.863064875866968</v>
      </c>
      <c r="AE122" s="10">
        <f t="shared" si="113"/>
        <v>-19.889494421673938</v>
      </c>
      <c r="AF122" s="10">
        <f t="shared" si="113"/>
        <v>-17.226536114154641</v>
      </c>
      <c r="AG122" s="10">
        <f t="shared" si="113"/>
        <v>-14.849371133153141</v>
      </c>
      <c r="AH122" s="10">
        <f t="shared" si="113"/>
        <v>-12.734690613755582</v>
      </c>
      <c r="AI122" s="10">
        <f t="shared" si="113"/>
        <v>-10.860690127861742</v>
      </c>
      <c r="AJ122" s="10">
        <f t="shared" si="113"/>
        <v>-9.2070371295476381</v>
      </c>
      <c r="AK122" s="10">
        <f t="shared" si="113"/>
        <v>-7.7547737562313799</v>
      </c>
      <c r="AL122" s="10">
        <f t="shared" si="113"/>
        <v>-6.4861525225117971</v>
      </c>
      <c r="AM122" s="10">
        <f t="shared" si="113"/>
        <v>-5.3845122179112153</v>
      </c>
      <c r="AN122" s="10">
        <f t="shared" si="113"/>
        <v>-4.4341200225777637</v>
      </c>
      <c r="AO122" s="10">
        <f t="shared" si="113"/>
        <v>-3.6200557758760046</v>
      </c>
      <c r="AP122" s="10">
        <f t="shared" si="113"/>
        <v>-2.9281660496252955</v>
      </c>
      <c r="AQ122" s="10">
        <f t="shared" si="113"/>
        <v>-2.3449989265548474</v>
      </c>
      <c r="AR122" s="10">
        <f t="shared" si="113"/>
        <v>-1.8578217304867424</v>
      </c>
      <c r="AS122" s="10">
        <f t="shared" si="113"/>
        <v>-1.454762869902777</v>
      </c>
      <c r="AT122" s="10">
        <f t="shared" si="113"/>
        <v>-1.1248746098012625</v>
      </c>
      <c r="AU122" s="10">
        <f t="shared" si="113"/>
        <v>-0.85806599495520564</v>
      </c>
      <c r="AV122" s="10">
        <f t="shared" si="113"/>
        <v>-0.64507001092381733</v>
      </c>
      <c r="AW122" s="10">
        <f t="shared" si="113"/>
        <v>-0.47743324222459793</v>
      </c>
      <c r="AX122" s="10">
        <f t="shared" si="113"/>
        <v>-0.34750140069048568</v>
      </c>
      <c r="AY122" s="10">
        <f t="shared" si="113"/>
        <v>-0.24840759870842205</v>
      </c>
      <c r="AZ122" s="10">
        <f t="shared" si="113"/>
        <v>-0.17409617929771451</v>
      </c>
      <c r="BA122" s="10">
        <f t="shared" si="113"/>
        <v>-0.11933970624862567</v>
      </c>
      <c r="BB122" s="10">
        <f t="shared" si="113"/>
        <v>-7.972228733853505E-2</v>
      </c>
      <c r="BC122" s="10">
        <f t="shared" si="113"/>
        <v>-5.1594868087720513E-2</v>
      </c>
      <c r="BD122" s="10">
        <f t="shared" si="113"/>
        <v>-3.2009208659208435E-2</v>
      </c>
      <c r="BE122" s="10">
        <f t="shared" si="113"/>
        <v>-1.8637668084353746E-2</v>
      </c>
      <c r="BF122" s="10">
        <f t="shared" si="113"/>
        <v>-9.6857033944721914E-3</v>
      </c>
      <c r="BG122" s="10">
        <f t="shared" si="113"/>
        <v>-3.8032469039648671E-3</v>
      </c>
    </row>
    <row r="123" spans="2:59" ht="13.35" customHeight="1">
      <c r="D123" s="1" t="s">
        <v>60</v>
      </c>
      <c r="E123" s="10">
        <f t="shared" si="109"/>
        <v>1362.1081999672956</v>
      </c>
      <c r="F123" s="10">
        <f>F18</f>
        <v>1203.3925279659882</v>
      </c>
      <c r="G123" s="10">
        <f t="shared" ref="G123:BG123" si="114">G18</f>
        <v>1096.135597404628</v>
      </c>
      <c r="H123" s="10">
        <f t="shared" si="114"/>
        <v>1000.3807873858193</v>
      </c>
      <c r="I123" s="10">
        <f t="shared" si="114"/>
        <v>912.2707566737904</v>
      </c>
      <c r="J123" s="10">
        <f t="shared" si="114"/>
        <v>831.22229014738616</v>
      </c>
      <c r="K123" s="10">
        <f t="shared" si="114"/>
        <v>756.68538983927442</v>
      </c>
      <c r="L123" s="10">
        <f t="shared" si="114"/>
        <v>688.14785504406439</v>
      </c>
      <c r="M123" s="10">
        <f t="shared" si="114"/>
        <v>625.13499909449172</v>
      </c>
      <c r="N123" s="10">
        <f t="shared" si="114"/>
        <v>567.20623372050363</v>
      </c>
      <c r="O123" s="10">
        <f t="shared" si="114"/>
        <v>513.95899924974526</v>
      </c>
      <c r="P123" s="10">
        <f t="shared" si="114"/>
        <v>465.03046855708317</v>
      </c>
      <c r="Q123" s="10">
        <f t="shared" si="114"/>
        <v>420.09690471709581</v>
      </c>
      <c r="R123" s="10">
        <f t="shared" si="114"/>
        <v>378.86145204991914</v>
      </c>
      <c r="S123" s="10">
        <f t="shared" si="114"/>
        <v>341.05544043411066</v>
      </c>
      <c r="T123" s="10">
        <f t="shared" si="114"/>
        <v>306.4271557082289</v>
      </c>
      <c r="U123" s="10">
        <f t="shared" si="114"/>
        <v>274.7412287447857</v>
      </c>
      <c r="V123" s="10">
        <f t="shared" si="114"/>
        <v>245.809863237016</v>
      </c>
      <c r="W123" s="10">
        <f t="shared" si="114"/>
        <v>219.42433239697675</v>
      </c>
      <c r="X123" s="10">
        <f t="shared" si="114"/>
        <v>195.39128428022573</v>
      </c>
      <c r="Y123" s="10">
        <f t="shared" si="114"/>
        <v>173.5315443125416</v>
      </c>
      <c r="Z123" s="10">
        <f t="shared" si="114"/>
        <v>153.67952436345306</v>
      </c>
      <c r="AA123" s="10">
        <f t="shared" si="114"/>
        <v>135.68196094920552</v>
      </c>
      <c r="AB123" s="10">
        <f t="shared" si="114"/>
        <v>119.39720354822907</v>
      </c>
      <c r="AC123" s="10">
        <f t="shared" si="114"/>
        <v>104.6943992816791</v>
      </c>
      <c r="AD123" s="10">
        <f t="shared" si="114"/>
        <v>91.4522595034679</v>
      </c>
      <c r="AE123" s="10">
        <f t="shared" si="114"/>
        <v>79.557977686695764</v>
      </c>
      <c r="AF123" s="10">
        <f t="shared" si="114"/>
        <v>68.906144456618577</v>
      </c>
      <c r="AG123" s="10">
        <f t="shared" si="114"/>
        <v>59.397484532612559</v>
      </c>
      <c r="AH123" s="10">
        <f t="shared" si="114"/>
        <v>50.938762455022349</v>
      </c>
      <c r="AI123" s="10">
        <f t="shared" si="114"/>
        <v>43.442760511446998</v>
      </c>
      <c r="AJ123" s="10">
        <f t="shared" si="114"/>
        <v>36.828148518190574</v>
      </c>
      <c r="AK123" s="10">
        <f t="shared" si="114"/>
        <v>31.01909502492552</v>
      </c>
      <c r="AL123" s="10">
        <f t="shared" si="114"/>
        <v>25.944610090047185</v>
      </c>
      <c r="AM123" s="10">
        <f t="shared" si="114"/>
        <v>21.538048871644861</v>
      </c>
      <c r="AN123" s="10">
        <f t="shared" si="114"/>
        <v>17.736480090311058</v>
      </c>
      <c r="AO123" s="10">
        <f t="shared" si="114"/>
        <v>14.480223103504024</v>
      </c>
      <c r="AP123" s="10">
        <f t="shared" si="114"/>
        <v>11.712664198501185</v>
      </c>
      <c r="AQ123" s="10">
        <f t="shared" si="114"/>
        <v>9.3799957062193879</v>
      </c>
      <c r="AR123" s="10">
        <f t="shared" si="114"/>
        <v>7.4312869219469686</v>
      </c>
      <c r="AS123" s="10">
        <f t="shared" si="114"/>
        <v>5.8190514796111108</v>
      </c>
      <c r="AT123" s="10">
        <f t="shared" si="114"/>
        <v>4.4994984392050492</v>
      </c>
      <c r="AU123" s="10">
        <f t="shared" si="114"/>
        <v>3.4322639798208225</v>
      </c>
      <c r="AV123" s="10">
        <f t="shared" si="114"/>
        <v>2.5802800436952698</v>
      </c>
      <c r="AW123" s="10">
        <f t="shared" si="114"/>
        <v>1.9097329688983917</v>
      </c>
      <c r="AX123" s="10">
        <f t="shared" si="114"/>
        <v>1.3900056027619427</v>
      </c>
      <c r="AY123" s="10">
        <f t="shared" si="114"/>
        <v>0.99363039483368809</v>
      </c>
      <c r="AZ123" s="10">
        <f t="shared" si="114"/>
        <v>0.69638471719085804</v>
      </c>
      <c r="BA123" s="10">
        <f t="shared" si="114"/>
        <v>0.47735882499450266</v>
      </c>
      <c r="BB123" s="10">
        <f t="shared" si="114"/>
        <v>0.31888914935414026</v>
      </c>
      <c r="BC123" s="10">
        <f t="shared" si="114"/>
        <v>0.20637947235088203</v>
      </c>
      <c r="BD123" s="10">
        <f t="shared" si="114"/>
        <v>0.12803683463683377</v>
      </c>
      <c r="BE123" s="10">
        <f t="shared" si="114"/>
        <v>7.4550672337414983E-2</v>
      </c>
      <c r="BF123" s="10">
        <f t="shared" si="114"/>
        <v>3.8742813577888766E-2</v>
      </c>
      <c r="BG123" s="10">
        <f t="shared" si="114"/>
        <v>1.5212987615859467E-2</v>
      </c>
    </row>
    <row r="124" spans="2:59" ht="13.35" customHeight="1">
      <c r="B124" s="234"/>
      <c r="D124" s="1" t="s">
        <v>91</v>
      </c>
      <c r="E124" s="10">
        <f t="shared" si="109"/>
        <v>1938.0452307692308</v>
      </c>
      <c r="F124" s="10">
        <f>F19</f>
        <v>351.56704000000008</v>
      </c>
      <c r="G124" s="10">
        <f t="shared" ref="G124:BG124" si="115">G19</f>
        <v>0</v>
      </c>
      <c r="H124" s="10">
        <f t="shared" si="115"/>
        <v>0</v>
      </c>
      <c r="I124" s="10">
        <f t="shared" si="115"/>
        <v>0</v>
      </c>
      <c r="J124" s="10">
        <f t="shared" si="115"/>
        <v>0</v>
      </c>
      <c r="K124" s="10">
        <f t="shared" si="115"/>
        <v>0</v>
      </c>
      <c r="L124" s="10">
        <f t="shared" si="115"/>
        <v>0</v>
      </c>
      <c r="M124" s="10">
        <f t="shared" si="115"/>
        <v>0</v>
      </c>
      <c r="N124" s="10">
        <f t="shared" si="115"/>
        <v>0</v>
      </c>
      <c r="O124" s="10">
        <f t="shared" si="115"/>
        <v>0</v>
      </c>
      <c r="P124" s="10">
        <f t="shared" si="115"/>
        <v>0</v>
      </c>
      <c r="Q124" s="10">
        <f t="shared" si="115"/>
        <v>0</v>
      </c>
      <c r="R124" s="10">
        <f t="shared" si="115"/>
        <v>0</v>
      </c>
      <c r="S124" s="10">
        <f t="shared" si="115"/>
        <v>0</v>
      </c>
      <c r="T124" s="10">
        <f t="shared" si="115"/>
        <v>0</v>
      </c>
      <c r="U124" s="10">
        <f t="shared" si="115"/>
        <v>0</v>
      </c>
      <c r="V124" s="10">
        <f t="shared" si="115"/>
        <v>0</v>
      </c>
      <c r="W124" s="10">
        <f t="shared" si="115"/>
        <v>0</v>
      </c>
      <c r="X124" s="10">
        <f t="shared" si="115"/>
        <v>0</v>
      </c>
      <c r="Y124" s="10">
        <f t="shared" si="115"/>
        <v>0</v>
      </c>
      <c r="Z124" s="10">
        <f t="shared" si="115"/>
        <v>0</v>
      </c>
      <c r="AA124" s="10">
        <f t="shared" si="115"/>
        <v>0</v>
      </c>
      <c r="AB124" s="10">
        <f t="shared" si="115"/>
        <v>0</v>
      </c>
      <c r="AC124" s="10">
        <f t="shared" si="115"/>
        <v>0</v>
      </c>
      <c r="AD124" s="10">
        <f t="shared" si="115"/>
        <v>0</v>
      </c>
      <c r="AE124" s="10">
        <f t="shared" si="115"/>
        <v>0</v>
      </c>
      <c r="AF124" s="10">
        <f t="shared" si="115"/>
        <v>0</v>
      </c>
      <c r="AG124" s="10">
        <f t="shared" si="115"/>
        <v>0</v>
      </c>
      <c r="AH124" s="10">
        <f t="shared" si="115"/>
        <v>0</v>
      </c>
      <c r="AI124" s="10">
        <f t="shared" si="115"/>
        <v>0</v>
      </c>
      <c r="AJ124" s="10">
        <f t="shared" si="115"/>
        <v>0</v>
      </c>
      <c r="AK124" s="10">
        <f t="shared" si="115"/>
        <v>0</v>
      </c>
      <c r="AL124" s="10">
        <f t="shared" si="115"/>
        <v>0</v>
      </c>
      <c r="AM124" s="10">
        <f t="shared" si="115"/>
        <v>0</v>
      </c>
      <c r="AN124" s="10">
        <f t="shared" si="115"/>
        <v>0</v>
      </c>
      <c r="AO124" s="10">
        <f t="shared" si="115"/>
        <v>0</v>
      </c>
      <c r="AP124" s="10">
        <f t="shared" si="115"/>
        <v>0</v>
      </c>
      <c r="AQ124" s="10">
        <f t="shared" si="115"/>
        <v>0</v>
      </c>
      <c r="AR124" s="10">
        <f t="shared" si="115"/>
        <v>0</v>
      </c>
      <c r="AS124" s="10">
        <f t="shared" si="115"/>
        <v>0</v>
      </c>
      <c r="AT124" s="10">
        <f t="shared" si="115"/>
        <v>0</v>
      </c>
      <c r="AU124" s="10">
        <f t="shared" si="115"/>
        <v>0</v>
      </c>
      <c r="AV124" s="10">
        <f t="shared" si="115"/>
        <v>0</v>
      </c>
      <c r="AW124" s="10">
        <f t="shared" si="115"/>
        <v>0</v>
      </c>
      <c r="AX124" s="10">
        <f t="shared" si="115"/>
        <v>0</v>
      </c>
      <c r="AY124" s="10">
        <f t="shared" si="115"/>
        <v>0</v>
      </c>
      <c r="AZ124" s="10">
        <f t="shared" si="115"/>
        <v>0</v>
      </c>
      <c r="BA124" s="10">
        <f t="shared" si="115"/>
        <v>0</v>
      </c>
      <c r="BB124" s="10">
        <f t="shared" si="115"/>
        <v>0</v>
      </c>
      <c r="BC124" s="10">
        <f t="shared" si="115"/>
        <v>0</v>
      </c>
      <c r="BD124" s="10">
        <f t="shared" si="115"/>
        <v>0</v>
      </c>
      <c r="BE124" s="10">
        <f t="shared" si="115"/>
        <v>0</v>
      </c>
      <c r="BF124" s="10">
        <f t="shared" si="115"/>
        <v>0</v>
      </c>
      <c r="BG124" s="10">
        <f t="shared" si="115"/>
        <v>0</v>
      </c>
    </row>
    <row r="125" spans="2:59" ht="13.35" customHeight="1">
      <c r="B125" s="234"/>
      <c r="D125" s="232" t="s">
        <v>187</v>
      </c>
      <c r="E125" s="10">
        <f>-E88</f>
        <v>-340.52704999182407</v>
      </c>
      <c r="F125" s="10">
        <f>-F88</f>
        <v>-300.84813199149693</v>
      </c>
      <c r="G125" s="10">
        <f t="shared" ref="G125:BG125" si="116">-G88</f>
        <v>-274.03389935115695</v>
      </c>
      <c r="H125" s="10">
        <f t="shared" si="116"/>
        <v>-250.09519684645483</v>
      </c>
      <c r="I125" s="10">
        <f t="shared" si="116"/>
        <v>-228.06768916844763</v>
      </c>
      <c r="J125" s="10">
        <f t="shared" si="116"/>
        <v>-207.80557253684651</v>
      </c>
      <c r="K125" s="10">
        <f t="shared" si="116"/>
        <v>-189.17134745981866</v>
      </c>
      <c r="L125" s="10">
        <f t="shared" si="116"/>
        <v>-172.03696376101612</v>
      </c>
      <c r="M125" s="10">
        <f t="shared" si="116"/>
        <v>-156.28374977362301</v>
      </c>
      <c r="N125" s="10">
        <f t="shared" si="116"/>
        <v>-141.80155843012599</v>
      </c>
      <c r="O125" s="10">
        <f t="shared" si="116"/>
        <v>-128.4897498124364</v>
      </c>
      <c r="P125" s="10">
        <f t="shared" si="116"/>
        <v>-116.25761713927079</v>
      </c>
      <c r="Q125" s="10">
        <f t="shared" si="116"/>
        <v>-105.02422617927397</v>
      </c>
      <c r="R125" s="10">
        <f t="shared" si="116"/>
        <v>-94.715363012479742</v>
      </c>
      <c r="S125" s="10">
        <f t="shared" si="116"/>
        <v>-85.263860108527638</v>
      </c>
      <c r="T125" s="10">
        <f t="shared" si="116"/>
        <v>-76.606788927057252</v>
      </c>
      <c r="U125" s="10">
        <f t="shared" si="116"/>
        <v>-68.685307186196397</v>
      </c>
      <c r="V125" s="10">
        <f t="shared" si="116"/>
        <v>-61.452465809253994</v>
      </c>
      <c r="W125" s="10">
        <f t="shared" si="116"/>
        <v>-54.856083099244188</v>
      </c>
      <c r="X125" s="10">
        <f t="shared" si="116"/>
        <v>-48.84782107005644</v>
      </c>
      <c r="Y125" s="10">
        <f t="shared" si="116"/>
        <v>-43.382886078135392</v>
      </c>
      <c r="Z125" s="10">
        <f t="shared" si="116"/>
        <v>-38.419881090863257</v>
      </c>
      <c r="AA125" s="10">
        <f t="shared" si="116"/>
        <v>-33.920490237301401</v>
      </c>
      <c r="AB125" s="10">
        <f t="shared" si="116"/>
        <v>-29.849300887057268</v>
      </c>
      <c r="AC125" s="10">
        <f t="shared" si="116"/>
        <v>-26.173599820419774</v>
      </c>
      <c r="AD125" s="10">
        <f t="shared" si="116"/>
        <v>-22.863064875866968</v>
      </c>
      <c r="AE125" s="10">
        <f t="shared" si="116"/>
        <v>-19.889494421673938</v>
      </c>
      <c r="AF125" s="10">
        <f t="shared" si="116"/>
        <v>-17.226536114154641</v>
      </c>
      <c r="AG125" s="10">
        <f t="shared" si="116"/>
        <v>-14.849371133153141</v>
      </c>
      <c r="AH125" s="10">
        <f t="shared" si="116"/>
        <v>-12.734690613755582</v>
      </c>
      <c r="AI125" s="10">
        <f t="shared" si="116"/>
        <v>-10.860690127861742</v>
      </c>
      <c r="AJ125" s="10">
        <f t="shared" si="116"/>
        <v>-9.2070371295476381</v>
      </c>
      <c r="AK125" s="10">
        <f t="shared" si="116"/>
        <v>-7.7547737562313799</v>
      </c>
      <c r="AL125" s="10">
        <f t="shared" si="116"/>
        <v>-6.4861525225117971</v>
      </c>
      <c r="AM125" s="10">
        <f t="shared" si="116"/>
        <v>-5.3845122179112153</v>
      </c>
      <c r="AN125" s="10">
        <f t="shared" si="116"/>
        <v>-4.4341200225777637</v>
      </c>
      <c r="AO125" s="10">
        <f t="shared" si="116"/>
        <v>-3.6200557758760046</v>
      </c>
      <c r="AP125" s="10">
        <f t="shared" si="116"/>
        <v>-2.9281660496252955</v>
      </c>
      <c r="AQ125" s="10">
        <f t="shared" si="116"/>
        <v>-2.3449989265548474</v>
      </c>
      <c r="AR125" s="10">
        <f t="shared" si="116"/>
        <v>-1.8578217304867424</v>
      </c>
      <c r="AS125" s="10">
        <f t="shared" si="116"/>
        <v>-1.454762869902777</v>
      </c>
      <c r="AT125" s="10">
        <f t="shared" si="116"/>
        <v>-1.1248746098012625</v>
      </c>
      <c r="AU125" s="10">
        <f t="shared" si="116"/>
        <v>-0.85806599495520564</v>
      </c>
      <c r="AV125" s="10">
        <f t="shared" si="116"/>
        <v>-0.64507001092381733</v>
      </c>
      <c r="AW125" s="10">
        <f t="shared" si="116"/>
        <v>-0.47743324222459793</v>
      </c>
      <c r="AX125" s="10">
        <f t="shared" si="116"/>
        <v>-0.34750140069048568</v>
      </c>
      <c r="AY125" s="10">
        <f t="shared" si="116"/>
        <v>-0.24840759870842205</v>
      </c>
      <c r="AZ125" s="10">
        <f t="shared" si="116"/>
        <v>-0.17409617929771451</v>
      </c>
      <c r="BA125" s="10">
        <f t="shared" si="116"/>
        <v>-0.11933970624862567</v>
      </c>
      <c r="BB125" s="10">
        <f t="shared" si="116"/>
        <v>-7.972228733853505E-2</v>
      </c>
      <c r="BC125" s="10">
        <f t="shared" si="116"/>
        <v>-5.1594868087720513E-2</v>
      </c>
      <c r="BD125" s="10">
        <f t="shared" si="116"/>
        <v>-3.2009208659208435E-2</v>
      </c>
      <c r="BE125" s="10">
        <f t="shared" si="116"/>
        <v>-1.8637668084353746E-2</v>
      </c>
      <c r="BF125" s="10">
        <f t="shared" si="116"/>
        <v>-9.6857033944721914E-3</v>
      </c>
      <c r="BG125" s="10">
        <f t="shared" si="116"/>
        <v>-3.8032469039648671E-3</v>
      </c>
    </row>
    <row r="126" spans="2:59" ht="13.35" customHeight="1">
      <c r="D126" s="36" t="s">
        <v>98</v>
      </c>
      <c r="E126" s="10">
        <f>SUM(E119:E125)</f>
        <v>-1296.3825781716594</v>
      </c>
      <c r="F126" s="10">
        <f>F20-F90</f>
        <v>-685.71731198026896</v>
      </c>
      <c r="G126" s="10">
        <f t="shared" ref="G126:BG126" si="117">G20-G90</f>
        <v>145.96978389118533</v>
      </c>
      <c r="H126" s="10">
        <f t="shared" si="117"/>
        <v>1057.1683218634219</v>
      </c>
      <c r="I126" s="10">
        <f t="shared" si="117"/>
        <v>1831.7593155997947</v>
      </c>
      <c r="J126" s="10">
        <f t="shared" si="117"/>
        <v>2487.5952938890773</v>
      </c>
      <c r="K126" s="10">
        <f t="shared" si="117"/>
        <v>3039.4565697542575</v>
      </c>
      <c r="L126" s="10">
        <f t="shared" si="117"/>
        <v>3500.0609542495786</v>
      </c>
      <c r="M126" s="10">
        <f t="shared" si="117"/>
        <v>3880.3492479633514</v>
      </c>
      <c r="N126" s="10">
        <f t="shared" si="117"/>
        <v>4187.4790638064196</v>
      </c>
      <c r="O126" s="10">
        <f t="shared" si="117"/>
        <v>4425.7276289461024</v>
      </c>
      <c r="P126" s="10">
        <f t="shared" si="117"/>
        <v>4599.6121654718863</v>
      </c>
      <c r="Q126" s="10">
        <f t="shared" si="117"/>
        <v>4715.0296325548588</v>
      </c>
      <c r="R126" s="10">
        <f t="shared" si="117"/>
        <v>4775.6597174669696</v>
      </c>
      <c r="S126" s="10">
        <f t="shared" si="117"/>
        <v>4788.7984168043877</v>
      </c>
      <c r="T126" s="10">
        <f t="shared" si="117"/>
        <v>4760.9393981289568</v>
      </c>
      <c r="U126" s="10">
        <f t="shared" si="117"/>
        <v>4683.194903252177</v>
      </c>
      <c r="V126" s="10">
        <f t="shared" si="117"/>
        <v>4576.2019405813935</v>
      </c>
      <c r="W126" s="10">
        <f t="shared" si="117"/>
        <v>4444.3022002332145</v>
      </c>
      <c r="X126" s="10">
        <f t="shared" si="117"/>
        <v>4291.5217796857951</v>
      </c>
      <c r="Y126" s="10">
        <f t="shared" si="117"/>
        <v>4121.3247756927085</v>
      </c>
      <c r="Z126" s="10">
        <f t="shared" si="117"/>
        <v>3936.9452009467495</v>
      </c>
      <c r="AA126" s="10">
        <f t="shared" si="117"/>
        <v>3741.164436656416</v>
      </c>
      <c r="AB126" s="10">
        <f t="shared" si="117"/>
        <v>3536.4159731138916</v>
      </c>
      <c r="AC126" s="10">
        <f t="shared" si="117"/>
        <v>3325.0319486641083</v>
      </c>
      <c r="AD126" s="10">
        <f t="shared" si="117"/>
        <v>3109.2637850138417</v>
      </c>
      <c r="AE126" s="10">
        <f t="shared" si="117"/>
        <v>2891.3720316545732</v>
      </c>
      <c r="AF126" s="10">
        <f t="shared" si="117"/>
        <v>2673.764810002076</v>
      </c>
      <c r="AG126" s="10">
        <f t="shared" si="117"/>
        <v>2458.5143031260245</v>
      </c>
      <c r="AH126" s="10">
        <f t="shared" si="117"/>
        <v>2247.3312867863915</v>
      </c>
      <c r="AI126" s="10">
        <f t="shared" si="117"/>
        <v>2041.5950902184275</v>
      </c>
      <c r="AJ126" s="10">
        <f t="shared" si="117"/>
        <v>1842.4682406006757</v>
      </c>
      <c r="AK126" s="10">
        <f t="shared" si="117"/>
        <v>1651.0361546540075</v>
      </c>
      <c r="AL126" s="10">
        <f t="shared" si="117"/>
        <v>1468.2660051769546</v>
      </c>
      <c r="AM126" s="10">
        <f t="shared" si="117"/>
        <v>1295.1038393504889</v>
      </c>
      <c r="AN126" s="10">
        <f t="shared" si="117"/>
        <v>1132.4504972910474</v>
      </c>
      <c r="AO126" s="10">
        <f t="shared" si="117"/>
        <v>981.07517607229329</v>
      </c>
      <c r="AP126" s="10">
        <f t="shared" si="117"/>
        <v>841.67252714520782</v>
      </c>
      <c r="AQ126" s="10">
        <f t="shared" si="117"/>
        <v>714.72983923947857</v>
      </c>
      <c r="AR126" s="10">
        <f t="shared" si="117"/>
        <v>600.30136173303129</v>
      </c>
      <c r="AS126" s="10">
        <f t="shared" si="117"/>
        <v>498.14094224171254</v>
      </c>
      <c r="AT126" s="10">
        <f t="shared" si="117"/>
        <v>407.94385996212748</v>
      </c>
      <c r="AU126" s="10">
        <f t="shared" si="117"/>
        <v>329.30126952664256</v>
      </c>
      <c r="AV126" s="10">
        <f t="shared" si="117"/>
        <v>261.67683283601275</v>
      </c>
      <c r="AW126" s="10">
        <f t="shared" si="117"/>
        <v>204.43011330471626</v>
      </c>
      <c r="AX126" s="10">
        <f t="shared" si="117"/>
        <v>156.82640986033203</v>
      </c>
      <c r="AY126" s="10">
        <f t="shared" si="117"/>
        <v>117.98406188809376</v>
      </c>
      <c r="AZ126" s="10">
        <f t="shared" si="117"/>
        <v>86.89541575820023</v>
      </c>
      <c r="BA126" s="10">
        <f t="shared" si="117"/>
        <v>62.496411507982103</v>
      </c>
      <c r="BB126" s="10">
        <f t="shared" si="117"/>
        <v>43.726673194059586</v>
      </c>
      <c r="BC126" s="10">
        <f t="shared" si="117"/>
        <v>29.57893434822137</v>
      </c>
      <c r="BD126" s="10">
        <f t="shared" si="117"/>
        <v>19.13425773989152</v>
      </c>
      <c r="BE126" s="10">
        <f t="shared" si="117"/>
        <v>11.58406361217278</v>
      </c>
      <c r="BF126" s="10">
        <f t="shared" si="117"/>
        <v>6.2401097854445418</v>
      </c>
      <c r="BG126" s="10">
        <f t="shared" si="117"/>
        <v>2.5345241785679082</v>
      </c>
    </row>
    <row r="127" spans="2:59" ht="13.35" customHeight="1">
      <c r="D127" s="39"/>
    </row>
    <row r="128" spans="2:59" ht="13.35" customHeight="1">
      <c r="D128" s="39"/>
    </row>
    <row r="129" spans="3:59" ht="13.35" customHeight="1">
      <c r="C129" s="7" t="s">
        <v>93</v>
      </c>
      <c r="D129" s="39"/>
      <c r="E129" s="10"/>
      <c r="F129" s="10">
        <f>E126</f>
        <v>-1296.3825781716594</v>
      </c>
      <c r="G129" s="10">
        <f t="shared" ref="G129:BG129" si="118">F126</f>
        <v>-685.71731198026896</v>
      </c>
      <c r="H129" s="10">
        <f t="shared" si="118"/>
        <v>145.96978389118533</v>
      </c>
      <c r="I129" s="10">
        <f t="shared" si="118"/>
        <v>1057.1683218634219</v>
      </c>
      <c r="J129" s="10">
        <f t="shared" si="118"/>
        <v>1831.7593155997947</v>
      </c>
      <c r="K129" s="10">
        <f t="shared" si="118"/>
        <v>2487.5952938890773</v>
      </c>
      <c r="L129" s="10">
        <f t="shared" si="118"/>
        <v>3039.4565697542575</v>
      </c>
      <c r="M129" s="10">
        <f t="shared" si="118"/>
        <v>3500.0609542495786</v>
      </c>
      <c r="N129" s="10">
        <f t="shared" si="118"/>
        <v>3880.3492479633514</v>
      </c>
      <c r="O129" s="10">
        <f t="shared" si="118"/>
        <v>4187.4790638064196</v>
      </c>
      <c r="P129" s="10">
        <f t="shared" si="118"/>
        <v>4425.7276289461024</v>
      </c>
      <c r="Q129" s="10">
        <f t="shared" si="118"/>
        <v>4599.6121654718863</v>
      </c>
      <c r="R129" s="10">
        <f t="shared" si="118"/>
        <v>4715.0296325548588</v>
      </c>
      <c r="S129" s="10">
        <f t="shared" si="118"/>
        <v>4775.6597174669696</v>
      </c>
      <c r="T129" s="10">
        <f t="shared" si="118"/>
        <v>4788.7984168043877</v>
      </c>
      <c r="U129" s="10">
        <f t="shared" si="118"/>
        <v>4760.9393981289568</v>
      </c>
      <c r="V129" s="10">
        <f t="shared" si="118"/>
        <v>4683.194903252177</v>
      </c>
      <c r="W129" s="10">
        <f t="shared" si="118"/>
        <v>4576.2019405813935</v>
      </c>
      <c r="X129" s="10">
        <f t="shared" si="118"/>
        <v>4444.3022002332145</v>
      </c>
      <c r="Y129" s="10">
        <f t="shared" si="118"/>
        <v>4291.5217796857951</v>
      </c>
      <c r="Z129" s="10">
        <f t="shared" si="118"/>
        <v>4121.3247756927085</v>
      </c>
      <c r="AA129" s="10">
        <f t="shared" si="118"/>
        <v>3936.9452009467495</v>
      </c>
      <c r="AB129" s="10">
        <f t="shared" si="118"/>
        <v>3741.164436656416</v>
      </c>
      <c r="AC129" s="10">
        <f t="shared" si="118"/>
        <v>3536.4159731138916</v>
      </c>
      <c r="AD129" s="10">
        <f t="shared" si="118"/>
        <v>3325.0319486641083</v>
      </c>
      <c r="AE129" s="10">
        <f t="shared" si="118"/>
        <v>3109.2637850138417</v>
      </c>
      <c r="AF129" s="10">
        <f t="shared" si="118"/>
        <v>2891.3720316545732</v>
      </c>
      <c r="AG129" s="10">
        <f t="shared" si="118"/>
        <v>2673.764810002076</v>
      </c>
      <c r="AH129" s="10">
        <f t="shared" si="118"/>
        <v>2458.5143031260245</v>
      </c>
      <c r="AI129" s="10">
        <f t="shared" si="118"/>
        <v>2247.3312867863915</v>
      </c>
      <c r="AJ129" s="10">
        <f t="shared" si="118"/>
        <v>2041.5950902184275</v>
      </c>
      <c r="AK129" s="10">
        <f t="shared" si="118"/>
        <v>1842.4682406006757</v>
      </c>
      <c r="AL129" s="10">
        <f t="shared" si="118"/>
        <v>1651.0361546540075</v>
      </c>
      <c r="AM129" s="10">
        <f t="shared" si="118"/>
        <v>1468.2660051769546</v>
      </c>
      <c r="AN129" s="10">
        <f t="shared" si="118"/>
        <v>1295.1038393504889</v>
      </c>
      <c r="AO129" s="10">
        <f t="shared" si="118"/>
        <v>1132.4504972910474</v>
      </c>
      <c r="AP129" s="10">
        <f t="shared" si="118"/>
        <v>981.07517607229329</v>
      </c>
      <c r="AQ129" s="10">
        <f t="shared" si="118"/>
        <v>841.67252714520782</v>
      </c>
      <c r="AR129" s="10">
        <f t="shared" si="118"/>
        <v>714.72983923947857</v>
      </c>
      <c r="AS129" s="10">
        <f t="shared" si="118"/>
        <v>600.30136173303129</v>
      </c>
      <c r="AT129" s="10">
        <f t="shared" si="118"/>
        <v>498.14094224171254</v>
      </c>
      <c r="AU129" s="10">
        <f t="shared" si="118"/>
        <v>407.94385996212748</v>
      </c>
      <c r="AV129" s="10">
        <f t="shared" si="118"/>
        <v>329.30126952664256</v>
      </c>
      <c r="AW129" s="10">
        <f t="shared" si="118"/>
        <v>261.67683283601275</v>
      </c>
      <c r="AX129" s="10">
        <f t="shared" si="118"/>
        <v>204.43011330471626</v>
      </c>
      <c r="AY129" s="10">
        <f t="shared" si="118"/>
        <v>156.82640986033203</v>
      </c>
      <c r="AZ129" s="10">
        <f t="shared" si="118"/>
        <v>117.98406188809376</v>
      </c>
      <c r="BA129" s="10">
        <f t="shared" si="118"/>
        <v>86.89541575820023</v>
      </c>
      <c r="BB129" s="10">
        <f t="shared" si="118"/>
        <v>62.496411507982103</v>
      </c>
      <c r="BC129" s="10">
        <f t="shared" si="118"/>
        <v>43.726673194059586</v>
      </c>
      <c r="BD129" s="10">
        <f t="shared" si="118"/>
        <v>29.57893434822137</v>
      </c>
      <c r="BE129" s="10">
        <f t="shared" si="118"/>
        <v>19.13425773989152</v>
      </c>
      <c r="BF129" s="10">
        <f t="shared" si="118"/>
        <v>11.58406361217278</v>
      </c>
      <c r="BG129" s="10">
        <f t="shared" si="118"/>
        <v>6.2401097854445418</v>
      </c>
    </row>
    <row r="130" spans="3:59" ht="13.35" customHeight="1">
      <c r="C130" s="7"/>
      <c r="D130" s="1" t="s">
        <v>0</v>
      </c>
      <c r="E130" s="10"/>
      <c r="F130" s="10">
        <f>F24-F94</f>
        <v>1500</v>
      </c>
      <c r="G130" s="10">
        <f t="shared" ref="G130:BG130" si="119">G24-G94</f>
        <v>1318.3764000000001</v>
      </c>
      <c r="H130" s="10">
        <f t="shared" si="119"/>
        <v>1184.3911248444001</v>
      </c>
      <c r="I130" s="10">
        <f t="shared" si="119"/>
        <v>1087.0355956515402</v>
      </c>
      <c r="J130" s="10">
        <f t="shared" si="119"/>
        <v>997.22254066761877</v>
      </c>
      <c r="K130" s="10">
        <f t="shared" si="119"/>
        <v>914.47221646498724</v>
      </c>
      <c r="L130" s="10">
        <f t="shared" si="119"/>
        <v>838.27729402246473</v>
      </c>
      <c r="M130" s="10">
        <f t="shared" si="119"/>
        <v>768.14567436087486</v>
      </c>
      <c r="N130" s="10">
        <f t="shared" si="119"/>
        <v>703.62696836341672</v>
      </c>
      <c r="O130" s="10">
        <f t="shared" si="119"/>
        <v>644.24901430637738</v>
      </c>
      <c r="P130" s="10">
        <f t="shared" si="119"/>
        <v>589.53809951345113</v>
      </c>
      <c r="Q130" s="10">
        <f t="shared" si="119"/>
        <v>539.03944498532803</v>
      </c>
      <c r="R130" s="10">
        <f t="shared" si="119"/>
        <v>492.41512038343319</v>
      </c>
      <c r="S130" s="10">
        <f t="shared" si="119"/>
        <v>449.32525196101608</v>
      </c>
      <c r="T130" s="10">
        <f t="shared" si="119"/>
        <v>409.53480494835628</v>
      </c>
      <c r="U130" s="10">
        <f t="shared" si="119"/>
        <v>372.8196820568923</v>
      </c>
      <c r="V130" s="10">
        <f t="shared" si="119"/>
        <v>338.69639132546189</v>
      </c>
      <c r="W130" s="10">
        <f t="shared" si="119"/>
        <v>307.27877858755551</v>
      </c>
      <c r="X130" s="10">
        <f t="shared" si="119"/>
        <v>278.36556628362666</v>
      </c>
      <c r="Y130" s="10">
        <f t="shared" si="119"/>
        <v>251.7708541195685</v>
      </c>
      <c r="Z130" s="10">
        <f t="shared" si="119"/>
        <v>227.31856664245106</v>
      </c>
      <c r="AA130" s="10">
        <f t="shared" si="119"/>
        <v>204.84794447499146</v>
      </c>
      <c r="AB130" s="10">
        <f t="shared" si="119"/>
        <v>184.20844885982481</v>
      </c>
      <c r="AC130" s="10">
        <f t="shared" si="119"/>
        <v>165.26039939320552</v>
      </c>
      <c r="AD130" s="10">
        <f t="shared" si="119"/>
        <v>147.8782444808684</v>
      </c>
      <c r="AE130" s="10">
        <f t="shared" si="119"/>
        <v>131.94885913668708</v>
      </c>
      <c r="AF130" s="10">
        <f t="shared" si="119"/>
        <v>117.37120195880954</v>
      </c>
      <c r="AG130" s="10">
        <f t="shared" si="119"/>
        <v>104.05745788125628</v>
      </c>
      <c r="AH130" s="10">
        <f t="shared" si="119"/>
        <v>91.922693372975715</v>
      </c>
      <c r="AI130" s="10">
        <f t="shared" si="119"/>
        <v>80.884211892897952</v>
      </c>
      <c r="AJ130" s="10">
        <f t="shared" si="119"/>
        <v>70.862463917259362</v>
      </c>
      <c r="AK130" s="10">
        <f t="shared" si="119"/>
        <v>61.783196555367724</v>
      </c>
      <c r="AL130" s="10">
        <f t="shared" si="119"/>
        <v>53.579599003467358</v>
      </c>
      <c r="AM130" s="10">
        <f t="shared" si="119"/>
        <v>46.190715118814005</v>
      </c>
      <c r="AN130" s="10">
        <f t="shared" si="119"/>
        <v>39.56242140440839</v>
      </c>
      <c r="AO130" s="10">
        <f t="shared" si="119"/>
        <v>33.645782158536306</v>
      </c>
      <c r="AP130" s="10">
        <f t="shared" si="119"/>
        <v>28.394523437299185</v>
      </c>
      <c r="AQ130" s="10">
        <f t="shared" si="119"/>
        <v>23.765625510931919</v>
      </c>
      <c r="AR130" s="10">
        <f t="shared" si="119"/>
        <v>19.716419223878933</v>
      </c>
      <c r="AS130" s="10">
        <f t="shared" si="119"/>
        <v>16.200398070252295</v>
      </c>
      <c r="AT130" s="10">
        <f t="shared" si="119"/>
        <v>13.170094170733918</v>
      </c>
      <c r="AU130" s="10">
        <f t="shared" si="119"/>
        <v>10.581570109890519</v>
      </c>
      <c r="AV130" s="10">
        <f t="shared" si="119"/>
        <v>8.3931659670677536</v>
      </c>
      <c r="AW130" s="10">
        <f t="shared" si="119"/>
        <v>6.5646912602773355</v>
      </c>
      <c r="AX130" s="10">
        <f t="shared" si="119"/>
        <v>5.0575510596073361</v>
      </c>
      <c r="AY130" s="10">
        <f t="shared" si="119"/>
        <v>3.8346331903738586</v>
      </c>
      <c r="AZ130" s="10">
        <f t="shared" si="119"/>
        <v>2.8590856343567115</v>
      </c>
      <c r="BA130" s="10">
        <f t="shared" si="119"/>
        <v>2.0945810029750254</v>
      </c>
      <c r="BB130" s="10">
        <f t="shared" si="119"/>
        <v>1.506482143440123</v>
      </c>
      <c r="BC130" s="10">
        <f t="shared" si="119"/>
        <v>1.062770726618415</v>
      </c>
      <c r="BD130" s="10">
        <f t="shared" si="119"/>
        <v>0.73470998253464559</v>
      </c>
      <c r="BE130" s="10">
        <f t="shared" si="119"/>
        <v>0.49723672809580438</v>
      </c>
      <c r="BF130" s="10">
        <f t="shared" si="119"/>
        <v>0.32909970859465043</v>
      </c>
      <c r="BG130" s="10">
        <f t="shared" si="119"/>
        <v>0.21277889003233752</v>
      </c>
    </row>
    <row r="131" spans="3:59" ht="13.35" customHeight="1">
      <c r="C131" s="7"/>
      <c r="D131" s="1" t="s">
        <v>65</v>
      </c>
      <c r="E131" s="10"/>
      <c r="F131" s="10">
        <f>F25-F95</f>
        <v>-22.825665845395065</v>
      </c>
      <c r="G131" s="10">
        <f t="shared" ref="G131:BG131" si="120">G25-G95</f>
        <v>10.276872560789137</v>
      </c>
      <c r="H131" s="10">
        <f t="shared" si="120"/>
        <v>49.187506524952347</v>
      </c>
      <c r="I131" s="10">
        <f t="shared" si="120"/>
        <v>82.07223567538297</v>
      </c>
      <c r="J131" s="10">
        <f t="shared" si="120"/>
        <v>109.76871761242634</v>
      </c>
      <c r="K131" s="10">
        <f t="shared" si="120"/>
        <v>132.97349487818144</v>
      </c>
      <c r="L131" s="10">
        <f t="shared" si="120"/>
        <v>152.2592117513922</v>
      </c>
      <c r="M131" s="10">
        <f t="shared" si="120"/>
        <v>168.11656985159078</v>
      </c>
      <c r="N131" s="10">
        <f t="shared" si="120"/>
        <v>180.96671696063481</v>
      </c>
      <c r="O131" s="10">
        <f t="shared" si="120"/>
        <v>191.07867647586994</v>
      </c>
      <c r="P131" s="10">
        <f t="shared" si="120"/>
        <v>198.60619960003612</v>
      </c>
      <c r="Q131" s="10">
        <f t="shared" si="120"/>
        <v>203.71333030533822</v>
      </c>
      <c r="R131" s="10">
        <f t="shared" si="120"/>
        <v>206.62357870822763</v>
      </c>
      <c r="S131" s="10">
        <f t="shared" si="120"/>
        <v>207.47169292045169</v>
      </c>
      <c r="T131" s="10">
        <f t="shared" si="120"/>
        <v>206.54091053328494</v>
      </c>
      <c r="U131" s="10">
        <f t="shared" si="120"/>
        <v>204.08277628843999</v>
      </c>
      <c r="V131" s="10">
        <f t="shared" si="120"/>
        <v>199.72408405259867</v>
      </c>
      <c r="W131" s="10">
        <f t="shared" si="120"/>
        <v>194.29448091955985</v>
      </c>
      <c r="X131" s="10">
        <f t="shared" si="120"/>
        <v>187.96026773530892</v>
      </c>
      <c r="Y131" s="10">
        <f t="shared" si="120"/>
        <v>180.87568444820761</v>
      </c>
      <c r="Z131" s="10">
        <f t="shared" si="120"/>
        <v>173.17285056682152</v>
      </c>
      <c r="AA131" s="10">
        <f t="shared" si="120"/>
        <v>164.97524280565415</v>
      </c>
      <c r="AB131" s="10">
        <f t="shared" si="120"/>
        <v>156.38860669452563</v>
      </c>
      <c r="AC131" s="10">
        <f t="shared" si="120"/>
        <v>147.50516954234638</v>
      </c>
      <c r="AD131" s="10">
        <f t="shared" si="120"/>
        <v>138.41362169456349</v>
      </c>
      <c r="AE131" s="10">
        <f t="shared" si="120"/>
        <v>129.19987964495576</v>
      </c>
      <c r="AF131" s="10">
        <f t="shared" si="120"/>
        <v>119.95066725787467</v>
      </c>
      <c r="AG131" s="10">
        <f t="shared" si="120"/>
        <v>110.7590953585362</v>
      </c>
      <c r="AH131" s="10">
        <f t="shared" si="120"/>
        <v>101.70494270249111</v>
      </c>
      <c r="AI131" s="10">
        <f t="shared" si="120"/>
        <v>92.853613626734898</v>
      </c>
      <c r="AJ131" s="10">
        <f t="shared" si="120"/>
        <v>84.257369788107951</v>
      </c>
      <c r="AK131" s="10">
        <f t="shared" si="120"/>
        <v>75.959994617952589</v>
      </c>
      <c r="AL131" s="10">
        <f t="shared" si="120"/>
        <v>68.002459509686261</v>
      </c>
      <c r="AM131" s="10">
        <f t="shared" si="120"/>
        <v>60.421220380425773</v>
      </c>
      <c r="AN131" s="10">
        <f t="shared" si="120"/>
        <v>53.252138197419882</v>
      </c>
      <c r="AO131" s="10">
        <f t="shared" si="120"/>
        <v>46.529455518643246</v>
      </c>
      <c r="AP131" s="10">
        <f t="shared" si="120"/>
        <v>40.282246600695757</v>
      </c>
      <c r="AQ131" s="10">
        <f t="shared" si="120"/>
        <v>34.536722979507246</v>
      </c>
      <c r="AR131" s="10">
        <f t="shared" si="120"/>
        <v>29.310814513171891</v>
      </c>
      <c r="AS131" s="10">
        <f t="shared" si="120"/>
        <v>24.604989038691208</v>
      </c>
      <c r="AT131" s="10">
        <f t="shared" si="120"/>
        <v>20.407663136316035</v>
      </c>
      <c r="AU131" s="10">
        <f t="shared" si="120"/>
        <v>16.705039864505711</v>
      </c>
      <c r="AV131" s="10">
        <f t="shared" si="120"/>
        <v>13.479240655458945</v>
      </c>
      <c r="AW131" s="10">
        <f t="shared" si="120"/>
        <v>10.707341013565163</v>
      </c>
      <c r="AX131" s="10">
        <f t="shared" si="120"/>
        <v>8.3623109009687226</v>
      </c>
      <c r="AY131" s="10">
        <f t="shared" si="120"/>
        <v>6.4134039691793463</v>
      </c>
      <c r="AZ131" s="10">
        <f t="shared" si="120"/>
        <v>4.8240050097395235</v>
      </c>
      <c r="BA131" s="10">
        <f t="shared" si="120"/>
        <v>3.5524782950351446</v>
      </c>
      <c r="BB131" s="10">
        <f t="shared" si="120"/>
        <v>2.5549937067673718</v>
      </c>
      <c r="BC131" s="10">
        <f t="shared" si="120"/>
        <v>1.7879643363547233</v>
      </c>
      <c r="BD131" s="10">
        <f t="shared" si="120"/>
        <v>1.2100477592876528</v>
      </c>
      <c r="BE131" s="10">
        <f t="shared" si="120"/>
        <v>0.78356917384191838</v>
      </c>
      <c r="BF131" s="10">
        <f t="shared" si="120"/>
        <v>0.47540759381934444</v>
      </c>
      <c r="BG131" s="10">
        <f t="shared" si="120"/>
        <v>0.25739209879074904</v>
      </c>
    </row>
    <row r="132" spans="3:59" ht="13.35" customHeight="1">
      <c r="C132" s="7"/>
      <c r="D132" s="1" t="s">
        <v>62</v>
      </c>
      <c r="E132" s="10"/>
      <c r="F132" s="10">
        <f>F26-F96</f>
        <v>92.25</v>
      </c>
      <c r="G132" s="10">
        <f t="shared" ref="G132:BG132" si="121">G26-G96</f>
        <v>119.31306420000003</v>
      </c>
      <c r="H132" s="10">
        <f t="shared" si="121"/>
        <v>141.53473941890582</v>
      </c>
      <c r="I132" s="10">
        <f t="shared" si="121"/>
        <v>154.90257238034448</v>
      </c>
      <c r="J132" s="10">
        <f t="shared" si="121"/>
        <v>161.55005158815425</v>
      </c>
      <c r="K132" s="10">
        <f t="shared" si="121"/>
        <v>165.06223507193022</v>
      </c>
      <c r="L132" s="10">
        <f t="shared" si="121"/>
        <v>166.81718151047048</v>
      </c>
      <c r="M132" s="10">
        <f t="shared" si="121"/>
        <v>166.68761133630983</v>
      </c>
      <c r="N132" s="10">
        <f t="shared" si="121"/>
        <v>167.81503195467485</v>
      </c>
      <c r="O132" s="10">
        <f t="shared" si="121"/>
        <v>172.33661132695593</v>
      </c>
      <c r="P132" s="10">
        <f t="shared" si="121"/>
        <v>181.28296560038626</v>
      </c>
      <c r="Q132" s="10">
        <f t="shared" si="121"/>
        <v>190.28092407982081</v>
      </c>
      <c r="R132" s="10">
        <f t="shared" si="121"/>
        <v>200.90536911644074</v>
      </c>
      <c r="S132" s="10">
        <f t="shared" si="121"/>
        <v>208.93624216187249</v>
      </c>
      <c r="T132" s="10">
        <f t="shared" si="121"/>
        <v>214.80100519541293</v>
      </c>
      <c r="U132" s="10">
        <f t="shared" si="121"/>
        <v>233.57153080864305</v>
      </c>
      <c r="V132" s="10">
        <f t="shared" si="121"/>
        <v>234.88594738420778</v>
      </c>
      <c r="W132" s="10">
        <f t="shared" si="121"/>
        <v>235.37554439806758</v>
      </c>
      <c r="X132" s="10">
        <f t="shared" si="121"/>
        <v>235.07972072652265</v>
      </c>
      <c r="Y132" s="10">
        <f t="shared" si="121"/>
        <v>234.27277975825848</v>
      </c>
      <c r="Z132" s="10">
        <f t="shared" si="121"/>
        <v>232.88787152519109</v>
      </c>
      <c r="AA132" s="10">
        <f t="shared" si="121"/>
        <v>231.06848136779038</v>
      </c>
      <c r="AB132" s="10">
        <f t="shared" si="121"/>
        <v>228.87899770833235</v>
      </c>
      <c r="AC132" s="10">
        <f t="shared" si="121"/>
        <v>226.15885656960177</v>
      </c>
      <c r="AD132" s="10">
        <f t="shared" si="121"/>
        <v>222.77857531042827</v>
      </c>
      <c r="AE132" s="10">
        <f t="shared" si="121"/>
        <v>218.57328515992214</v>
      </c>
      <c r="AF132" s="10">
        <f t="shared" si="121"/>
        <v>213.26347395915695</v>
      </c>
      <c r="AG132" s="10">
        <f t="shared" si="121"/>
        <v>207.07434118369997</v>
      </c>
      <c r="AH132" s="10">
        <f t="shared" si="121"/>
        <v>200.25358751302755</v>
      </c>
      <c r="AI132" s="10">
        <f t="shared" si="121"/>
        <v>192.98972957645452</v>
      </c>
      <c r="AJ132" s="10">
        <f t="shared" si="121"/>
        <v>185.34077437559182</v>
      </c>
      <c r="AK132" s="10">
        <f t="shared" si="121"/>
        <v>177.22509931907229</v>
      </c>
      <c r="AL132" s="10">
        <f t="shared" si="121"/>
        <v>168.61499806391183</v>
      </c>
      <c r="AM132" s="10">
        <f t="shared" si="121"/>
        <v>159.40415787502715</v>
      </c>
      <c r="AN132" s="10">
        <f t="shared" si="121"/>
        <v>149.54595290866371</v>
      </c>
      <c r="AO132" s="10">
        <f t="shared" si="121"/>
        <v>139.10848633446835</v>
      </c>
      <c r="AP132" s="10">
        <f t="shared" si="121"/>
        <v>128.1160897490939</v>
      </c>
      <c r="AQ132" s="10">
        <f t="shared" si="121"/>
        <v>116.7367525096976</v>
      </c>
      <c r="AR132" s="10">
        <f t="shared" si="121"/>
        <v>105.36454433240903</v>
      </c>
      <c r="AS132" s="10">
        <f t="shared" si="121"/>
        <v>94.253915972727867</v>
      </c>
      <c r="AT132" s="10">
        <f t="shared" si="121"/>
        <v>83.419376477428656</v>
      </c>
      <c r="AU132" s="10">
        <f t="shared" si="121"/>
        <v>72.928181197365461</v>
      </c>
      <c r="AV132" s="10">
        <f t="shared" si="121"/>
        <v>62.88159942527161</v>
      </c>
      <c r="AW132" s="10">
        <f t="shared" si="121"/>
        <v>53.367657600424607</v>
      </c>
      <c r="AX132" s="10">
        <f t="shared" si="121"/>
        <v>44.47357524265712</v>
      </c>
      <c r="AY132" s="10">
        <f t="shared" si="121"/>
        <v>36.346570694958622</v>
      </c>
      <c r="AZ132" s="10">
        <f t="shared" si="121"/>
        <v>29.118357643105931</v>
      </c>
      <c r="BA132" s="10">
        <f t="shared" si="121"/>
        <v>22.855020613961983</v>
      </c>
      <c r="BB132" s="10">
        <f t="shared" si="121"/>
        <v>17.564828551440112</v>
      </c>
      <c r="BC132" s="10">
        <f t="shared" si="121"/>
        <v>13.208645975776971</v>
      </c>
      <c r="BD132" s="10">
        <f t="shared" si="121"/>
        <v>9.7117639041342123</v>
      </c>
      <c r="BE132" s="10">
        <f t="shared" si="121"/>
        <v>6.9759826768200872</v>
      </c>
      <c r="BF132" s="10">
        <f t="shared" si="121"/>
        <v>4.8909153192793982</v>
      </c>
      <c r="BG132" s="10">
        <f t="shared" si="121"/>
        <v>3.3437138674131672</v>
      </c>
    </row>
    <row r="133" spans="3:59" ht="13.35" customHeight="1">
      <c r="C133" s="7"/>
      <c r="D133" s="1" t="s">
        <v>63</v>
      </c>
      <c r="E133" s="10"/>
      <c r="F133" s="10">
        <f t="shared" ref="F133:F139" si="122">F27</f>
        <v>0</v>
      </c>
      <c r="G133" s="10">
        <f t="shared" ref="G133:BG133" si="123">G27</f>
        <v>2.5544513191133138</v>
      </c>
      <c r="H133" s="10">
        <f t="shared" si="123"/>
        <v>106.89614448858732</v>
      </c>
      <c r="I133" s="10">
        <f t="shared" si="123"/>
        <v>196.28831943976664</v>
      </c>
      <c r="J133" s="10">
        <f t="shared" si="123"/>
        <v>273.12174992780979</v>
      </c>
      <c r="K133" s="10">
        <f t="shared" si="123"/>
        <v>337.05608267538429</v>
      </c>
      <c r="L133" s="10">
        <f t="shared" si="123"/>
        <v>389.14849303487551</v>
      </c>
      <c r="M133" s="10">
        <f t="shared" si="123"/>
        <v>431.99194245560938</v>
      </c>
      <c r="N133" s="10">
        <f t="shared" si="123"/>
        <v>466.45406028722203</v>
      </c>
      <c r="O133" s="10">
        <f t="shared" si="123"/>
        <v>493.30846413275651</v>
      </c>
      <c r="P133" s="10">
        <f t="shared" si="123"/>
        <v>510.48807803823155</v>
      </c>
      <c r="Q133" s="10">
        <f t="shared" si="123"/>
        <v>521.6480417388301</v>
      </c>
      <c r="R133" s="10">
        <f t="shared" si="123"/>
        <v>527.53061310735507</v>
      </c>
      <c r="S133" s="10">
        <f t="shared" si="123"/>
        <v>528.70580928732318</v>
      </c>
      <c r="T133" s="10">
        <f t="shared" si="123"/>
        <v>525.76436072140325</v>
      </c>
      <c r="U133" s="10">
        <f t="shared" si="123"/>
        <v>519.18099925150466</v>
      </c>
      <c r="V133" s="10">
        <f t="shared" si="123"/>
        <v>508.98439653596591</v>
      </c>
      <c r="W133" s="10">
        <f t="shared" si="123"/>
        <v>495.97167903637927</v>
      </c>
      <c r="X133" s="10">
        <f t="shared" si="123"/>
        <v>480.48728094096612</v>
      </c>
      <c r="Y133" s="10">
        <f t="shared" si="123"/>
        <v>462.89365360325735</v>
      </c>
      <c r="Z133" s="10">
        <f t="shared" si="123"/>
        <v>443.54805635391057</v>
      </c>
      <c r="AA133" s="10">
        <f t="shared" si="123"/>
        <v>422.83119323041933</v>
      </c>
      <c r="AB133" s="10">
        <f t="shared" si="123"/>
        <v>401.07840431394453</v>
      </c>
      <c r="AC133" s="10">
        <f t="shared" si="123"/>
        <v>378.5914704897483</v>
      </c>
      <c r="AD133" s="10">
        <f t="shared" si="123"/>
        <v>355.61573831252991</v>
      </c>
      <c r="AE133" s="10">
        <f t="shared" si="123"/>
        <v>332.33540527249505</v>
      </c>
      <c r="AF133" s="10">
        <f t="shared" si="123"/>
        <v>308.91875299137132</v>
      </c>
      <c r="AG133" s="10">
        <f t="shared" si="123"/>
        <v>285.53044668298162</v>
      </c>
      <c r="AH133" s="10">
        <f t="shared" si="123"/>
        <v>262.32484795382766</v>
      </c>
      <c r="AI133" s="10">
        <f t="shared" si="123"/>
        <v>239.47884600032882</v>
      </c>
      <c r="AJ133" s="10">
        <f t="shared" si="123"/>
        <v>217.17679935274896</v>
      </c>
      <c r="AK133" s="10">
        <f t="shared" si="123"/>
        <v>195.59814145828099</v>
      </c>
      <c r="AL133" s="10">
        <f t="shared" si="123"/>
        <v>174.91059201466859</v>
      </c>
      <c r="AM133" s="10">
        <f t="shared" si="123"/>
        <v>155.25831022077304</v>
      </c>
      <c r="AN133" s="10">
        <f t="shared" si="123"/>
        <v>136.74552391097703</v>
      </c>
      <c r="AO133" s="10">
        <f t="shared" si="123"/>
        <v>119.4429081039877</v>
      </c>
      <c r="AP133" s="10">
        <f t="shared" si="123"/>
        <v>103.39972629842282</v>
      </c>
      <c r="AQ133" s="10">
        <f t="shared" si="123"/>
        <v>88.650940957390546</v>
      </c>
      <c r="AR133" s="10">
        <f t="shared" si="123"/>
        <v>75.220361702747368</v>
      </c>
      <c r="AS133" s="10">
        <f t="shared" si="123"/>
        <v>63.11314238875228</v>
      </c>
      <c r="AT133" s="10">
        <f t="shared" si="123"/>
        <v>52.31467347292724</v>
      </c>
      <c r="AU133" s="10">
        <f t="shared" si="123"/>
        <v>42.802114337568504</v>
      </c>
      <c r="AV133" s="10">
        <f t="shared" si="123"/>
        <v>34.535766374247558</v>
      </c>
      <c r="AW133" s="10">
        <f t="shared" si="123"/>
        <v>27.457460596789666</v>
      </c>
      <c r="AX133" s="10">
        <f t="shared" si="123"/>
        <v>21.493464429650782</v>
      </c>
      <c r="AY133" s="10">
        <f t="shared" si="123"/>
        <v>16.557160820870259</v>
      </c>
      <c r="AZ133" s="10">
        <f t="shared" si="123"/>
        <v>12.547142469286957</v>
      </c>
      <c r="BA133" s="10">
        <f t="shared" si="123"/>
        <v>9.3506713986869112</v>
      </c>
      <c r="BB133" s="10">
        <f t="shared" si="123"/>
        <v>6.8511128406657589</v>
      </c>
      <c r="BC133" s="10">
        <f t="shared" si="123"/>
        <v>4.932656561698284</v>
      </c>
      <c r="BD133" s="10">
        <f t="shared" si="123"/>
        <v>3.4869601300059498</v>
      </c>
      <c r="BE133" s="10">
        <f t="shared" si="123"/>
        <v>2.4170029746003747</v>
      </c>
      <c r="BF133" s="10">
        <f t="shared" si="123"/>
        <v>1.6394297795125625</v>
      </c>
      <c r="BG133" s="10">
        <f t="shared" si="123"/>
        <v>1.0852753635146943</v>
      </c>
    </row>
    <row r="134" spans="3:59" ht="13.35" customHeight="1">
      <c r="C134" s="7"/>
      <c r="D134" s="1" t="s">
        <v>61</v>
      </c>
      <c r="E134" s="10"/>
      <c r="F134" s="10">
        <f t="shared" si="122"/>
        <v>0</v>
      </c>
      <c r="G134" s="10">
        <f t="shared" ref="G134:BG134" si="124">G28</f>
        <v>0</v>
      </c>
      <c r="H134" s="10">
        <f t="shared" si="124"/>
        <v>0</v>
      </c>
      <c r="I134" s="10">
        <f t="shared" si="124"/>
        <v>0</v>
      </c>
      <c r="J134" s="10">
        <f t="shared" si="124"/>
        <v>0</v>
      </c>
      <c r="K134" s="10">
        <f t="shared" si="124"/>
        <v>0</v>
      </c>
      <c r="L134" s="10">
        <f t="shared" si="124"/>
        <v>0</v>
      </c>
      <c r="M134" s="10">
        <f t="shared" si="124"/>
        <v>0</v>
      </c>
      <c r="N134" s="10">
        <f t="shared" si="124"/>
        <v>0</v>
      </c>
      <c r="O134" s="10">
        <f t="shared" si="124"/>
        <v>0</v>
      </c>
      <c r="P134" s="10">
        <f t="shared" si="124"/>
        <v>0</v>
      </c>
      <c r="Q134" s="10">
        <f t="shared" si="124"/>
        <v>0</v>
      </c>
      <c r="R134" s="10">
        <f t="shared" si="124"/>
        <v>0</v>
      </c>
      <c r="S134" s="10">
        <f t="shared" si="124"/>
        <v>0</v>
      </c>
      <c r="T134" s="10">
        <f t="shared" si="124"/>
        <v>0</v>
      </c>
      <c r="U134" s="10">
        <f t="shared" si="124"/>
        <v>0</v>
      </c>
      <c r="V134" s="10">
        <f t="shared" si="124"/>
        <v>0</v>
      </c>
      <c r="W134" s="10">
        <f t="shared" si="124"/>
        <v>0</v>
      </c>
      <c r="X134" s="10">
        <f t="shared" si="124"/>
        <v>0</v>
      </c>
      <c r="Y134" s="10">
        <f t="shared" si="124"/>
        <v>0</v>
      </c>
      <c r="Z134" s="10">
        <f t="shared" si="124"/>
        <v>0</v>
      </c>
      <c r="AA134" s="10">
        <f t="shared" si="124"/>
        <v>0</v>
      </c>
      <c r="AB134" s="10">
        <f t="shared" si="124"/>
        <v>0</v>
      </c>
      <c r="AC134" s="10">
        <f t="shared" si="124"/>
        <v>0</v>
      </c>
      <c r="AD134" s="10">
        <f t="shared" si="124"/>
        <v>0</v>
      </c>
      <c r="AE134" s="10">
        <f t="shared" si="124"/>
        <v>0</v>
      </c>
      <c r="AF134" s="10">
        <f t="shared" si="124"/>
        <v>0</v>
      </c>
      <c r="AG134" s="10">
        <f t="shared" si="124"/>
        <v>0</v>
      </c>
      <c r="AH134" s="10">
        <f t="shared" si="124"/>
        <v>0</v>
      </c>
      <c r="AI134" s="10">
        <f t="shared" si="124"/>
        <v>0</v>
      </c>
      <c r="AJ134" s="10">
        <f t="shared" si="124"/>
        <v>0</v>
      </c>
      <c r="AK134" s="10">
        <f t="shared" si="124"/>
        <v>0</v>
      </c>
      <c r="AL134" s="10">
        <f t="shared" si="124"/>
        <v>0</v>
      </c>
      <c r="AM134" s="10">
        <f t="shared" si="124"/>
        <v>0</v>
      </c>
      <c r="AN134" s="10">
        <f t="shared" si="124"/>
        <v>0</v>
      </c>
      <c r="AO134" s="10">
        <f t="shared" si="124"/>
        <v>0</v>
      </c>
      <c r="AP134" s="10">
        <f t="shared" si="124"/>
        <v>0</v>
      </c>
      <c r="AQ134" s="10">
        <f t="shared" si="124"/>
        <v>0</v>
      </c>
      <c r="AR134" s="10">
        <f t="shared" si="124"/>
        <v>0</v>
      </c>
      <c r="AS134" s="10">
        <f t="shared" si="124"/>
        <v>0</v>
      </c>
      <c r="AT134" s="10">
        <f t="shared" si="124"/>
        <v>0</v>
      </c>
      <c r="AU134" s="10">
        <f t="shared" si="124"/>
        <v>0</v>
      </c>
      <c r="AV134" s="10">
        <f t="shared" si="124"/>
        <v>0</v>
      </c>
      <c r="AW134" s="10">
        <f t="shared" si="124"/>
        <v>0</v>
      </c>
      <c r="AX134" s="10">
        <f t="shared" si="124"/>
        <v>0</v>
      </c>
      <c r="AY134" s="10">
        <f t="shared" si="124"/>
        <v>0</v>
      </c>
      <c r="AZ134" s="10">
        <f t="shared" si="124"/>
        <v>0</v>
      </c>
      <c r="BA134" s="10">
        <f t="shared" si="124"/>
        <v>0</v>
      </c>
      <c r="BB134" s="10">
        <f t="shared" si="124"/>
        <v>0</v>
      </c>
      <c r="BC134" s="10">
        <f t="shared" si="124"/>
        <v>0</v>
      </c>
      <c r="BD134" s="10">
        <f t="shared" si="124"/>
        <v>0</v>
      </c>
      <c r="BE134" s="10">
        <f t="shared" si="124"/>
        <v>0</v>
      </c>
      <c r="BF134" s="10">
        <f t="shared" si="124"/>
        <v>0</v>
      </c>
      <c r="BG134" s="10">
        <f t="shared" si="124"/>
        <v>0</v>
      </c>
    </row>
    <row r="135" spans="3:59" ht="13.35" customHeight="1">
      <c r="C135" s="7"/>
      <c r="D135" s="1" t="s">
        <v>60</v>
      </c>
      <c r="E135" s="10"/>
      <c r="F135" s="10">
        <f t="shared" si="122"/>
        <v>205</v>
      </c>
      <c r="G135" s="10">
        <f t="shared" ref="G135:BG135" si="125">G29</f>
        <v>149.41599200000002</v>
      </c>
      <c r="H135" s="10">
        <f t="shared" si="125"/>
        <v>134.23099414903203</v>
      </c>
      <c r="I135" s="10">
        <f t="shared" si="125"/>
        <v>123.19736750717458</v>
      </c>
      <c r="J135" s="10">
        <f t="shared" si="125"/>
        <v>113.01855460899679</v>
      </c>
      <c r="K135" s="10">
        <f t="shared" si="125"/>
        <v>103.64018453269856</v>
      </c>
      <c r="L135" s="10">
        <f t="shared" si="125"/>
        <v>95.004759989212673</v>
      </c>
      <c r="M135" s="10">
        <f t="shared" si="125"/>
        <v>87.056509760899146</v>
      </c>
      <c r="N135" s="10">
        <f t="shared" si="125"/>
        <v>79.744389747853901</v>
      </c>
      <c r="O135" s="10">
        <f t="shared" si="125"/>
        <v>73.014888288056099</v>
      </c>
      <c r="P135" s="10">
        <f t="shared" si="125"/>
        <v>66.814317944857805</v>
      </c>
      <c r="Q135" s="10">
        <f t="shared" si="125"/>
        <v>61.091137098337185</v>
      </c>
      <c r="R135" s="10">
        <f t="shared" si="125"/>
        <v>55.807046976789096</v>
      </c>
      <c r="S135" s="10">
        <f t="shared" si="125"/>
        <v>50.923528555581825</v>
      </c>
      <c r="T135" s="10">
        <f t="shared" si="125"/>
        <v>46.413944560813718</v>
      </c>
      <c r="U135" s="10">
        <f t="shared" si="125"/>
        <v>42.252897299781132</v>
      </c>
      <c r="V135" s="10">
        <f t="shared" si="125"/>
        <v>38.385591016885684</v>
      </c>
      <c r="W135" s="10">
        <f t="shared" si="125"/>
        <v>34.824928239922961</v>
      </c>
      <c r="X135" s="10">
        <f t="shared" si="125"/>
        <v>31.548097512144352</v>
      </c>
      <c r="Y135" s="10">
        <f t="shared" si="125"/>
        <v>28.534030133551099</v>
      </c>
      <c r="Z135" s="10">
        <f t="shared" si="125"/>
        <v>25.762770886144455</v>
      </c>
      <c r="AA135" s="10">
        <f t="shared" si="125"/>
        <v>23.216100373832369</v>
      </c>
      <c r="AB135" s="10">
        <f t="shared" si="125"/>
        <v>20.876957537446813</v>
      </c>
      <c r="AC135" s="10">
        <f t="shared" si="125"/>
        <v>18.729511931229961</v>
      </c>
      <c r="AD135" s="10">
        <f t="shared" si="125"/>
        <v>16.759534374498422</v>
      </c>
      <c r="AE135" s="10">
        <f t="shared" si="125"/>
        <v>14.954204035491202</v>
      </c>
      <c r="AF135" s="10">
        <f t="shared" si="125"/>
        <v>13.302069555331748</v>
      </c>
      <c r="AG135" s="10">
        <f t="shared" si="125"/>
        <v>11.793178559875713</v>
      </c>
      <c r="AH135" s="10">
        <f t="shared" si="125"/>
        <v>10.417905248937249</v>
      </c>
      <c r="AI135" s="10">
        <f t="shared" si="125"/>
        <v>9.1668773478617691</v>
      </c>
      <c r="AJ135" s="10">
        <f t="shared" si="125"/>
        <v>8.0310792439560608</v>
      </c>
      <c r="AK135" s="10">
        <f t="shared" si="125"/>
        <v>7.0020956096083422</v>
      </c>
      <c r="AL135" s="10">
        <f t="shared" si="125"/>
        <v>6.0723545537263011</v>
      </c>
      <c r="AM135" s="10">
        <f t="shared" si="125"/>
        <v>5.2349477134655871</v>
      </c>
      <c r="AN135" s="10">
        <f t="shared" si="125"/>
        <v>4.4837410924996179</v>
      </c>
      <c r="AO135" s="10">
        <f t="shared" si="125"/>
        <v>3.8131886446341152</v>
      </c>
      <c r="AP135" s="10">
        <f t="shared" si="125"/>
        <v>3.2180459895605744</v>
      </c>
      <c r="AQ135" s="10">
        <f t="shared" si="125"/>
        <v>2.693437557905618</v>
      </c>
      <c r="AR135" s="10">
        <f t="shared" si="125"/>
        <v>2.2345275120396124</v>
      </c>
      <c r="AS135" s="10">
        <f t="shared" si="125"/>
        <v>1.8360451146285937</v>
      </c>
      <c r="AT135" s="10">
        <f t="shared" si="125"/>
        <v>1.4926106726831776</v>
      </c>
      <c r="AU135" s="10">
        <f t="shared" si="125"/>
        <v>1.1992446124542591</v>
      </c>
      <c r="AV135" s="10">
        <f t="shared" si="125"/>
        <v>0.95122547626767884</v>
      </c>
      <c r="AW135" s="10">
        <f t="shared" si="125"/>
        <v>0.7439983428314314</v>
      </c>
      <c r="AX135" s="10">
        <f t="shared" si="125"/>
        <v>0.57318912008883149</v>
      </c>
      <c r="AY135" s="10">
        <f t="shared" si="125"/>
        <v>0.43459176157570401</v>
      </c>
      <c r="AZ135" s="10">
        <f t="shared" si="125"/>
        <v>0.32402970522709396</v>
      </c>
      <c r="BA135" s="10">
        <f t="shared" si="125"/>
        <v>0.23738584700383622</v>
      </c>
      <c r="BB135" s="10">
        <f t="shared" si="125"/>
        <v>0.17073464292321394</v>
      </c>
      <c r="BC135" s="10">
        <f t="shared" si="125"/>
        <v>0.1204473490167537</v>
      </c>
      <c r="BD135" s="10">
        <f t="shared" si="125"/>
        <v>8.3267131353926507E-2</v>
      </c>
      <c r="BE135" s="10">
        <f t="shared" si="125"/>
        <v>5.6353495850857832E-2</v>
      </c>
      <c r="BF135" s="10">
        <f t="shared" si="125"/>
        <v>3.729796697406039E-2</v>
      </c>
      <c r="BG135" s="10">
        <f t="shared" si="125"/>
        <v>2.4114940870331586E-2</v>
      </c>
    </row>
    <row r="136" spans="3:59" ht="13.35" customHeight="1">
      <c r="C136" s="7"/>
      <c r="D136" s="1" t="s">
        <v>99</v>
      </c>
      <c r="E136" s="10"/>
      <c r="F136" s="10">
        <f t="shared" si="122"/>
        <v>1600</v>
      </c>
      <c r="G136" s="10">
        <f t="shared" ref="G136:BG136" si="126">G30</f>
        <v>351.56704000000008</v>
      </c>
      <c r="H136" s="10">
        <f t="shared" si="126"/>
        <v>0</v>
      </c>
      <c r="I136" s="10">
        <f t="shared" si="126"/>
        <v>0</v>
      </c>
      <c r="J136" s="10">
        <f t="shared" si="126"/>
        <v>0</v>
      </c>
      <c r="K136" s="10">
        <f t="shared" si="126"/>
        <v>0</v>
      </c>
      <c r="L136" s="10">
        <f t="shared" si="126"/>
        <v>0</v>
      </c>
      <c r="M136" s="10">
        <f t="shared" si="126"/>
        <v>0</v>
      </c>
      <c r="N136" s="10">
        <f t="shared" si="126"/>
        <v>0</v>
      </c>
      <c r="O136" s="10">
        <f t="shared" si="126"/>
        <v>0</v>
      </c>
      <c r="P136" s="10">
        <f t="shared" si="126"/>
        <v>0</v>
      </c>
      <c r="Q136" s="10">
        <f t="shared" si="126"/>
        <v>0</v>
      </c>
      <c r="R136" s="10">
        <f t="shared" si="126"/>
        <v>0</v>
      </c>
      <c r="S136" s="10">
        <f t="shared" si="126"/>
        <v>0</v>
      </c>
      <c r="T136" s="10">
        <f t="shared" si="126"/>
        <v>0</v>
      </c>
      <c r="U136" s="10">
        <f t="shared" si="126"/>
        <v>0</v>
      </c>
      <c r="V136" s="10">
        <f t="shared" si="126"/>
        <v>0</v>
      </c>
      <c r="W136" s="10">
        <f t="shared" si="126"/>
        <v>0</v>
      </c>
      <c r="X136" s="10">
        <f t="shared" si="126"/>
        <v>0</v>
      </c>
      <c r="Y136" s="10">
        <f t="shared" si="126"/>
        <v>0</v>
      </c>
      <c r="Z136" s="10">
        <f t="shared" si="126"/>
        <v>0</v>
      </c>
      <c r="AA136" s="10">
        <f t="shared" si="126"/>
        <v>0</v>
      </c>
      <c r="AB136" s="10">
        <f t="shared" si="126"/>
        <v>0</v>
      </c>
      <c r="AC136" s="10">
        <f t="shared" si="126"/>
        <v>0</v>
      </c>
      <c r="AD136" s="10">
        <f t="shared" si="126"/>
        <v>0</v>
      </c>
      <c r="AE136" s="10">
        <f t="shared" si="126"/>
        <v>0</v>
      </c>
      <c r="AF136" s="10">
        <f t="shared" si="126"/>
        <v>0</v>
      </c>
      <c r="AG136" s="10">
        <f t="shared" si="126"/>
        <v>0</v>
      </c>
      <c r="AH136" s="10">
        <f t="shared" si="126"/>
        <v>0</v>
      </c>
      <c r="AI136" s="10">
        <f t="shared" si="126"/>
        <v>0</v>
      </c>
      <c r="AJ136" s="10">
        <f t="shared" si="126"/>
        <v>0</v>
      </c>
      <c r="AK136" s="10">
        <f t="shared" si="126"/>
        <v>0</v>
      </c>
      <c r="AL136" s="10">
        <f t="shared" si="126"/>
        <v>0</v>
      </c>
      <c r="AM136" s="10">
        <f t="shared" si="126"/>
        <v>0</v>
      </c>
      <c r="AN136" s="10">
        <f t="shared" si="126"/>
        <v>0</v>
      </c>
      <c r="AO136" s="10">
        <f t="shared" si="126"/>
        <v>0</v>
      </c>
      <c r="AP136" s="10">
        <f t="shared" si="126"/>
        <v>0</v>
      </c>
      <c r="AQ136" s="10">
        <f t="shared" si="126"/>
        <v>0</v>
      </c>
      <c r="AR136" s="10">
        <f t="shared" si="126"/>
        <v>0</v>
      </c>
      <c r="AS136" s="10">
        <f t="shared" si="126"/>
        <v>0</v>
      </c>
      <c r="AT136" s="10">
        <f t="shared" si="126"/>
        <v>0</v>
      </c>
      <c r="AU136" s="10">
        <f t="shared" si="126"/>
        <v>0</v>
      </c>
      <c r="AV136" s="10">
        <f t="shared" si="126"/>
        <v>0</v>
      </c>
      <c r="AW136" s="10">
        <f t="shared" si="126"/>
        <v>0</v>
      </c>
      <c r="AX136" s="10">
        <f t="shared" si="126"/>
        <v>0</v>
      </c>
      <c r="AY136" s="10">
        <f t="shared" si="126"/>
        <v>0</v>
      </c>
      <c r="AZ136" s="10">
        <f t="shared" si="126"/>
        <v>0</v>
      </c>
      <c r="BA136" s="10">
        <f t="shared" si="126"/>
        <v>0</v>
      </c>
      <c r="BB136" s="10">
        <f t="shared" si="126"/>
        <v>0</v>
      </c>
      <c r="BC136" s="10">
        <f t="shared" si="126"/>
        <v>0</v>
      </c>
      <c r="BD136" s="10">
        <f t="shared" si="126"/>
        <v>0</v>
      </c>
      <c r="BE136" s="10">
        <f t="shared" si="126"/>
        <v>0</v>
      </c>
      <c r="BF136" s="10">
        <f t="shared" si="126"/>
        <v>0</v>
      </c>
      <c r="BG136" s="10">
        <f t="shared" si="126"/>
        <v>0</v>
      </c>
    </row>
    <row r="137" spans="3:59" ht="13.35" customHeight="1">
      <c r="C137" s="7"/>
      <c r="D137" s="1" t="s">
        <v>223</v>
      </c>
      <c r="E137" s="10"/>
      <c r="F137" s="10">
        <f t="shared" si="122"/>
        <v>0</v>
      </c>
      <c r="G137" s="10">
        <f t="shared" ref="G137:BG137" si="127">G31</f>
        <v>0</v>
      </c>
      <c r="H137" s="10">
        <f t="shared" si="127"/>
        <v>0</v>
      </c>
      <c r="I137" s="10">
        <f t="shared" si="127"/>
        <v>0</v>
      </c>
      <c r="J137" s="10">
        <f t="shared" si="127"/>
        <v>0</v>
      </c>
      <c r="K137" s="10">
        <f t="shared" si="127"/>
        <v>0</v>
      </c>
      <c r="L137" s="10">
        <f t="shared" si="127"/>
        <v>0</v>
      </c>
      <c r="M137" s="10">
        <f t="shared" si="127"/>
        <v>0</v>
      </c>
      <c r="N137" s="10">
        <f t="shared" si="127"/>
        <v>0</v>
      </c>
      <c r="O137" s="10">
        <f t="shared" si="127"/>
        <v>0</v>
      </c>
      <c r="P137" s="10">
        <f t="shared" si="127"/>
        <v>0</v>
      </c>
      <c r="Q137" s="10">
        <f t="shared" si="127"/>
        <v>0</v>
      </c>
      <c r="R137" s="10">
        <f t="shared" si="127"/>
        <v>0</v>
      </c>
      <c r="S137" s="10">
        <f t="shared" si="127"/>
        <v>0</v>
      </c>
      <c r="T137" s="10">
        <f t="shared" si="127"/>
        <v>0</v>
      </c>
      <c r="U137" s="10">
        <f t="shared" si="127"/>
        <v>0</v>
      </c>
      <c r="V137" s="10">
        <f t="shared" si="127"/>
        <v>0</v>
      </c>
      <c r="W137" s="10">
        <f t="shared" si="127"/>
        <v>0</v>
      </c>
      <c r="X137" s="10">
        <f t="shared" si="127"/>
        <v>0</v>
      </c>
      <c r="Y137" s="10">
        <f t="shared" si="127"/>
        <v>0</v>
      </c>
      <c r="Z137" s="10">
        <f t="shared" si="127"/>
        <v>0</v>
      </c>
      <c r="AA137" s="10">
        <f t="shared" si="127"/>
        <v>0</v>
      </c>
      <c r="AB137" s="10">
        <f t="shared" si="127"/>
        <v>0</v>
      </c>
      <c r="AC137" s="10">
        <f t="shared" si="127"/>
        <v>0</v>
      </c>
      <c r="AD137" s="10">
        <f t="shared" si="127"/>
        <v>0</v>
      </c>
      <c r="AE137" s="10">
        <f t="shared" si="127"/>
        <v>0</v>
      </c>
      <c r="AF137" s="10">
        <f t="shared" si="127"/>
        <v>0</v>
      </c>
      <c r="AG137" s="10">
        <f t="shared" si="127"/>
        <v>0</v>
      </c>
      <c r="AH137" s="10">
        <f t="shared" si="127"/>
        <v>0</v>
      </c>
      <c r="AI137" s="10">
        <f t="shared" si="127"/>
        <v>0</v>
      </c>
      <c r="AJ137" s="10">
        <f t="shared" si="127"/>
        <v>0</v>
      </c>
      <c r="AK137" s="10">
        <f t="shared" si="127"/>
        <v>0</v>
      </c>
      <c r="AL137" s="10">
        <f t="shared" si="127"/>
        <v>0</v>
      </c>
      <c r="AM137" s="10">
        <f t="shared" si="127"/>
        <v>0</v>
      </c>
      <c r="AN137" s="10">
        <f t="shared" si="127"/>
        <v>0</v>
      </c>
      <c r="AO137" s="10">
        <f t="shared" si="127"/>
        <v>0</v>
      </c>
      <c r="AP137" s="10">
        <f t="shared" si="127"/>
        <v>0</v>
      </c>
      <c r="AQ137" s="10">
        <f t="shared" si="127"/>
        <v>0</v>
      </c>
      <c r="AR137" s="10">
        <f t="shared" si="127"/>
        <v>0</v>
      </c>
      <c r="AS137" s="10">
        <f t="shared" si="127"/>
        <v>0</v>
      </c>
      <c r="AT137" s="10">
        <f t="shared" si="127"/>
        <v>0</v>
      </c>
      <c r="AU137" s="10">
        <f t="shared" si="127"/>
        <v>0</v>
      </c>
      <c r="AV137" s="10">
        <f t="shared" si="127"/>
        <v>0</v>
      </c>
      <c r="AW137" s="10">
        <f t="shared" si="127"/>
        <v>0</v>
      </c>
      <c r="AX137" s="10">
        <f t="shared" si="127"/>
        <v>0</v>
      </c>
      <c r="AY137" s="10">
        <f t="shared" si="127"/>
        <v>0</v>
      </c>
      <c r="AZ137" s="10">
        <f t="shared" si="127"/>
        <v>0</v>
      </c>
      <c r="BA137" s="10">
        <f t="shared" si="127"/>
        <v>0</v>
      </c>
      <c r="BB137" s="10">
        <f t="shared" si="127"/>
        <v>0</v>
      </c>
      <c r="BC137" s="10">
        <f t="shared" si="127"/>
        <v>0</v>
      </c>
      <c r="BD137" s="10">
        <f t="shared" si="127"/>
        <v>0</v>
      </c>
      <c r="BE137" s="10">
        <f t="shared" si="127"/>
        <v>0</v>
      </c>
      <c r="BF137" s="10">
        <f t="shared" si="127"/>
        <v>0</v>
      </c>
      <c r="BG137" s="10">
        <f t="shared" si="127"/>
        <v>0</v>
      </c>
    </row>
    <row r="138" spans="3:59" ht="13.35" customHeight="1">
      <c r="C138" s="7"/>
      <c r="D138" s="1" t="s">
        <v>224</v>
      </c>
      <c r="E138" s="10"/>
      <c r="F138" s="10">
        <f t="shared" si="122"/>
        <v>0</v>
      </c>
      <c r="G138" s="10">
        <f t="shared" ref="G138:BG138" si="128">G32</f>
        <v>0</v>
      </c>
      <c r="H138" s="10">
        <f t="shared" si="128"/>
        <v>0</v>
      </c>
      <c r="I138" s="10">
        <f t="shared" si="128"/>
        <v>0</v>
      </c>
      <c r="J138" s="10">
        <f t="shared" si="128"/>
        <v>0</v>
      </c>
      <c r="K138" s="10">
        <f t="shared" si="128"/>
        <v>0</v>
      </c>
      <c r="L138" s="10">
        <f t="shared" si="128"/>
        <v>0</v>
      </c>
      <c r="M138" s="10">
        <f t="shared" si="128"/>
        <v>0</v>
      </c>
      <c r="N138" s="10">
        <f t="shared" si="128"/>
        <v>0</v>
      </c>
      <c r="O138" s="10">
        <f t="shared" si="128"/>
        <v>0</v>
      </c>
      <c r="P138" s="10">
        <f t="shared" si="128"/>
        <v>0</v>
      </c>
      <c r="Q138" s="10">
        <f t="shared" si="128"/>
        <v>0</v>
      </c>
      <c r="R138" s="10">
        <f t="shared" si="128"/>
        <v>0</v>
      </c>
      <c r="S138" s="10">
        <f t="shared" si="128"/>
        <v>0</v>
      </c>
      <c r="T138" s="10">
        <f t="shared" si="128"/>
        <v>0</v>
      </c>
      <c r="U138" s="10">
        <f t="shared" si="128"/>
        <v>0</v>
      </c>
      <c r="V138" s="10">
        <f t="shared" si="128"/>
        <v>0</v>
      </c>
      <c r="W138" s="10">
        <f t="shared" si="128"/>
        <v>0</v>
      </c>
      <c r="X138" s="10">
        <f t="shared" si="128"/>
        <v>0</v>
      </c>
      <c r="Y138" s="10">
        <f t="shared" si="128"/>
        <v>0</v>
      </c>
      <c r="Z138" s="10">
        <f t="shared" si="128"/>
        <v>0</v>
      </c>
      <c r="AA138" s="10">
        <f t="shared" si="128"/>
        <v>0</v>
      </c>
      <c r="AB138" s="10">
        <f t="shared" si="128"/>
        <v>0</v>
      </c>
      <c r="AC138" s="10">
        <f t="shared" si="128"/>
        <v>0</v>
      </c>
      <c r="AD138" s="10">
        <f t="shared" si="128"/>
        <v>0</v>
      </c>
      <c r="AE138" s="10">
        <f t="shared" si="128"/>
        <v>0</v>
      </c>
      <c r="AF138" s="10">
        <f t="shared" si="128"/>
        <v>0</v>
      </c>
      <c r="AG138" s="10">
        <f t="shared" si="128"/>
        <v>0</v>
      </c>
      <c r="AH138" s="10">
        <f t="shared" si="128"/>
        <v>0</v>
      </c>
      <c r="AI138" s="10">
        <f t="shared" si="128"/>
        <v>0</v>
      </c>
      <c r="AJ138" s="10">
        <f t="shared" si="128"/>
        <v>0</v>
      </c>
      <c r="AK138" s="10">
        <f t="shared" si="128"/>
        <v>0</v>
      </c>
      <c r="AL138" s="10">
        <f t="shared" si="128"/>
        <v>0</v>
      </c>
      <c r="AM138" s="10">
        <f t="shared" si="128"/>
        <v>0</v>
      </c>
      <c r="AN138" s="10">
        <f t="shared" si="128"/>
        <v>0</v>
      </c>
      <c r="AO138" s="10">
        <f t="shared" si="128"/>
        <v>0</v>
      </c>
      <c r="AP138" s="10">
        <f t="shared" si="128"/>
        <v>0</v>
      </c>
      <c r="AQ138" s="10">
        <f t="shared" si="128"/>
        <v>0</v>
      </c>
      <c r="AR138" s="10">
        <f t="shared" si="128"/>
        <v>0</v>
      </c>
      <c r="AS138" s="10">
        <f t="shared" si="128"/>
        <v>0</v>
      </c>
      <c r="AT138" s="10">
        <f t="shared" si="128"/>
        <v>0</v>
      </c>
      <c r="AU138" s="10">
        <f t="shared" si="128"/>
        <v>0</v>
      </c>
      <c r="AV138" s="10">
        <f t="shared" si="128"/>
        <v>0</v>
      </c>
      <c r="AW138" s="10">
        <f t="shared" si="128"/>
        <v>0</v>
      </c>
      <c r="AX138" s="10">
        <f t="shared" si="128"/>
        <v>0</v>
      </c>
      <c r="AY138" s="10">
        <f t="shared" si="128"/>
        <v>0</v>
      </c>
      <c r="AZ138" s="10">
        <f t="shared" si="128"/>
        <v>0</v>
      </c>
      <c r="BA138" s="10">
        <f t="shared" si="128"/>
        <v>0</v>
      </c>
      <c r="BB138" s="10">
        <f t="shared" si="128"/>
        <v>0</v>
      </c>
      <c r="BC138" s="10">
        <f t="shared" si="128"/>
        <v>0</v>
      </c>
      <c r="BD138" s="10">
        <f t="shared" si="128"/>
        <v>0</v>
      </c>
      <c r="BE138" s="10">
        <f t="shared" si="128"/>
        <v>0</v>
      </c>
      <c r="BF138" s="10">
        <f t="shared" si="128"/>
        <v>0</v>
      </c>
      <c r="BG138" s="10">
        <f t="shared" si="128"/>
        <v>0</v>
      </c>
    </row>
    <row r="139" spans="3:59" ht="13.35" customHeight="1">
      <c r="C139" s="7"/>
      <c r="D139" s="1" t="s">
        <v>83</v>
      </c>
      <c r="E139" s="10"/>
      <c r="F139" s="10">
        <f t="shared" si="122"/>
        <v>0</v>
      </c>
      <c r="G139" s="10">
        <f t="shared" ref="G139:BG139" si="129">G33</f>
        <v>0</v>
      </c>
      <c r="H139" s="10">
        <f t="shared" si="129"/>
        <v>0</v>
      </c>
      <c r="I139" s="10">
        <f t="shared" si="129"/>
        <v>0</v>
      </c>
      <c r="J139" s="10">
        <f t="shared" si="129"/>
        <v>0</v>
      </c>
      <c r="K139" s="10">
        <f t="shared" si="129"/>
        <v>0</v>
      </c>
      <c r="L139" s="10">
        <f t="shared" si="129"/>
        <v>0</v>
      </c>
      <c r="M139" s="10">
        <f t="shared" si="129"/>
        <v>0</v>
      </c>
      <c r="N139" s="10">
        <f t="shared" si="129"/>
        <v>0</v>
      </c>
      <c r="O139" s="10">
        <f t="shared" si="129"/>
        <v>0</v>
      </c>
      <c r="P139" s="10">
        <f t="shared" si="129"/>
        <v>0</v>
      </c>
      <c r="Q139" s="10">
        <f t="shared" si="129"/>
        <v>0</v>
      </c>
      <c r="R139" s="10">
        <f t="shared" si="129"/>
        <v>0</v>
      </c>
      <c r="S139" s="10">
        <f t="shared" si="129"/>
        <v>0</v>
      </c>
      <c r="T139" s="10">
        <f t="shared" si="129"/>
        <v>0</v>
      </c>
      <c r="U139" s="10">
        <f t="shared" si="129"/>
        <v>0</v>
      </c>
      <c r="V139" s="10">
        <f t="shared" si="129"/>
        <v>0</v>
      </c>
      <c r="W139" s="10">
        <f t="shared" si="129"/>
        <v>0</v>
      </c>
      <c r="X139" s="10">
        <f t="shared" si="129"/>
        <v>0</v>
      </c>
      <c r="Y139" s="10">
        <f t="shared" si="129"/>
        <v>0</v>
      </c>
      <c r="Z139" s="10">
        <f t="shared" si="129"/>
        <v>0</v>
      </c>
      <c r="AA139" s="10">
        <f t="shared" si="129"/>
        <v>0</v>
      </c>
      <c r="AB139" s="10">
        <f t="shared" si="129"/>
        <v>0</v>
      </c>
      <c r="AC139" s="10">
        <f t="shared" si="129"/>
        <v>0</v>
      </c>
      <c r="AD139" s="10">
        <f t="shared" si="129"/>
        <v>0</v>
      </c>
      <c r="AE139" s="10">
        <f t="shared" si="129"/>
        <v>0</v>
      </c>
      <c r="AF139" s="10">
        <f t="shared" si="129"/>
        <v>0</v>
      </c>
      <c r="AG139" s="10">
        <f t="shared" si="129"/>
        <v>0</v>
      </c>
      <c r="AH139" s="10">
        <f t="shared" si="129"/>
        <v>0</v>
      </c>
      <c r="AI139" s="10">
        <f t="shared" si="129"/>
        <v>0</v>
      </c>
      <c r="AJ139" s="10">
        <f t="shared" si="129"/>
        <v>0</v>
      </c>
      <c r="AK139" s="10">
        <f t="shared" si="129"/>
        <v>0</v>
      </c>
      <c r="AL139" s="10">
        <f t="shared" si="129"/>
        <v>0</v>
      </c>
      <c r="AM139" s="10">
        <f t="shared" si="129"/>
        <v>0</v>
      </c>
      <c r="AN139" s="10">
        <f t="shared" si="129"/>
        <v>0</v>
      </c>
      <c r="AO139" s="10">
        <f t="shared" si="129"/>
        <v>0</v>
      </c>
      <c r="AP139" s="10">
        <f t="shared" si="129"/>
        <v>0</v>
      </c>
      <c r="AQ139" s="10">
        <f t="shared" si="129"/>
        <v>0</v>
      </c>
      <c r="AR139" s="10">
        <f t="shared" si="129"/>
        <v>0</v>
      </c>
      <c r="AS139" s="10">
        <f t="shared" si="129"/>
        <v>0</v>
      </c>
      <c r="AT139" s="10">
        <f t="shared" si="129"/>
        <v>0</v>
      </c>
      <c r="AU139" s="10">
        <f t="shared" si="129"/>
        <v>0</v>
      </c>
      <c r="AV139" s="10">
        <f t="shared" si="129"/>
        <v>0</v>
      </c>
      <c r="AW139" s="10">
        <f t="shared" si="129"/>
        <v>0</v>
      </c>
      <c r="AX139" s="10">
        <f t="shared" si="129"/>
        <v>0</v>
      </c>
      <c r="AY139" s="10">
        <f t="shared" si="129"/>
        <v>0</v>
      </c>
      <c r="AZ139" s="10">
        <f t="shared" si="129"/>
        <v>0</v>
      </c>
      <c r="BA139" s="10">
        <f t="shared" si="129"/>
        <v>0</v>
      </c>
      <c r="BB139" s="10">
        <f t="shared" si="129"/>
        <v>0</v>
      </c>
      <c r="BC139" s="10">
        <f t="shared" si="129"/>
        <v>0</v>
      </c>
      <c r="BD139" s="10">
        <f t="shared" si="129"/>
        <v>0</v>
      </c>
      <c r="BE139" s="10">
        <f t="shared" si="129"/>
        <v>0</v>
      </c>
      <c r="BF139" s="10">
        <f t="shared" si="129"/>
        <v>0</v>
      </c>
      <c r="BG139" s="10">
        <f t="shared" si="129"/>
        <v>0</v>
      </c>
    </row>
    <row r="140" spans="3:59" ht="13.35" customHeight="1">
      <c r="C140" s="7"/>
      <c r="D140" s="232" t="s">
        <v>187</v>
      </c>
      <c r="E140" s="10"/>
      <c r="F140" s="10">
        <f>F99</f>
        <v>51.25</v>
      </c>
      <c r="G140" s="10">
        <f t="shared" ref="G140:BG140" si="130">G99</f>
        <v>37.353998000000004</v>
      </c>
      <c r="H140" s="10">
        <f t="shared" si="130"/>
        <v>33.557748537258007</v>
      </c>
      <c r="I140" s="10">
        <f t="shared" si="130"/>
        <v>30.799341876793644</v>
      </c>
      <c r="J140" s="10">
        <f t="shared" si="130"/>
        <v>28.254638652249199</v>
      </c>
      <c r="K140" s="10">
        <f t="shared" si="130"/>
        <v>25.910046133174639</v>
      </c>
      <c r="L140" s="10">
        <f t="shared" si="130"/>
        <v>23.751189997303168</v>
      </c>
      <c r="M140" s="10">
        <f t="shared" si="130"/>
        <v>21.764127440224787</v>
      </c>
      <c r="N140" s="10">
        <f t="shared" si="130"/>
        <v>19.936097436963475</v>
      </c>
      <c r="O140" s="10">
        <f t="shared" si="130"/>
        <v>18.253722072014025</v>
      </c>
      <c r="P140" s="10">
        <f t="shared" si="130"/>
        <v>16.703579486214451</v>
      </c>
      <c r="Q140" s="10">
        <f t="shared" si="130"/>
        <v>15.272784274584296</v>
      </c>
      <c r="R140" s="10">
        <f t="shared" si="130"/>
        <v>13.951761744197274</v>
      </c>
      <c r="S140" s="10">
        <f t="shared" si="130"/>
        <v>12.730882138895456</v>
      </c>
      <c r="T140" s="10">
        <f t="shared" si="130"/>
        <v>11.603486140203429</v>
      </c>
      <c r="U140" s="10">
        <f t="shared" si="130"/>
        <v>10.563224324945283</v>
      </c>
      <c r="V140" s="10">
        <f t="shared" si="130"/>
        <v>9.5963977542214209</v>
      </c>
      <c r="W140" s="10">
        <f t="shared" si="130"/>
        <v>8.7062320599807403</v>
      </c>
      <c r="X140" s="10">
        <f t="shared" si="130"/>
        <v>7.887024378036088</v>
      </c>
      <c r="Y140" s="10">
        <f t="shared" si="130"/>
        <v>7.1335075333877747</v>
      </c>
      <c r="Z140" s="10">
        <f t="shared" si="130"/>
        <v>6.4406927215361138</v>
      </c>
      <c r="AA140" s="10">
        <f t="shared" si="130"/>
        <v>5.8040250934580921</v>
      </c>
      <c r="AB140" s="10">
        <f t="shared" si="130"/>
        <v>5.2192393843617033</v>
      </c>
      <c r="AC140" s="10">
        <f t="shared" si="130"/>
        <v>4.6823779828074903</v>
      </c>
      <c r="AD140" s="10">
        <f t="shared" si="130"/>
        <v>4.1898835936246055</v>
      </c>
      <c r="AE140" s="10">
        <f t="shared" si="130"/>
        <v>3.7385510088728005</v>
      </c>
      <c r="AF140" s="10">
        <f t="shared" si="130"/>
        <v>3.325517388832937</v>
      </c>
      <c r="AG140" s="10">
        <f t="shared" si="130"/>
        <v>2.9482946399689283</v>
      </c>
      <c r="AH140" s="10">
        <f t="shared" si="130"/>
        <v>2.6044763122343122</v>
      </c>
      <c r="AI140" s="10">
        <f t="shared" si="130"/>
        <v>2.2917193369654423</v>
      </c>
      <c r="AJ140" s="10">
        <f t="shared" si="130"/>
        <v>2.0077698109890152</v>
      </c>
      <c r="AK140" s="10">
        <f t="shared" si="130"/>
        <v>1.7505239024020856</v>
      </c>
      <c r="AL140" s="10">
        <f t="shared" si="130"/>
        <v>1.5180886384315753</v>
      </c>
      <c r="AM140" s="10">
        <f t="shared" si="130"/>
        <v>1.3087369283663968</v>
      </c>
      <c r="AN140" s="10">
        <f t="shared" si="130"/>
        <v>1.1209352731249045</v>
      </c>
      <c r="AO140" s="10">
        <f t="shared" si="130"/>
        <v>0.95329716115852881</v>
      </c>
      <c r="AP140" s="10">
        <f t="shared" si="130"/>
        <v>0.8045114973901436</v>
      </c>
      <c r="AQ140" s="10">
        <f t="shared" si="130"/>
        <v>0.6733593894764045</v>
      </c>
      <c r="AR140" s="10">
        <f t="shared" si="130"/>
        <v>0.5586318780099031</v>
      </c>
      <c r="AS140" s="10">
        <f t="shared" si="130"/>
        <v>0.45901127865714841</v>
      </c>
      <c r="AT140" s="10">
        <f t="shared" si="130"/>
        <v>0.3731526681707944</v>
      </c>
      <c r="AU140" s="10">
        <f t="shared" si="130"/>
        <v>0.29981115311356477</v>
      </c>
      <c r="AV140" s="10">
        <f t="shared" si="130"/>
        <v>0.23780636906691971</v>
      </c>
      <c r="AW140" s="10">
        <f t="shared" si="130"/>
        <v>0.18599958570785785</v>
      </c>
      <c r="AX140" s="10">
        <f t="shared" si="130"/>
        <v>0.14329728002220787</v>
      </c>
      <c r="AY140" s="10">
        <f t="shared" si="130"/>
        <v>0.108647940393926</v>
      </c>
      <c r="AZ140" s="10">
        <f t="shared" si="130"/>
        <v>8.1007426306773489E-2</v>
      </c>
      <c r="BA140" s="10">
        <f t="shared" si="130"/>
        <v>5.9346461750959055E-2</v>
      </c>
      <c r="BB140" s="10">
        <f t="shared" si="130"/>
        <v>4.2683660730803485E-2</v>
      </c>
      <c r="BC140" s="10">
        <f t="shared" si="130"/>
        <v>3.0111837254188426E-2</v>
      </c>
      <c r="BD140" s="10">
        <f t="shared" si="130"/>
        <v>2.0816782838481627E-2</v>
      </c>
      <c r="BE140" s="10">
        <f t="shared" si="130"/>
        <v>1.4088373962714458E-2</v>
      </c>
      <c r="BF140" s="10">
        <f t="shared" si="130"/>
        <v>9.3244917435150974E-3</v>
      </c>
      <c r="BG140" s="10">
        <f t="shared" si="130"/>
        <v>6.0287352175828965E-3</v>
      </c>
    </row>
    <row r="141" spans="3:59" ht="13.35" customHeight="1">
      <c r="C141" s="7" t="s">
        <v>94</v>
      </c>
      <c r="D141" s="39"/>
      <c r="E141" s="10">
        <f>E34-E100</f>
        <v>0</v>
      </c>
      <c r="F141" s="10">
        <f>F129+F130+F131-SUM(F132:F139)+F140</f>
        <v>-1665.2082440170543</v>
      </c>
      <c r="G141" s="10">
        <f t="shared" ref="G141:BG141" si="131">G129+G130+G131-SUM(G132:G139)+G140</f>
        <v>57.43941106140683</v>
      </c>
      <c r="H141" s="10">
        <f t="shared" si="131"/>
        <v>1030.4442857412705</v>
      </c>
      <c r="I141" s="10">
        <f t="shared" si="131"/>
        <v>1782.6872357398533</v>
      </c>
      <c r="J141" s="10">
        <f t="shared" si="131"/>
        <v>2419.314856407128</v>
      </c>
      <c r="K141" s="10">
        <f t="shared" si="131"/>
        <v>2955.1925490854073</v>
      </c>
      <c r="L141" s="10">
        <f t="shared" si="131"/>
        <v>3402.7738309908596</v>
      </c>
      <c r="M141" s="10">
        <f t="shared" si="131"/>
        <v>3772.3512623494507</v>
      </c>
      <c r="N141" s="10">
        <f t="shared" si="131"/>
        <v>4070.865548734615</v>
      </c>
      <c r="O141" s="10">
        <f t="shared" si="131"/>
        <v>4302.4005129129127</v>
      </c>
      <c r="P141" s="10">
        <f t="shared" si="131"/>
        <v>4471.9901459623279</v>
      </c>
      <c r="Q141" s="10">
        <f t="shared" si="131"/>
        <v>4584.6176221201486</v>
      </c>
      <c r="R141" s="10">
        <f t="shared" si="131"/>
        <v>4643.7770641901325</v>
      </c>
      <c r="S141" s="10">
        <f t="shared" si="131"/>
        <v>4656.6219644825551</v>
      </c>
      <c r="T141" s="10">
        <f t="shared" si="131"/>
        <v>4629.4983079486019</v>
      </c>
      <c r="U141" s="10">
        <f t="shared" si="131"/>
        <v>4553.3996534393054</v>
      </c>
      <c r="V141" s="10">
        <f t="shared" si="131"/>
        <v>4448.9558414473995</v>
      </c>
      <c r="W141" s="10">
        <f t="shared" si="131"/>
        <v>4320.3092804741191</v>
      </c>
      <c r="X141" s="10">
        <f t="shared" si="131"/>
        <v>4171.3999594505522</v>
      </c>
      <c r="Y141" s="10">
        <f t="shared" si="131"/>
        <v>4005.6013622918922</v>
      </c>
      <c r="Z141" s="10">
        <f t="shared" si="131"/>
        <v>3826.0581868582703</v>
      </c>
      <c r="AA141" s="10">
        <f t="shared" si="131"/>
        <v>3635.4566383488122</v>
      </c>
      <c r="AB141" s="10">
        <f t="shared" si="131"/>
        <v>3436.1463720354041</v>
      </c>
      <c r="AC141" s="10">
        <f t="shared" si="131"/>
        <v>3230.3840810416709</v>
      </c>
      <c r="AD141" s="10">
        <f t="shared" si="131"/>
        <v>3020.3598504357083</v>
      </c>
      <c r="AE141" s="10">
        <f t="shared" si="131"/>
        <v>2808.2881803364489</v>
      </c>
      <c r="AF141" s="10">
        <f t="shared" si="131"/>
        <v>2596.5351217542302</v>
      </c>
      <c r="AG141" s="10">
        <f t="shared" si="131"/>
        <v>2387.1316914552804</v>
      </c>
      <c r="AH141" s="10">
        <f t="shared" si="131"/>
        <v>2181.7500747979334</v>
      </c>
      <c r="AI141" s="10">
        <f t="shared" si="131"/>
        <v>1981.7253787183445</v>
      </c>
      <c r="AJ141" s="10">
        <f t="shared" si="131"/>
        <v>1788.1740407624868</v>
      </c>
      <c r="AK141" s="10">
        <f t="shared" si="131"/>
        <v>1602.1366192894366</v>
      </c>
      <c r="AL141" s="10">
        <f t="shared" si="131"/>
        <v>1424.5383571732862</v>
      </c>
      <c r="AM141" s="10">
        <f t="shared" si="131"/>
        <v>1256.289261795295</v>
      </c>
      <c r="AN141" s="10">
        <f t="shared" si="131"/>
        <v>1098.2641163133019</v>
      </c>
      <c r="AO141" s="10">
        <f t="shared" si="131"/>
        <v>951.2144490462955</v>
      </c>
      <c r="AP141" s="10">
        <f t="shared" si="131"/>
        <v>815.82259557060104</v>
      </c>
      <c r="AQ141" s="10">
        <f t="shared" si="131"/>
        <v>692.56710400012969</v>
      </c>
      <c r="AR141" s="10">
        <f t="shared" si="131"/>
        <v>581.49627130734325</v>
      </c>
      <c r="AS141" s="10">
        <f t="shared" si="131"/>
        <v>482.36265664452321</v>
      </c>
      <c r="AT141" s="10">
        <f t="shared" si="131"/>
        <v>394.86519159389428</v>
      </c>
      <c r="AU141" s="10">
        <f t="shared" si="131"/>
        <v>318.60074094224905</v>
      </c>
      <c r="AV141" s="10">
        <f t="shared" si="131"/>
        <v>253.04289124244937</v>
      </c>
      <c r="AW141" s="10">
        <f t="shared" si="131"/>
        <v>197.56574815551744</v>
      </c>
      <c r="AX141" s="10">
        <f t="shared" si="131"/>
        <v>151.45304375291778</v>
      </c>
      <c r="AY141" s="10">
        <f t="shared" si="131"/>
        <v>113.84477168287458</v>
      </c>
      <c r="AZ141" s="10">
        <f t="shared" si="131"/>
        <v>83.758630140876789</v>
      </c>
      <c r="BA141" s="10">
        <f t="shared" si="131"/>
        <v>60.158743658308623</v>
      </c>
      <c r="BB141" s="10">
        <f t="shared" si="131"/>
        <v>42.013894983891319</v>
      </c>
      <c r="BC141" s="10">
        <f t="shared" si="131"/>
        <v>28.34577020779491</v>
      </c>
      <c r="BD141" s="10">
        <f t="shared" si="131"/>
        <v>18.262517707388064</v>
      </c>
      <c r="BE141" s="10">
        <f t="shared" si="131"/>
        <v>10.979812868520636</v>
      </c>
      <c r="BF141" s="10">
        <f t="shared" si="131"/>
        <v>5.830252340564269</v>
      </c>
      <c r="BG141" s="10">
        <f t="shared" si="131"/>
        <v>2.2632053376870185</v>
      </c>
    </row>
    <row r="142" spans="3:59" ht="13.35" customHeight="1">
      <c r="D142" s="39"/>
    </row>
    <row r="143" spans="3:59" ht="13.35" customHeight="1">
      <c r="D143" s="39"/>
    </row>
  </sheetData>
  <mergeCells count="1">
    <mergeCell ref="E11:O11"/>
  </mergeCells>
  <phoneticPr fontId="5" type="noConversion"/>
  <pageMargins left="0.7" right="0.7" top="0.75" bottom="0.75" header="0.3" footer="0.3"/>
  <pageSetup paperSize="9" orientation="portrait" r:id="rId1"/>
  <ignoredErrors>
    <ignoredError sqref="F63:AA63 AB63:AO63 AP63:BG63" formula="1"/>
    <ignoredError sqref="F17:T17 U17:AH17 AI17:AX17 AY17:BG17" formulaRange="1"/>
  </ignoredError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G84"/>
  <sheetViews>
    <sheetView workbookViewId="0">
      <selection activeCell="M1" sqref="M1"/>
    </sheetView>
  </sheetViews>
  <sheetFormatPr defaultColWidth="9" defaultRowHeight="13.35" customHeight="1"/>
  <cols>
    <col min="1" max="1" width="1.88671875" style="1" customWidth="1"/>
    <col min="2" max="3" width="9" style="1"/>
    <col min="4" max="4" width="30.44140625" style="1" customWidth="1"/>
    <col min="5" max="6" width="9" style="1"/>
    <col min="7" max="7" width="11.44140625" style="1" bestFit="1" customWidth="1"/>
    <col min="8" max="14" width="9" style="1"/>
    <col min="15" max="15" width="8.88671875" style="1" customWidth="1"/>
    <col min="16" max="16384" width="9" style="1"/>
  </cols>
  <sheetData>
    <row r="1" spans="1:59" ht="13.35" customHeight="1">
      <c r="A1" s="134" t="s">
        <v>126</v>
      </c>
      <c r="M1" s="272" t="s">
        <v>240</v>
      </c>
    </row>
    <row r="2" spans="1:59" ht="13.35" customHeight="1">
      <c r="A2" s="271" t="s">
        <v>236</v>
      </c>
    </row>
    <row r="3" spans="1:59" ht="2.1" customHeight="1">
      <c r="A3" s="134"/>
    </row>
    <row r="4" spans="1:59" ht="13.35" customHeight="1">
      <c r="A4" s="133" t="s">
        <v>130</v>
      </c>
    </row>
    <row r="5" spans="1:59" ht="13.35" customHeight="1">
      <c r="A5" s="7" t="str">
        <f>ProductType</f>
        <v>Non par Whole Life</v>
      </c>
    </row>
    <row r="6" spans="1:59" ht="2.1" customHeight="1"/>
    <row r="7" spans="1:59" ht="13.35" customHeight="1">
      <c r="A7" s="149" t="s">
        <v>30</v>
      </c>
    </row>
    <row r="8" spans="1:59" ht="2.1" customHeight="1">
      <c r="Q8" s="7"/>
    </row>
    <row r="9" spans="1:59" ht="13.35" customHeight="1">
      <c r="P9" s="7" t="s">
        <v>118</v>
      </c>
      <c r="R9" s="7">
        <v>1000</v>
      </c>
    </row>
    <row r="10" spans="1:59" ht="13.35" customHeight="1">
      <c r="Q10" s="7"/>
      <c r="R10" s="7"/>
    </row>
    <row r="11" spans="1:59" ht="13.35" customHeight="1">
      <c r="Q11" s="7"/>
      <c r="R11" s="7"/>
    </row>
    <row r="12" spans="1:59" ht="13.35" customHeight="1">
      <c r="E12" s="276" t="s">
        <v>131</v>
      </c>
      <c r="F12" s="276"/>
      <c r="G12" s="276"/>
      <c r="H12" s="276"/>
      <c r="I12" s="276"/>
      <c r="J12" s="276"/>
      <c r="K12" s="276"/>
      <c r="L12" s="276"/>
      <c r="M12" s="276"/>
      <c r="N12" s="276"/>
      <c r="O12" s="276"/>
    </row>
    <row r="13" spans="1:59" ht="13.35" customHeight="1">
      <c r="E13" s="1">
        <v>0</v>
      </c>
      <c r="F13" s="7">
        <v>1</v>
      </c>
      <c r="G13" s="7">
        <v>2</v>
      </c>
      <c r="H13" s="7">
        <v>3</v>
      </c>
      <c r="I13" s="7">
        <v>4</v>
      </c>
      <c r="J13" s="7">
        <v>5</v>
      </c>
      <c r="K13" s="7">
        <v>6</v>
      </c>
      <c r="L13" s="7">
        <v>7</v>
      </c>
      <c r="M13" s="7">
        <v>8</v>
      </c>
      <c r="N13" s="7">
        <v>9</v>
      </c>
      <c r="O13" s="7">
        <f>N13+1</f>
        <v>10</v>
      </c>
      <c r="P13" s="7">
        <f>O13+1</f>
        <v>11</v>
      </c>
      <c r="Q13" s="7">
        <f t="shared" ref="Q13:BG13" si="0">P13+1</f>
        <v>12</v>
      </c>
      <c r="R13" s="7">
        <f t="shared" si="0"/>
        <v>13</v>
      </c>
      <c r="S13" s="7">
        <f t="shared" si="0"/>
        <v>14</v>
      </c>
      <c r="T13" s="7">
        <f t="shared" si="0"/>
        <v>15</v>
      </c>
      <c r="U13" s="7">
        <f t="shared" si="0"/>
        <v>16</v>
      </c>
      <c r="V13" s="7">
        <f t="shared" si="0"/>
        <v>17</v>
      </c>
      <c r="W13" s="7">
        <f t="shared" si="0"/>
        <v>18</v>
      </c>
      <c r="X13" s="7">
        <f t="shared" si="0"/>
        <v>19</v>
      </c>
      <c r="Y13" s="7">
        <f t="shared" si="0"/>
        <v>20</v>
      </c>
      <c r="Z13" s="7">
        <f t="shared" si="0"/>
        <v>21</v>
      </c>
      <c r="AA13" s="7">
        <f t="shared" si="0"/>
        <v>22</v>
      </c>
      <c r="AB13" s="7">
        <f t="shared" si="0"/>
        <v>23</v>
      </c>
      <c r="AC13" s="7">
        <f t="shared" si="0"/>
        <v>24</v>
      </c>
      <c r="AD13" s="7">
        <f t="shared" si="0"/>
        <v>25</v>
      </c>
      <c r="AE13" s="7">
        <f t="shared" si="0"/>
        <v>26</v>
      </c>
      <c r="AF13" s="7">
        <f t="shared" si="0"/>
        <v>27</v>
      </c>
      <c r="AG13" s="7">
        <f t="shared" si="0"/>
        <v>28</v>
      </c>
      <c r="AH13" s="7">
        <f t="shared" si="0"/>
        <v>29</v>
      </c>
      <c r="AI13" s="7">
        <f t="shared" si="0"/>
        <v>30</v>
      </c>
      <c r="AJ13" s="7">
        <f t="shared" si="0"/>
        <v>31</v>
      </c>
      <c r="AK13" s="7">
        <f t="shared" si="0"/>
        <v>32</v>
      </c>
      <c r="AL13" s="7">
        <f t="shared" si="0"/>
        <v>33</v>
      </c>
      <c r="AM13" s="7">
        <f t="shared" si="0"/>
        <v>34</v>
      </c>
      <c r="AN13" s="7">
        <f t="shared" si="0"/>
        <v>35</v>
      </c>
      <c r="AO13" s="7">
        <f t="shared" si="0"/>
        <v>36</v>
      </c>
      <c r="AP13" s="7">
        <f t="shared" si="0"/>
        <v>37</v>
      </c>
      <c r="AQ13" s="7">
        <f t="shared" si="0"/>
        <v>38</v>
      </c>
      <c r="AR13" s="7">
        <f t="shared" si="0"/>
        <v>39</v>
      </c>
      <c r="AS13" s="7">
        <f t="shared" si="0"/>
        <v>40</v>
      </c>
      <c r="AT13" s="7">
        <f t="shared" si="0"/>
        <v>41</v>
      </c>
      <c r="AU13" s="7">
        <f t="shared" si="0"/>
        <v>42</v>
      </c>
      <c r="AV13" s="7">
        <f t="shared" si="0"/>
        <v>43</v>
      </c>
      <c r="AW13" s="7">
        <f t="shared" si="0"/>
        <v>44</v>
      </c>
      <c r="AX13" s="7">
        <f t="shared" si="0"/>
        <v>45</v>
      </c>
      <c r="AY13" s="7">
        <f t="shared" si="0"/>
        <v>46</v>
      </c>
      <c r="AZ13" s="7">
        <f t="shared" si="0"/>
        <v>47</v>
      </c>
      <c r="BA13" s="7">
        <f t="shared" si="0"/>
        <v>48</v>
      </c>
      <c r="BB13" s="7">
        <f t="shared" si="0"/>
        <v>49</v>
      </c>
      <c r="BC13" s="7">
        <f t="shared" si="0"/>
        <v>50</v>
      </c>
      <c r="BD13" s="7">
        <f t="shared" si="0"/>
        <v>51</v>
      </c>
      <c r="BE13" s="7">
        <f t="shared" si="0"/>
        <v>52</v>
      </c>
      <c r="BF13" s="7">
        <f t="shared" si="0"/>
        <v>53</v>
      </c>
      <c r="BG13" s="7">
        <f t="shared" si="0"/>
        <v>54</v>
      </c>
    </row>
    <row r="14" spans="1:59" ht="13.35" customHeight="1">
      <c r="D14" s="117" t="s">
        <v>31</v>
      </c>
      <c r="E14" s="117">
        <f>F16</f>
        <v>161.45570648565004</v>
      </c>
      <c r="F14" s="256"/>
      <c r="G14" s="256"/>
      <c r="H14" s="256"/>
      <c r="I14" s="256"/>
      <c r="J14" s="256"/>
      <c r="K14" s="256"/>
      <c r="L14" s="256"/>
      <c r="M14" s="256"/>
      <c r="N14" s="256"/>
      <c r="O14" s="256"/>
      <c r="P14" s="256"/>
      <c r="Q14" s="256"/>
      <c r="R14" s="256"/>
      <c r="S14" s="256"/>
      <c r="T14" s="256"/>
      <c r="U14" s="256"/>
      <c r="V14" s="256"/>
      <c r="W14" s="256"/>
      <c r="X14" s="256"/>
      <c r="Y14" s="256"/>
      <c r="Z14" s="256"/>
      <c r="AA14" s="256"/>
      <c r="AB14" s="256"/>
      <c r="AC14" s="256"/>
      <c r="AD14" s="256"/>
      <c r="AE14" s="256"/>
      <c r="AF14" s="256"/>
      <c r="AG14" s="256"/>
      <c r="AH14" s="256"/>
      <c r="AI14" s="256"/>
      <c r="AJ14" s="256"/>
      <c r="AK14" s="256"/>
      <c r="AL14" s="256"/>
      <c r="AM14" s="256"/>
      <c r="AN14" s="256"/>
      <c r="AO14" s="256"/>
      <c r="AP14" s="256"/>
      <c r="AQ14" s="256"/>
      <c r="AR14" s="256"/>
      <c r="AS14" s="256"/>
      <c r="AT14" s="256"/>
      <c r="AU14" s="256"/>
      <c r="AV14" s="256"/>
      <c r="AW14" s="256"/>
      <c r="AX14" s="256"/>
      <c r="AY14" s="256"/>
      <c r="AZ14" s="256"/>
      <c r="BA14" s="256"/>
      <c r="BB14" s="256"/>
      <c r="BC14" s="256"/>
      <c r="BD14" s="256"/>
      <c r="BE14" s="256"/>
      <c r="BF14" s="256"/>
      <c r="BG14" s="256"/>
    </row>
    <row r="15" spans="1:59" ht="13.35" customHeight="1">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row>
    <row r="16" spans="1:59" ht="13.35" customHeight="1">
      <c r="D16" s="1" t="s">
        <v>66</v>
      </c>
      <c r="E16" s="33"/>
      <c r="F16" s="167">
        <f>F20</f>
        <v>161.45570648565004</v>
      </c>
      <c r="G16" s="167">
        <f t="shared" ref="G16:BG16" si="1">G20</f>
        <v>157.71393474507607</v>
      </c>
      <c r="H16" s="167">
        <f t="shared" si="1"/>
        <v>155.05753261487905</v>
      </c>
      <c r="I16" s="167">
        <f t="shared" si="1"/>
        <v>153.17843613070028</v>
      </c>
      <c r="J16" s="167">
        <f t="shared" si="1"/>
        <v>150.44209038019287</v>
      </c>
      <c r="K16" s="167">
        <f t="shared" si="1"/>
        <v>146.97760193019562</v>
      </c>
      <c r="L16" s="167">
        <f t="shared" si="1"/>
        <v>142.8814266061205</v>
      </c>
      <c r="M16" s="167">
        <f t="shared" si="1"/>
        <v>138.26181559001898</v>
      </c>
      <c r="N16" s="167">
        <f t="shared" si="1"/>
        <v>133.22002201591596</v>
      </c>
      <c r="O16" s="167">
        <f t="shared" si="1"/>
        <v>127.82854356721145</v>
      </c>
      <c r="P16" s="167">
        <f t="shared" si="1"/>
        <v>122.15443078562538</v>
      </c>
      <c r="Q16" s="167">
        <f t="shared" si="1"/>
        <v>116.26051309923382</v>
      </c>
      <c r="R16" s="167">
        <f t="shared" si="1"/>
        <v>110.24405504355846</v>
      </c>
      <c r="S16" s="167">
        <f t="shared" si="1"/>
        <v>104.15747457610816</v>
      </c>
      <c r="T16" s="167">
        <f t="shared" si="1"/>
        <v>98.047843552216889</v>
      </c>
      <c r="U16" s="167">
        <f t="shared" si="1"/>
        <v>91.95663455605559</v>
      </c>
      <c r="V16" s="167">
        <f t="shared" si="1"/>
        <v>85.920288622742319</v>
      </c>
      <c r="W16" s="167">
        <f t="shared" si="1"/>
        <v>79.979040580272709</v>
      </c>
      <c r="X16" s="167">
        <f t="shared" si="1"/>
        <v>74.16214450429527</v>
      </c>
      <c r="Y16" s="167">
        <f t="shared" si="1"/>
        <v>68.496191611531529</v>
      </c>
      <c r="Z16" s="167">
        <f t="shared" si="1"/>
        <v>63.005265927410683</v>
      </c>
      <c r="AA16" s="167">
        <f t="shared" si="1"/>
        <v>57.710657313944594</v>
      </c>
      <c r="AB16" s="167">
        <f t="shared" si="1"/>
        <v>52.63057294189921</v>
      </c>
      <c r="AC16" s="167">
        <f t="shared" si="1"/>
        <v>47.779747130474611</v>
      </c>
      <c r="AD16" s="167">
        <f t="shared" si="1"/>
        <v>43.169826137478758</v>
      </c>
      <c r="AE16" s="167">
        <f t="shared" si="1"/>
        <v>38.809481097702282</v>
      </c>
      <c r="AF16" s="167">
        <f t="shared" si="1"/>
        <v>34.7049738010639</v>
      </c>
      <c r="AG16" s="167">
        <f t="shared" si="1"/>
        <v>30.860761740304294</v>
      </c>
      <c r="AH16" s="167">
        <f t="shared" si="1"/>
        <v>27.279442988318138</v>
      </c>
      <c r="AI16" s="167">
        <f t="shared" si="1"/>
        <v>23.962050971225658</v>
      </c>
      <c r="AJ16" s="167">
        <f t="shared" si="1"/>
        <v>20.908164479469963</v>
      </c>
      <c r="AK16" s="167">
        <f t="shared" si="1"/>
        <v>18.115523670536533</v>
      </c>
      <c r="AL16" s="167">
        <f t="shared" si="1"/>
        <v>15.579754203276716</v>
      </c>
      <c r="AM16" s="167">
        <f t="shared" si="1"/>
        <v>13.294204968241306</v>
      </c>
      <c r="AN16" s="167">
        <f t="shared" si="1"/>
        <v>11.250032577087959</v>
      </c>
      <c r="AO16" s="167">
        <f t="shared" si="1"/>
        <v>9.4363245478606732</v>
      </c>
      <c r="AP16" s="167">
        <f t="shared" si="1"/>
        <v>7.8405618513114135</v>
      </c>
      <c r="AQ16" s="167">
        <f t="shared" si="1"/>
        <v>6.449088364336645</v>
      </c>
      <c r="AR16" s="167">
        <f t="shared" si="1"/>
        <v>5.2472943424736807</v>
      </c>
      <c r="AS16" s="167">
        <f t="shared" si="1"/>
        <v>4.2199166247054869</v>
      </c>
      <c r="AT16" s="167">
        <f t="shared" si="1"/>
        <v>3.3514554124893734</v>
      </c>
      <c r="AU16" s="167">
        <f t="shared" si="1"/>
        <v>2.6263406880904787</v>
      </c>
      <c r="AV16" s="167">
        <f t="shared" si="1"/>
        <v>2.0289528200710429</v>
      </c>
      <c r="AW16" s="167">
        <f t="shared" si="1"/>
        <v>1.5437860659153866</v>
      </c>
      <c r="AX16" s="167">
        <f t="shared" si="1"/>
        <v>1.1557168134400377</v>
      </c>
      <c r="AY16" s="167">
        <f t="shared" si="1"/>
        <v>0.85024864009097412</v>
      </c>
      <c r="AZ16" s="167">
        <f t="shared" si="1"/>
        <v>0.61373803800243909</v>
      </c>
      <c r="BA16" s="167">
        <f t="shared" si="1"/>
        <v>0.43367158336091222</v>
      </c>
      <c r="BB16" s="167">
        <f t="shared" si="1"/>
        <v>0.29889376860301164</v>
      </c>
      <c r="BC16" s="167">
        <f t="shared" si="1"/>
        <v>0.19972641433668903</v>
      </c>
      <c r="BD16" s="167">
        <f t="shared" si="1"/>
        <v>0.12799030461370883</v>
      </c>
      <c r="BE16" s="167">
        <f t="shared" si="1"/>
        <v>7.6963552458855805E-2</v>
      </c>
      <c r="BF16" s="167">
        <f t="shared" si="1"/>
        <v>4.1262332576137942E-2</v>
      </c>
      <c r="BG16" s="167">
        <f t="shared" si="1"/>
        <v>1.667928554332971E-2</v>
      </c>
    </row>
    <row r="17" spans="4:59" ht="13.35" customHeight="1">
      <c r="D17" s="1" t="s">
        <v>67</v>
      </c>
      <c r="F17" s="126">
        <f>F16-G16</f>
        <v>3.7417717405739666</v>
      </c>
      <c r="G17" s="126">
        <f t="shared" ref="G17:M17" si="2">G16-H16</f>
        <v>2.6564021301970229</v>
      </c>
      <c r="H17" s="126">
        <f t="shared" si="2"/>
        <v>1.8790964841787741</v>
      </c>
      <c r="I17" s="126">
        <f t="shared" si="2"/>
        <v>2.7363457505074109</v>
      </c>
      <c r="J17" s="126">
        <f t="shared" si="2"/>
        <v>3.4644884499972477</v>
      </c>
      <c r="K17" s="126">
        <f t="shared" si="2"/>
        <v>4.0961753240751193</v>
      </c>
      <c r="L17" s="126">
        <f t="shared" si="2"/>
        <v>4.6196110161015156</v>
      </c>
      <c r="M17" s="126">
        <f t="shared" si="2"/>
        <v>5.0417935741030249</v>
      </c>
      <c r="N17" s="126">
        <f>N16-O16</f>
        <v>5.391478448704504</v>
      </c>
      <c r="O17" s="126">
        <f>O16-P16</f>
        <v>5.674112781586075</v>
      </c>
      <c r="P17" s="167">
        <f>P16-Q16</f>
        <v>5.8939176863915606</v>
      </c>
      <c r="Q17" s="167">
        <f t="shared" ref="Q17:BG17" si="3">Q16-R16</f>
        <v>6.0164580556753577</v>
      </c>
      <c r="R17" s="167">
        <f t="shared" si="3"/>
        <v>6.0865804674503039</v>
      </c>
      <c r="S17" s="167">
        <f t="shared" si="3"/>
        <v>6.1096310238912679</v>
      </c>
      <c r="T17" s="167">
        <f t="shared" si="3"/>
        <v>6.0912089961612992</v>
      </c>
      <c r="U17" s="167">
        <f t="shared" si="3"/>
        <v>6.036345933313271</v>
      </c>
      <c r="V17" s="167">
        <f t="shared" si="3"/>
        <v>5.9412480424696099</v>
      </c>
      <c r="W17" s="167">
        <f t="shared" si="3"/>
        <v>5.8168960759774393</v>
      </c>
      <c r="X17" s="167">
        <f t="shared" si="3"/>
        <v>5.665952892763741</v>
      </c>
      <c r="Y17" s="167">
        <f t="shared" si="3"/>
        <v>5.490925684120846</v>
      </c>
      <c r="Z17" s="167">
        <f t="shared" si="3"/>
        <v>5.2946086134660888</v>
      </c>
      <c r="AA17" s="167">
        <f t="shared" si="3"/>
        <v>5.0800843720453841</v>
      </c>
      <c r="AB17" s="167">
        <f t="shared" si="3"/>
        <v>4.850825811424599</v>
      </c>
      <c r="AC17" s="167">
        <f t="shared" si="3"/>
        <v>4.6099209929958533</v>
      </c>
      <c r="AD17" s="167">
        <f t="shared" si="3"/>
        <v>4.360345039776476</v>
      </c>
      <c r="AE17" s="167">
        <f t="shared" si="3"/>
        <v>4.1045072966383813</v>
      </c>
      <c r="AF17" s="167">
        <f t="shared" si="3"/>
        <v>3.844212060759606</v>
      </c>
      <c r="AG17" s="167">
        <f t="shared" si="3"/>
        <v>3.5813187519861565</v>
      </c>
      <c r="AH17" s="167">
        <f t="shared" si="3"/>
        <v>3.3173920170924802</v>
      </c>
      <c r="AI17" s="167">
        <f t="shared" si="3"/>
        <v>3.0538864917556943</v>
      </c>
      <c r="AJ17" s="167">
        <f t="shared" si="3"/>
        <v>2.7926408089334309</v>
      </c>
      <c r="AK17" s="167">
        <f t="shared" si="3"/>
        <v>2.5357694672598168</v>
      </c>
      <c r="AL17" s="167">
        <f t="shared" si="3"/>
        <v>2.2855492350354094</v>
      </c>
      <c r="AM17" s="167">
        <f t="shared" si="3"/>
        <v>2.0441723911533476</v>
      </c>
      <c r="AN17" s="167">
        <f t="shared" si="3"/>
        <v>1.8137080292272856</v>
      </c>
      <c r="AO17" s="167">
        <f t="shared" si="3"/>
        <v>1.5957626965492597</v>
      </c>
      <c r="AP17" s="167">
        <f t="shared" si="3"/>
        <v>1.3914734869747685</v>
      </c>
      <c r="AQ17" s="167">
        <f t="shared" si="3"/>
        <v>1.2017940218629644</v>
      </c>
      <c r="AR17" s="167">
        <f t="shared" si="3"/>
        <v>1.0273777177681938</v>
      </c>
      <c r="AS17" s="167">
        <f t="shared" si="3"/>
        <v>0.8684612122161135</v>
      </c>
      <c r="AT17" s="167">
        <f t="shared" si="3"/>
        <v>0.72511472439889468</v>
      </c>
      <c r="AU17" s="167">
        <f t="shared" si="3"/>
        <v>0.59738786801943577</v>
      </c>
      <c r="AV17" s="167">
        <f t="shared" si="3"/>
        <v>0.48516675415565635</v>
      </c>
      <c r="AW17" s="167">
        <f t="shared" si="3"/>
        <v>0.38806925247534885</v>
      </c>
      <c r="AX17" s="167">
        <f t="shared" si="3"/>
        <v>0.30546817334906362</v>
      </c>
      <c r="AY17" s="167">
        <f t="shared" si="3"/>
        <v>0.23651060208853503</v>
      </c>
      <c r="AZ17" s="167">
        <f t="shared" si="3"/>
        <v>0.18006645464152687</v>
      </c>
      <c r="BA17" s="167">
        <f t="shared" si="3"/>
        <v>0.13477781475790057</v>
      </c>
      <c r="BB17" s="167">
        <f t="shared" si="3"/>
        <v>9.9167354266322616E-2</v>
      </c>
      <c r="BC17" s="167">
        <f t="shared" si="3"/>
        <v>7.1736109722980196E-2</v>
      </c>
      <c r="BD17" s="167">
        <f t="shared" si="3"/>
        <v>5.1026752154853028E-2</v>
      </c>
      <c r="BE17" s="167">
        <f t="shared" si="3"/>
        <v>3.5701219882717863E-2</v>
      </c>
      <c r="BF17" s="167">
        <f t="shared" si="3"/>
        <v>2.4583047032808232E-2</v>
      </c>
      <c r="BG17" s="167">
        <f t="shared" si="3"/>
        <v>1.667928554332971E-2</v>
      </c>
    </row>
    <row r="18" spans="4:59" ht="13.35" customHeight="1">
      <c r="D18" s="1" t="s">
        <v>68</v>
      </c>
      <c r="E18" s="33"/>
      <c r="F18" s="126">
        <f>F16-F17</f>
        <v>157.71393474507607</v>
      </c>
      <c r="G18" s="126">
        <f t="shared" ref="G18:O18" si="4">G16-G17</f>
        <v>155.05753261487905</v>
      </c>
      <c r="H18" s="126">
        <f t="shared" si="4"/>
        <v>153.17843613070028</v>
      </c>
      <c r="I18" s="126">
        <f t="shared" si="4"/>
        <v>150.44209038019287</v>
      </c>
      <c r="J18" s="126">
        <f t="shared" si="4"/>
        <v>146.97760193019562</v>
      </c>
      <c r="K18" s="126">
        <f t="shared" si="4"/>
        <v>142.8814266061205</v>
      </c>
      <c r="L18" s="126">
        <f t="shared" si="4"/>
        <v>138.26181559001898</v>
      </c>
      <c r="M18" s="126">
        <f t="shared" si="4"/>
        <v>133.22002201591596</v>
      </c>
      <c r="N18" s="126">
        <f>N16-N17</f>
        <v>127.82854356721145</v>
      </c>
      <c r="O18" s="126">
        <f t="shared" si="4"/>
        <v>122.15443078562538</v>
      </c>
      <c r="P18" s="167">
        <f t="shared" ref="P18:BG18" si="5">P16-P17</f>
        <v>116.26051309923382</v>
      </c>
      <c r="Q18" s="167">
        <f t="shared" si="5"/>
        <v>110.24405504355846</v>
      </c>
      <c r="R18" s="167">
        <f t="shared" si="5"/>
        <v>104.15747457610816</v>
      </c>
      <c r="S18" s="167">
        <f t="shared" si="5"/>
        <v>98.047843552216889</v>
      </c>
      <c r="T18" s="167">
        <f t="shared" si="5"/>
        <v>91.95663455605559</v>
      </c>
      <c r="U18" s="167">
        <f t="shared" si="5"/>
        <v>85.920288622742319</v>
      </c>
      <c r="V18" s="167">
        <f t="shared" si="5"/>
        <v>79.979040580272709</v>
      </c>
      <c r="W18" s="167">
        <f t="shared" si="5"/>
        <v>74.16214450429527</v>
      </c>
      <c r="X18" s="167">
        <f t="shared" si="5"/>
        <v>68.496191611531529</v>
      </c>
      <c r="Y18" s="167">
        <f t="shared" si="5"/>
        <v>63.005265927410683</v>
      </c>
      <c r="Z18" s="167">
        <f t="shared" si="5"/>
        <v>57.710657313944594</v>
      </c>
      <c r="AA18" s="167">
        <f t="shared" si="5"/>
        <v>52.63057294189921</v>
      </c>
      <c r="AB18" s="167">
        <f t="shared" si="5"/>
        <v>47.779747130474611</v>
      </c>
      <c r="AC18" s="167">
        <f t="shared" si="5"/>
        <v>43.169826137478758</v>
      </c>
      <c r="AD18" s="167">
        <f t="shared" si="5"/>
        <v>38.809481097702282</v>
      </c>
      <c r="AE18" s="167">
        <f t="shared" si="5"/>
        <v>34.7049738010639</v>
      </c>
      <c r="AF18" s="167">
        <f t="shared" si="5"/>
        <v>30.860761740304294</v>
      </c>
      <c r="AG18" s="167">
        <f t="shared" si="5"/>
        <v>27.279442988318138</v>
      </c>
      <c r="AH18" s="167">
        <f t="shared" si="5"/>
        <v>23.962050971225658</v>
      </c>
      <c r="AI18" s="167">
        <f t="shared" si="5"/>
        <v>20.908164479469963</v>
      </c>
      <c r="AJ18" s="167">
        <f t="shared" si="5"/>
        <v>18.115523670536533</v>
      </c>
      <c r="AK18" s="167">
        <f t="shared" si="5"/>
        <v>15.579754203276716</v>
      </c>
      <c r="AL18" s="167">
        <f t="shared" si="5"/>
        <v>13.294204968241306</v>
      </c>
      <c r="AM18" s="167">
        <f t="shared" si="5"/>
        <v>11.250032577087959</v>
      </c>
      <c r="AN18" s="167">
        <f t="shared" si="5"/>
        <v>9.4363245478606732</v>
      </c>
      <c r="AO18" s="167">
        <f t="shared" si="5"/>
        <v>7.8405618513114135</v>
      </c>
      <c r="AP18" s="167">
        <f t="shared" si="5"/>
        <v>6.449088364336645</v>
      </c>
      <c r="AQ18" s="167">
        <f t="shared" si="5"/>
        <v>5.2472943424736807</v>
      </c>
      <c r="AR18" s="167">
        <f t="shared" si="5"/>
        <v>4.2199166247054869</v>
      </c>
      <c r="AS18" s="167">
        <f t="shared" si="5"/>
        <v>3.3514554124893734</v>
      </c>
      <c r="AT18" s="167">
        <f t="shared" si="5"/>
        <v>2.6263406880904787</v>
      </c>
      <c r="AU18" s="167">
        <f t="shared" si="5"/>
        <v>2.0289528200710429</v>
      </c>
      <c r="AV18" s="167">
        <f t="shared" si="5"/>
        <v>1.5437860659153866</v>
      </c>
      <c r="AW18" s="167">
        <f t="shared" si="5"/>
        <v>1.1557168134400377</v>
      </c>
      <c r="AX18" s="167">
        <f t="shared" si="5"/>
        <v>0.85024864009097412</v>
      </c>
      <c r="AY18" s="167">
        <f t="shared" si="5"/>
        <v>0.61373803800243909</v>
      </c>
      <c r="AZ18" s="167">
        <f t="shared" si="5"/>
        <v>0.43367158336091222</v>
      </c>
      <c r="BA18" s="167">
        <f t="shared" si="5"/>
        <v>0.29889376860301164</v>
      </c>
      <c r="BB18" s="167">
        <f t="shared" si="5"/>
        <v>0.19972641433668903</v>
      </c>
      <c r="BC18" s="167">
        <f t="shared" si="5"/>
        <v>0.12799030461370883</v>
      </c>
      <c r="BD18" s="167">
        <f t="shared" si="5"/>
        <v>7.6963552458855805E-2</v>
      </c>
      <c r="BE18" s="167">
        <f t="shared" si="5"/>
        <v>4.1262332576137942E-2</v>
      </c>
      <c r="BF18" s="167">
        <f t="shared" si="5"/>
        <v>1.667928554332971E-2</v>
      </c>
      <c r="BG18" s="167">
        <f t="shared" si="5"/>
        <v>0</v>
      </c>
    </row>
    <row r="19" spans="4:59" ht="13.35" customHeight="1">
      <c r="E19" s="33"/>
      <c r="F19" s="33"/>
      <c r="G19" s="33"/>
      <c r="H19" s="33"/>
      <c r="I19" s="33"/>
      <c r="J19" s="33"/>
      <c r="K19" s="33"/>
      <c r="L19" s="33"/>
      <c r="M19" s="33"/>
      <c r="N19" s="33"/>
      <c r="O19" s="33"/>
      <c r="P19" s="167"/>
      <c r="Q19" s="167"/>
      <c r="R19" s="167"/>
      <c r="S19" s="167"/>
      <c r="T19" s="167"/>
      <c r="U19" s="167"/>
      <c r="V19" s="167"/>
      <c r="W19" s="167"/>
      <c r="X19" s="167"/>
      <c r="Y19" s="167"/>
      <c r="Z19" s="167"/>
      <c r="AA19" s="167"/>
      <c r="AB19" s="167"/>
      <c r="AC19" s="167"/>
      <c r="AD19" s="167"/>
      <c r="AE19" s="167"/>
      <c r="AF19" s="167"/>
      <c r="AG19" s="167"/>
      <c r="AH19" s="167"/>
      <c r="AI19" s="167"/>
      <c r="AJ19" s="167"/>
      <c r="AK19" s="167"/>
      <c r="AL19" s="167"/>
      <c r="AM19" s="167"/>
      <c r="AN19" s="167"/>
      <c r="AO19" s="167"/>
      <c r="AP19" s="167"/>
      <c r="AQ19" s="167"/>
      <c r="AR19" s="167"/>
      <c r="AS19" s="167"/>
      <c r="AT19" s="167"/>
      <c r="AU19" s="167"/>
      <c r="AV19" s="167"/>
      <c r="AW19" s="167"/>
      <c r="AX19" s="167"/>
      <c r="AY19" s="167"/>
      <c r="AZ19" s="167"/>
      <c r="BA19" s="167"/>
      <c r="BB19" s="167"/>
      <c r="BC19" s="167"/>
      <c r="BD19" s="167"/>
      <c r="BE19" s="167"/>
      <c r="BF19" s="167"/>
      <c r="BG19" s="167"/>
    </row>
    <row r="20" spans="4:59" ht="13.35" customHeight="1">
      <c r="D20" s="1" t="s">
        <v>151</v>
      </c>
      <c r="E20" s="33"/>
      <c r="F20" s="15">
        <f>NPV('Inputs-Assumptions-Policy Specs'!$E31,F$22:$BG$22)</f>
        <v>161.45570648565004</v>
      </c>
      <c r="G20" s="15">
        <f>NPV('Inputs-Assumptions-Policy Specs'!$E31,G$22:$BG$22)</f>
        <v>157.71393474507607</v>
      </c>
      <c r="H20" s="15">
        <f>NPV('Inputs-Assumptions-Policy Specs'!$E31,H$22:$BG$22)</f>
        <v>155.05753261487905</v>
      </c>
      <c r="I20" s="15">
        <f>NPV('Inputs-Assumptions-Policy Specs'!$E31,I$22:$BG$22)</f>
        <v>153.17843613070028</v>
      </c>
      <c r="J20" s="15">
        <f>NPV('Inputs-Assumptions-Policy Specs'!$E31,J$22:$BG$22)</f>
        <v>150.44209038019287</v>
      </c>
      <c r="K20" s="15">
        <f>NPV('Inputs-Assumptions-Policy Specs'!$E31,K$22:$BG$22)</f>
        <v>146.97760193019562</v>
      </c>
      <c r="L20" s="15">
        <f>NPV('Inputs-Assumptions-Policy Specs'!$E31,L$22:$BG$22)</f>
        <v>142.8814266061205</v>
      </c>
      <c r="M20" s="15">
        <f>NPV('Inputs-Assumptions-Policy Specs'!$E31,M$22:$BG$22)</f>
        <v>138.26181559001898</v>
      </c>
      <c r="N20" s="15">
        <f>NPV('Inputs-Assumptions-Policy Specs'!$E31,N$22:$BG$22)</f>
        <v>133.22002201591596</v>
      </c>
      <c r="O20" s="15">
        <f>NPV('Inputs-Assumptions-Policy Specs'!$E31,O$22:$BG$22)</f>
        <v>127.82854356721145</v>
      </c>
      <c r="P20" s="15">
        <f>NPV('Inputs-Assumptions-Policy Specs'!$E31,P$22:$BG$22)</f>
        <v>122.15443078562538</v>
      </c>
      <c r="Q20" s="15">
        <f>NPV('Inputs-Assumptions-Policy Specs'!$E31,Q$22:$BG$22)</f>
        <v>116.26051309923382</v>
      </c>
      <c r="R20" s="15">
        <f>NPV('Inputs-Assumptions-Policy Specs'!$E31,R$22:$BG$22)</f>
        <v>110.24405504355846</v>
      </c>
      <c r="S20" s="15">
        <f>NPV('Inputs-Assumptions-Policy Specs'!$E31,S$22:$BG$22)</f>
        <v>104.15747457610816</v>
      </c>
      <c r="T20" s="15">
        <f>NPV('Inputs-Assumptions-Policy Specs'!$E31,T$22:$BG$22)</f>
        <v>98.047843552216889</v>
      </c>
      <c r="U20" s="15">
        <f>NPV('Inputs-Assumptions-Policy Specs'!$E31,U$22:$BG$22)</f>
        <v>91.95663455605559</v>
      </c>
      <c r="V20" s="15">
        <f>NPV('Inputs-Assumptions-Policy Specs'!$E31,V$22:$BG$22)</f>
        <v>85.920288622742319</v>
      </c>
      <c r="W20" s="15">
        <f>NPV('Inputs-Assumptions-Policy Specs'!$E31,W$22:$BG$22)</f>
        <v>79.979040580272709</v>
      </c>
      <c r="X20" s="15">
        <f>NPV('Inputs-Assumptions-Policy Specs'!$E31,X$22:$BG$22)</f>
        <v>74.16214450429527</v>
      </c>
      <c r="Y20" s="15">
        <f>NPV('Inputs-Assumptions-Policy Specs'!$E31,Y$22:$BG$22)</f>
        <v>68.496191611531529</v>
      </c>
      <c r="Z20" s="15">
        <f>NPV('Inputs-Assumptions-Policy Specs'!$E31,Z$22:$BG$22)</f>
        <v>63.005265927410683</v>
      </c>
      <c r="AA20" s="15">
        <f>NPV('Inputs-Assumptions-Policy Specs'!$E31,AA$22:$BG$22)</f>
        <v>57.710657313944594</v>
      </c>
      <c r="AB20" s="15">
        <f>NPV('Inputs-Assumptions-Policy Specs'!$E31,AB$22:$BG$22)</f>
        <v>52.63057294189921</v>
      </c>
      <c r="AC20" s="15">
        <f>NPV('Inputs-Assumptions-Policy Specs'!$E31,AC$22:$BG$22)</f>
        <v>47.779747130474611</v>
      </c>
      <c r="AD20" s="15">
        <f>NPV('Inputs-Assumptions-Policy Specs'!$E31,AD$22:$BG$22)</f>
        <v>43.169826137478758</v>
      </c>
      <c r="AE20" s="15">
        <f>NPV('Inputs-Assumptions-Policy Specs'!$E31,AE$22:$BG$22)</f>
        <v>38.809481097702282</v>
      </c>
      <c r="AF20" s="15">
        <f>NPV('Inputs-Assumptions-Policy Specs'!$E31,AF$22:$BG$22)</f>
        <v>34.7049738010639</v>
      </c>
      <c r="AG20" s="15">
        <f>NPV('Inputs-Assumptions-Policy Specs'!$E31,AG$22:$BG$22)</f>
        <v>30.860761740304294</v>
      </c>
      <c r="AH20" s="15">
        <f>NPV('Inputs-Assumptions-Policy Specs'!$E31,AH$22:$BG$22)</f>
        <v>27.279442988318138</v>
      </c>
      <c r="AI20" s="15">
        <f>NPV('Inputs-Assumptions-Policy Specs'!$E31,AI$22:$BG$22)</f>
        <v>23.962050971225658</v>
      </c>
      <c r="AJ20" s="15">
        <f>NPV('Inputs-Assumptions-Policy Specs'!$E31,AJ$22:$BG$22)</f>
        <v>20.908164479469963</v>
      </c>
      <c r="AK20" s="15">
        <f>NPV('Inputs-Assumptions-Policy Specs'!$E31,AK$22:$BG$22)</f>
        <v>18.115523670536533</v>
      </c>
      <c r="AL20" s="15">
        <f>NPV('Inputs-Assumptions-Policy Specs'!$E31,AL$22:$BG$22)</f>
        <v>15.579754203276716</v>
      </c>
      <c r="AM20" s="15">
        <f>NPV('Inputs-Assumptions-Policy Specs'!$E31,AM$22:$BG$22)</f>
        <v>13.294204968241306</v>
      </c>
      <c r="AN20" s="15">
        <f>NPV('Inputs-Assumptions-Policy Specs'!$E31,AN$22:$BG$22)</f>
        <v>11.250032577087959</v>
      </c>
      <c r="AO20" s="15">
        <f>NPV('Inputs-Assumptions-Policy Specs'!$E31,AO$22:$BG$22)</f>
        <v>9.4363245478606732</v>
      </c>
      <c r="AP20" s="15">
        <f>NPV('Inputs-Assumptions-Policy Specs'!$E31,AP$22:$BG$22)</f>
        <v>7.8405618513114135</v>
      </c>
      <c r="AQ20" s="15">
        <f>NPV('Inputs-Assumptions-Policy Specs'!$E31,AQ$22:$BG$22)</f>
        <v>6.449088364336645</v>
      </c>
      <c r="AR20" s="15">
        <f>NPV('Inputs-Assumptions-Policy Specs'!$E31,AR$22:$BG$22)</f>
        <v>5.2472943424736807</v>
      </c>
      <c r="AS20" s="15">
        <f>NPV('Inputs-Assumptions-Policy Specs'!$E31,AS$22:$BG$22)</f>
        <v>4.2199166247054869</v>
      </c>
      <c r="AT20" s="15">
        <f>NPV('Inputs-Assumptions-Policy Specs'!$E31,AT$22:$BG$22)</f>
        <v>3.3514554124893734</v>
      </c>
      <c r="AU20" s="15">
        <f>NPV('Inputs-Assumptions-Policy Specs'!$E31,AU$22:$BG$22)</f>
        <v>2.6263406880904787</v>
      </c>
      <c r="AV20" s="15">
        <f>NPV('Inputs-Assumptions-Policy Specs'!$E31,AV$22:$BG$22)</f>
        <v>2.0289528200710429</v>
      </c>
      <c r="AW20" s="15">
        <f>NPV('Inputs-Assumptions-Policy Specs'!$E31,AW$22:$BG$22)</f>
        <v>1.5437860659153866</v>
      </c>
      <c r="AX20" s="15">
        <f>NPV('Inputs-Assumptions-Policy Specs'!$E31,AX$22:$BG$22)</f>
        <v>1.1557168134400377</v>
      </c>
      <c r="AY20" s="15">
        <f>NPV('Inputs-Assumptions-Policy Specs'!$E31,AY$22:$BG$22)</f>
        <v>0.85024864009097412</v>
      </c>
      <c r="AZ20" s="15">
        <f>NPV('Inputs-Assumptions-Policy Specs'!$E31,AZ$22:$BG$22)</f>
        <v>0.61373803800243909</v>
      </c>
      <c r="BA20" s="15">
        <f>NPV('Inputs-Assumptions-Policy Specs'!$E31,BA$22:$BG$22)</f>
        <v>0.43367158336091222</v>
      </c>
      <c r="BB20" s="15">
        <f>NPV('Inputs-Assumptions-Policy Specs'!$E31,BB$22:$BG$22)</f>
        <v>0.29889376860301164</v>
      </c>
      <c r="BC20" s="15">
        <f>NPV('Inputs-Assumptions-Policy Specs'!$E31,BC$22:$BG$22)</f>
        <v>0.19972641433668903</v>
      </c>
      <c r="BD20" s="15">
        <f>NPV('Inputs-Assumptions-Policy Specs'!$E31,BD$22:$BG$22)</f>
        <v>0.12799030461370883</v>
      </c>
      <c r="BE20" s="15">
        <f>NPV('Inputs-Assumptions-Policy Specs'!$E31,BE$22:$BG$22)</f>
        <v>7.6963552458855805E-2</v>
      </c>
      <c r="BF20" s="15">
        <f>NPV('Inputs-Assumptions-Policy Specs'!$E31,BF$22:$BG$22)</f>
        <v>4.1262332576137942E-2</v>
      </c>
      <c r="BG20" s="15">
        <f>NPV('Inputs-Assumptions-Policy Specs'!$E31,BG$22:$BG$22)</f>
        <v>1.667928554332971E-2</v>
      </c>
    </row>
    <row r="21" spans="4:59" ht="13.35" customHeight="1">
      <c r="D21" s="1" t="s">
        <v>154</v>
      </c>
      <c r="E21" s="33"/>
      <c r="F21" s="167">
        <f>'Inputs-Assumptions-Policy Specs'!D38*'Cash Flows'!E41+'Inputs-Assumptions-Policy Specs'!D52*'Cash Flows'!E17+'Cash Flows'!E42*'Inputs-Assumptions-Policy Specs'!D53</f>
        <v>170</v>
      </c>
      <c r="G21" s="167">
        <f>'Inputs-Assumptions-Policy Specs'!E38*'Cash Flows'!F41+'Inputs-Assumptions-Policy Specs'!E52*'Cash Flows'!F17+'Cash Flows'!F42*'Inputs-Assumptions-Policy Specs'!E53</f>
        <v>149.41599200000002</v>
      </c>
      <c r="H21" s="167">
        <f>'Inputs-Assumptions-Policy Specs'!F38*'Cash Flows'!G41+'Inputs-Assumptions-Policy Specs'!F52*'Cash Flows'!G17+'Cash Flows'!G42*'Inputs-Assumptions-Policy Specs'!F53</f>
        <v>134.68996314623263</v>
      </c>
      <c r="I21" s="167">
        <f>'Inputs-Assumptions-Policy Specs'!G38*'Cash Flows'!H41+'Inputs-Assumptions-Policy Specs'!G52*'Cash Flows'!H17+'Cash Flows'!H42*'Inputs-Assumptions-Policy Specs'!G53</f>
        <v>147.72471992892426</v>
      </c>
      <c r="J21" s="167">
        <f>'Inputs-Assumptions-Policy Specs'!H38*'Cash Flows'!I41+'Inputs-Assumptions-Policy Specs'!H52*'Cash Flows'!I17+'Cash Flows'!I42*'Inputs-Assumptions-Policy Specs'!H53</f>
        <v>158.03620108675034</v>
      </c>
      <c r="K21" s="167">
        <f>'Inputs-Assumptions-Policy Specs'!I38*'Cash Flows'!J41+'Inputs-Assumptions-Policy Specs'!I52*'Cash Flows'!J17+'Cash Flows'!J42*'Inputs-Assumptions-Policy Specs'!I53</f>
        <v>166.25465668804861</v>
      </c>
      <c r="L21" s="167">
        <f>'Inputs-Assumptions-Policy Specs'!J38*'Cash Flows'!K41+'Inputs-Assumptions-Policy Specs'!J52*'Cash Flows'!K17+'Cash Flows'!K42*'Inputs-Assumptions-Policy Specs'!J53</f>
        <v>172.24780133910565</v>
      </c>
      <c r="M21" s="167">
        <f>'Inputs-Assumptions-Policy Specs'!K38*'Cash Flows'!L41+'Inputs-Assumptions-Policy Specs'!K52*'Cash Flows'!L17+'Cash Flows'!L42*'Inputs-Assumptions-Policy Specs'!K53</f>
        <v>176.20443662839639</v>
      </c>
      <c r="N21" s="167">
        <f>'Inputs-Assumptions-Policy Specs'!L38*'Cash Flows'!M41+'Inputs-Assumptions-Policy Specs'!L52*'Cash Flows'!M17+'Cash Flows'!M42*'Inputs-Assumptions-Policy Specs'!L53</f>
        <v>178.67132215568483</v>
      </c>
      <c r="O21" s="167">
        <f>'Inputs-Assumptions-Policy Specs'!M38*'Cash Flows'!N41+'Inputs-Assumptions-Policy Specs'!M52*'Cash Flows'!N17+'Cash Flows'!N42*'Inputs-Assumptions-Policy Specs'!M53</f>
        <v>179.78757540457605</v>
      </c>
      <c r="P21" s="167">
        <f>'Inputs-Assumptions-Policy Specs'!N38*'Cash Flows'!O41+'Inputs-Assumptions-Policy Specs'!N52*'Cash Flows'!O17+'Cash Flows'!O42*'Inputs-Assumptions-Policy Specs'!N53</f>
        <v>179.66824863027645</v>
      </c>
      <c r="Q21" s="167">
        <f>'Inputs-Assumptions-Policy Specs'!O38*'Cash Flows'!P41+'Inputs-Assumptions-Policy Specs'!O52*'Cash Flows'!P17+'Cash Flows'!P42*'Inputs-Assumptions-Policy Specs'!O53</f>
        <v>177.78130966074536</v>
      </c>
      <c r="R21" s="167">
        <f>'Inputs-Assumptions-Policy Specs'!P38*'Cash Flows'!Q41+'Inputs-Assumptions-Policy Specs'!P52*'Cash Flows'!Q17+'Cash Flows'!Q42*'Inputs-Assumptions-Policy Specs'!P53</f>
        <v>174.93904448654456</v>
      </c>
      <c r="S21" s="167">
        <f>'Inputs-Assumptions-Policy Specs'!Q38*'Cash Flows'!R41+'Inputs-Assumptions-Policy Specs'!Q52*'Cash Flows'!R17+'Cash Flows'!R42*'Inputs-Assumptions-Policy Specs'!Q53</f>
        <v>171.2655001155936</v>
      </c>
      <c r="T21" s="167">
        <f>'Inputs-Assumptions-Policy Specs'!R38*'Cash Flows'!S41+'Inputs-Assumptions-Policy Specs'!R52*'Cash Flows'!S17+'Cash Flows'!S42*'Inputs-Assumptions-Policy Specs'!R53</f>
        <v>166.88537897083248</v>
      </c>
      <c r="U21" s="167">
        <f>'Inputs-Assumptions-Policy Specs'!S38*'Cash Flows'!T41+'Inputs-Assumptions-Policy Specs'!S52*'Cash Flows'!T17+'Cash Flows'!T42*'Inputs-Assumptions-Policy Specs'!S53</f>
        <v>161.91018859259137</v>
      </c>
      <c r="V21" s="167">
        <f>'Inputs-Assumptions-Policy Specs'!T38*'Cash Flows'!U41+'Inputs-Assumptions-Policy Specs'!T52*'Cash Flows'!U17+'Cash Flows'!U42*'Inputs-Assumptions-Policy Specs'!T53</f>
        <v>156.30099312298881</v>
      </c>
      <c r="W21" s="167">
        <f>'Inputs-Assumptions-Policy Specs'!U38*'Cash Flows'!V41+'Inputs-Assumptions-Policy Specs'!U52*'Cash Flows'!V17+'Cash Flows'!V42*'Inputs-Assumptions-Policy Specs'!U53</f>
        <v>150.26762831980574</v>
      </c>
      <c r="X21" s="167">
        <f>'Inputs-Assumptions-Policy Specs'!V38*'Cash Flows'!W41+'Inputs-Assumptions-Policy Specs'!V52*'Cash Flows'!W17+'Cash Flows'!W42*'Inputs-Assumptions-Policy Specs'!V53</f>
        <v>143.873977882259</v>
      </c>
      <c r="Y21" s="167">
        <f>'Inputs-Assumptions-Policy Specs'!W38*'Cash Flows'!X41+'Inputs-Assumptions-Policy Specs'!W52*'Cash Flows'!X17+'Cash Flows'!X42*'Inputs-Assumptions-Policy Specs'!W53</f>
        <v>137.1795558097019</v>
      </c>
      <c r="Z21" s="167">
        <f>'Inputs-Assumptions-Policy Specs'!X38*'Cash Flows'!Y41+'Inputs-Assumptions-Policy Specs'!X52*'Cash Flows'!Y17+'Cash Flows'!Y42*'Inputs-Assumptions-Policy Specs'!X53</f>
        <v>130.2469875093756</v>
      </c>
      <c r="AA21" s="167">
        <f>'Inputs-Assumptions-Policy Specs'!Y38*'Cash Flows'!Z41+'Inputs-Assumptions-Policy Specs'!Y52*'Cash Flows'!Z17+'Cash Flows'!Z42*'Inputs-Assumptions-Policy Specs'!Y53</f>
        <v>123.14184441005271</v>
      </c>
      <c r="AB21" s="167">
        <f>'Inputs-Assumptions-Policy Specs'!Z38*'Cash Flows'!AA41+'Inputs-Assumptions-Policy Specs'!Z52*'Cash Flows'!AA17+'Cash Flows'!AA42*'Inputs-Assumptions-Policy Specs'!Z53</f>
        <v>115.93414548500927</v>
      </c>
      <c r="AC21" s="167">
        <f>'Inputs-Assumptions-Policy Specs'!AA38*'Cash Flows'!AB41+'Inputs-Assumptions-Policy Specs'!AA52*'Cash Flows'!AB17+'Cash Flows'!AB42*'Inputs-Assumptions-Policy Specs'!AA53</f>
        <v>108.68518130358086</v>
      </c>
      <c r="AD21" s="167">
        <f>'Inputs-Assumptions-Policy Specs'!AB38*'Cash Flows'!AC41+'Inputs-Assumptions-Policy Specs'!AB52*'Cash Flows'!AC17+'Cash Flows'!AC42*'Inputs-Assumptions-Policy Specs'!AB53</f>
        <v>101.45230142126053</v>
      </c>
      <c r="AE21" s="167">
        <f>'Inputs-Assumptions-Policy Specs'!AC38*'Cash Flows'!AD41+'Inputs-Assumptions-Policy Specs'!AC52*'Cash Flows'!AD17+'Cash Flows'!AD42*'Inputs-Assumptions-Policy Specs'!AC53</f>
        <v>94.281442342441082</v>
      </c>
      <c r="AF21" s="167">
        <f>'Inputs-Assumptions-Policy Specs'!AD38*'Cash Flows'!AE41+'Inputs-Assumptions-Policy Specs'!AD52*'Cash Flows'!AE17+'Cash Flows'!AE42*'Inputs-Assumptions-Policy Specs'!AD53</f>
        <v>87.206850213369734</v>
      </c>
      <c r="AG21" s="167">
        <f>'Inputs-Assumptions-Policy Specs'!AE38*'Cash Flows'!AF41+'Inputs-Assumptions-Policy Specs'!AE52*'Cash Flows'!AF17+'Cash Flows'!AF42*'Inputs-Assumptions-Policy Specs'!AE53</f>
        <v>80.262487026638638</v>
      </c>
      <c r="AH21" s="167">
        <f>'Inputs-Assumptions-Policy Specs'!AF38*'Cash Flows'!AG41+'Inputs-Assumptions-Policy Specs'!AF52*'Cash Flows'!AG17+'Cash Flows'!AG42*'Inputs-Assumptions-Policy Specs'!AF53</f>
        <v>73.476162277086999</v>
      </c>
      <c r="AI21" s="167">
        <f>'Inputs-Assumptions-Policy Specs'!AG38*'Cash Flows'!AH41+'Inputs-Assumptions-Policy Specs'!AG52*'Cash Flows'!AH17+'Cash Flows'!AH42*'Inputs-Assumptions-Policy Specs'!AG53</f>
        <v>66.872808843412031</v>
      </c>
      <c r="AJ21" s="167">
        <f>'Inputs-Assumptions-Policy Specs'!AH38*'Cash Flows'!AI41+'Inputs-Assumptions-Policy Specs'!AH52*'Cash Flows'!AI17+'Cash Flows'!AI42*'Inputs-Assumptions-Policy Specs'!AH53</f>
        <v>60.482789801870467</v>
      </c>
      <c r="AK21" s="167">
        <f>'Inputs-Assumptions-Policy Specs'!AI38*'Cash Flows'!AJ41+'Inputs-Assumptions-Policy Specs'!AI52*'Cash Flows'!AJ17+'Cash Flows'!AJ42*'Inputs-Assumptions-Policy Specs'!AI53</f>
        <v>54.339840234687884</v>
      </c>
      <c r="AL21" s="167">
        <f>'Inputs-Assumptions-Policy Specs'!AJ38*'Cash Flows'!AK41+'Inputs-Assumptions-Policy Specs'!AJ52*'Cash Flows'!AK17+'Cash Flows'!AK42*'Inputs-Assumptions-Policy Specs'!AJ53</f>
        <v>48.478990052774755</v>
      </c>
      <c r="AM21" s="167">
        <f>'Inputs-Assumptions-Policy Specs'!AK38*'Cash Flows'!AL41+'Inputs-Assumptions-Policy Specs'!AK52*'Cash Flows'!AL17+'Cash Flows'!AL42*'Inputs-Assumptions-Policy Specs'!AK53</f>
        <v>42.932343164716627</v>
      </c>
      <c r="AN21" s="167">
        <f>'Inputs-Assumptions-Policy Specs'!AL38*'Cash Flows'!AM41+'Inputs-Assumptions-Policy Specs'!AL52*'Cash Flows'!AM17+'Cash Flows'!AM42*'Inputs-Assumptions-Policy Specs'!AL53</f>
        <v>37.728488871846736</v>
      </c>
      <c r="AO21" s="167">
        <f>'Inputs-Assumptions-Policy Specs'!AM38*'Cash Flows'!AN41+'Inputs-Assumptions-Policy Specs'!AM52*'Cash Flows'!AN17+'Cash Flows'!AN42*'Inputs-Assumptions-Policy Specs'!AM53</f>
        <v>32.886927974394766</v>
      </c>
      <c r="AP21" s="167">
        <f>'Inputs-Assumptions-Policy Specs'!AN38*'Cash Flows'!AO41+'Inputs-Assumptions-Policy Specs'!AN52*'Cash Flows'!AO17+'Cash Flows'!AO42*'Inputs-Assumptions-Policy Specs'!AN53</f>
        <v>28.418266017120438</v>
      </c>
      <c r="AQ21" s="167">
        <f>'Inputs-Assumptions-Policy Specs'!AO38*'Cash Flows'!AP41+'Inputs-Assumptions-Policy Specs'!AO52*'Cash Flows'!AP17+'Cash Flows'!AP42*'Inputs-Assumptions-Policy Specs'!AO53</f>
        <v>24.329292607273842</v>
      </c>
      <c r="AR21" s="167">
        <f>'Inputs-Assumptions-Policy Specs'!AP38*'Cash Flows'!AQ41+'Inputs-Assumptions-Policy Specs'!AP52*'Cash Flows'!AQ17+'Cash Flows'!AQ42*'Inputs-Assumptions-Policy Specs'!AP53</f>
        <v>20.621158191119008</v>
      </c>
      <c r="AS21" s="167">
        <f>'Inputs-Assumptions-Policy Specs'!AQ38*'Cash Flows'!AR41+'Inputs-Assumptions-Policy Specs'!AQ52*'Cash Flows'!AR17+'Cash Flows'!AR42*'Inputs-Assumptions-Policy Specs'!AQ53</f>
        <v>17.287631286738876</v>
      </c>
      <c r="AT21" s="167">
        <f>'Inputs-Assumptions-Policy Specs'!AR38*'Cash Flows'!AS41+'Inputs-Assumptions-Policy Specs'!AR52*'Cash Flows'!AS17+'Cash Flows'!AS42*'Inputs-Assumptions-Policy Specs'!AR53</f>
        <v>14.319549014974504</v>
      </c>
      <c r="AU21" s="167">
        <f>'Inputs-Assumptions-Policy Specs'!AS38*'Cash Flows'!AT41+'Inputs-Assumptions-Policy Specs'!AS52*'Cash Flows'!AT17+'Cash Flows'!AT42*'Inputs-Assumptions-Policy Specs'!AS53</f>
        <v>11.707358259050928</v>
      </c>
      <c r="AV21" s="167">
        <f>'Inputs-Assumptions-Policy Specs'!AT38*'Cash Flows'!AU41+'Inputs-Assumptions-Policy Specs'!AT52*'Cash Flows'!AU17+'Cash Flows'!AU42*'Inputs-Assumptions-Policy Specs'!AT53</f>
        <v>9.4387477826416326</v>
      </c>
      <c r="AW21" s="167">
        <f>'Inputs-Assumptions-Policy Specs'!AU38*'Cash Flows'!AV41+'Inputs-Assumptions-Policy Specs'!AU52*'Cash Flows'!AV17+'Cash Flows'!AV42*'Inputs-Assumptions-Policy Specs'!AU53</f>
        <v>7.4970115851994015</v>
      </c>
      <c r="AX21" s="167">
        <f>'Inputs-Assumptions-Policy Specs'!AV38*'Cash Flows'!AW41+'Inputs-Assumptions-Policy Specs'!AV52*'Cash Flows'!AW17+'Cash Flows'!AW42*'Inputs-Assumptions-Policy Specs'!AV53</f>
        <v>5.8616140981110876</v>
      </c>
      <c r="AY21" s="167">
        <f>'Inputs-Assumptions-Policy Specs'!AW38*'Cash Flows'!AX41+'Inputs-Assumptions-Policy Specs'!AW52*'Cash Flows'!AX17+'Cash Flows'!AX42*'Inputs-Assumptions-Policy Specs'!AW53</f>
        <v>4.5086757948695668</v>
      </c>
      <c r="AZ21" s="167">
        <f>'Inputs-Assumptions-Policy Specs'!AX38*'Cash Flows'!AY41+'Inputs-Assumptions-Policy Specs'!AX52*'Cash Flows'!AY17+'Cash Flows'!AY42*'Inputs-Assumptions-Policy Specs'!AX53</f>
        <v>3.4102662693604073</v>
      </c>
      <c r="BA21" s="167">
        <f>'Inputs-Assumptions-Policy Specs'!AY38*'Cash Flows'!AZ41+'Inputs-Assumptions-Policy Specs'!AY52*'Cash Flows'!AZ17+'Cash Flows'!AZ42*'Inputs-Assumptions-Policy Specs'!AY53</f>
        <v>2.5354113015389523</v>
      </c>
      <c r="BB21" s="167">
        <f>'Inputs-Assumptions-Policy Specs'!AZ38*'Cash Flows'!BA41+'Inputs-Assumptions-Policy Specs'!AZ52*'Cash Flows'!BA17+'Cash Flows'!BA42*'Inputs-Assumptions-Policy Specs'!AZ53</f>
        <v>1.8520517501740514</v>
      </c>
      <c r="BC21" s="167">
        <f>'Inputs-Assumptions-Policy Specs'!BA38*'Cash Flows'!BB41+'Inputs-Assumptions-Policy Specs'!BA52*'Cash Flows'!BB17+'Cash Flows'!BB42*'Inputs-Assumptions-Policy Specs'!BA53</f>
        <v>1.3287527716074632</v>
      </c>
      <c r="BD21" s="167">
        <f>'Inputs-Assumptions-Policy Specs'!BB38*'Cash Flows'!BC41+'Inputs-Assumptions-Policy Specs'!BB52*'Cash Flows'!BC17+'Cash Flows'!BC42*'Inputs-Assumptions-Policy Specs'!BB53</f>
        <v>0.93577273899002322</v>
      </c>
      <c r="BE21" s="167">
        <f>'Inputs-Assumptions-Policy Specs'!BC38*'Cash Flows'!BD41+'Inputs-Assumptions-Policy Specs'!BC52*'Cash Flows'!BD17+'Cash Flows'!BD42*'Inputs-Assumptions-Policy Specs'!BC53</f>
        <v>0.64632936635120153</v>
      </c>
      <c r="BF21" s="167">
        <f>'Inputs-Assumptions-Policy Specs'!BD38*'Cash Flows'!BE41+'Inputs-Assumptions-Policy Specs'!BD52*'Cash Flows'!BE17+'Cash Flows'!BE42*'Inputs-Assumptions-Policy Specs'!BD53</f>
        <v>0.43722567226422926</v>
      </c>
      <c r="BG21" s="167">
        <f>'Inputs-Assumptions-Policy Specs'!BE38*'Cash Flows'!BF41+'Inputs-Assumptions-Policy Specs'!BE52*'Cash Flows'!BF17+'Cash Flows'!BF42*'Inputs-Assumptions-Policy Specs'!BE53</f>
        <v>0.28910761608438162</v>
      </c>
    </row>
    <row r="22" spans="4:59" ht="13.35" customHeight="1">
      <c r="D22" s="1" t="s">
        <v>153</v>
      </c>
      <c r="E22" s="33"/>
      <c r="F22" s="167">
        <f>F21*'Inputs-Assumptions-Policy Specs'!$D$54</f>
        <v>10.199999999999999</v>
      </c>
      <c r="G22" s="167">
        <f>G21*'Inputs-Assumptions-Policy Specs'!$D$54</f>
        <v>8.9649595200000007</v>
      </c>
      <c r="H22" s="167">
        <f>H21*'Inputs-Assumptions-Policy Specs'!$D$54</f>
        <v>8.0813977887739572</v>
      </c>
      <c r="I22" s="167">
        <f>I21*'Inputs-Assumptions-Policy Specs'!$D$54</f>
        <v>8.863483195735455</v>
      </c>
      <c r="J22" s="167">
        <f>J21*'Inputs-Assumptions-Policy Specs'!$D$54</f>
        <v>9.4821720652050203</v>
      </c>
      <c r="K22" s="167">
        <f>K21*'Inputs-Assumptions-Policy Specs'!$D$54</f>
        <v>9.9752794012829167</v>
      </c>
      <c r="L22" s="167">
        <f>L21*'Inputs-Assumptions-Policy Specs'!$D$54</f>
        <v>10.334868080346338</v>
      </c>
      <c r="M22" s="167">
        <f>M21*'Inputs-Assumptions-Policy Specs'!$D$54</f>
        <v>10.572266197703783</v>
      </c>
      <c r="N22" s="167">
        <f>N21*'Inputs-Assumptions-Policy Specs'!$D$54</f>
        <v>10.720279329341089</v>
      </c>
      <c r="O22" s="167">
        <f>O21*'Inputs-Assumptions-Policy Specs'!$D$54</f>
        <v>10.787254524274562</v>
      </c>
      <c r="P22" s="167">
        <f>P21*'Inputs-Assumptions-Policy Specs'!$D$54</f>
        <v>10.780094917816587</v>
      </c>
      <c r="Q22" s="167">
        <f>Q21*'Inputs-Assumptions-Policy Specs'!$D$54</f>
        <v>10.666878579644722</v>
      </c>
      <c r="R22" s="167">
        <f>R21*'Inputs-Assumptions-Policy Specs'!$D$54</f>
        <v>10.496342669192673</v>
      </c>
      <c r="S22" s="167">
        <f>S21*'Inputs-Assumptions-Policy Specs'!$D$54</f>
        <v>10.275930006935615</v>
      </c>
      <c r="T22" s="167">
        <f>T21*'Inputs-Assumptions-Policy Specs'!$D$54</f>
        <v>10.013122738249947</v>
      </c>
      <c r="U22" s="167">
        <f>U21*'Inputs-Assumptions-Policy Specs'!$D$54</f>
        <v>9.7146113155554819</v>
      </c>
      <c r="V22" s="167">
        <f>V21*'Inputs-Assumptions-Policy Specs'!$D$54</f>
        <v>9.3780595873793278</v>
      </c>
      <c r="W22" s="167">
        <f>W21*'Inputs-Assumptions-Policy Specs'!$D$54</f>
        <v>9.0160576991883445</v>
      </c>
      <c r="X22" s="167">
        <f>X21*'Inputs-Assumptions-Policy Specs'!$D$54</f>
        <v>8.6324386729355389</v>
      </c>
      <c r="Y22" s="167">
        <f>Y21*'Inputs-Assumptions-Policy Specs'!$D$54</f>
        <v>8.2307733485821135</v>
      </c>
      <c r="Z22" s="167">
        <f>Z21*'Inputs-Assumptions-Policy Specs'!$D$54</f>
        <v>7.814819250562536</v>
      </c>
      <c r="AA22" s="167">
        <f>AA21*'Inputs-Assumptions-Policy Specs'!$D$54</f>
        <v>7.3885106646031629</v>
      </c>
      <c r="AB22" s="167">
        <f>AB21*'Inputs-Assumptions-Policy Specs'!$D$54</f>
        <v>6.9560487291005559</v>
      </c>
      <c r="AC22" s="167">
        <f>AC21*'Inputs-Assumptions-Policy Specs'!$D$54</f>
        <v>6.5211108782148512</v>
      </c>
      <c r="AD22" s="167">
        <f>AD21*'Inputs-Assumptions-Policy Specs'!$D$54</f>
        <v>6.0871380852756314</v>
      </c>
      <c r="AE22" s="167">
        <f>AE21*'Inputs-Assumptions-Policy Specs'!$D$54</f>
        <v>5.6568865405464646</v>
      </c>
      <c r="AF22" s="167">
        <f>AF21*'Inputs-Assumptions-Policy Specs'!$D$54</f>
        <v>5.2324110128021841</v>
      </c>
      <c r="AG22" s="167">
        <f>AG21*'Inputs-Assumptions-Policy Specs'!$D$54</f>
        <v>4.8157492215983178</v>
      </c>
      <c r="AH22" s="167">
        <f>AH21*'Inputs-Assumptions-Policy Specs'!$D$54</f>
        <v>4.4085697366252194</v>
      </c>
      <c r="AI22" s="167">
        <f>AI21*'Inputs-Assumptions-Policy Specs'!$D$54</f>
        <v>4.0123685306047214</v>
      </c>
      <c r="AJ22" s="167">
        <f>AJ21*'Inputs-Assumptions-Policy Specs'!$D$54</f>
        <v>3.628967388112228</v>
      </c>
      <c r="AK22" s="167">
        <f>AK21*'Inputs-Assumptions-Policy Specs'!$D$54</f>
        <v>3.2603904140812729</v>
      </c>
      <c r="AL22" s="167">
        <f>AL21*'Inputs-Assumptions-Policy Specs'!$D$54</f>
        <v>2.9087394031664853</v>
      </c>
      <c r="AM22" s="167">
        <f>AM21*'Inputs-Assumptions-Policy Specs'!$D$54</f>
        <v>2.5759405898829977</v>
      </c>
      <c r="AN22" s="167">
        <f>AN21*'Inputs-Assumptions-Policy Specs'!$D$54</f>
        <v>2.2637093323108042</v>
      </c>
      <c r="AO22" s="167">
        <f>AO21*'Inputs-Assumptions-Policy Specs'!$D$54</f>
        <v>1.9732156784636858</v>
      </c>
      <c r="AP22" s="167">
        <f>AP21*'Inputs-Assumptions-Policy Specs'!$D$54</f>
        <v>1.7050959610272263</v>
      </c>
      <c r="AQ22" s="167">
        <f>AQ21*'Inputs-Assumptions-Policy Specs'!$D$54</f>
        <v>1.4597575564364305</v>
      </c>
      <c r="AR22" s="167">
        <f>AR21*'Inputs-Assumptions-Policy Specs'!$D$54</f>
        <v>1.2372694914671405</v>
      </c>
      <c r="AS22" s="167">
        <f>AS21*'Inputs-Assumptions-Policy Specs'!$D$54</f>
        <v>1.0372578772043326</v>
      </c>
      <c r="AT22" s="167">
        <f>AT21*'Inputs-Assumptions-Policy Specs'!$D$54</f>
        <v>0.85917294089847018</v>
      </c>
      <c r="AU22" s="167">
        <f>AU21*'Inputs-Assumptions-Policy Specs'!$D$54</f>
        <v>0.70244149554305557</v>
      </c>
      <c r="AV22" s="167">
        <f>AV21*'Inputs-Assumptions-Policy Specs'!$D$54</f>
        <v>0.56632486695849793</v>
      </c>
      <c r="AW22" s="167">
        <f>AW21*'Inputs-Assumptions-Policy Specs'!$D$54</f>
        <v>0.4498206951119641</v>
      </c>
      <c r="AX22" s="167">
        <f>AX21*'Inputs-Assumptions-Policy Specs'!$D$54</f>
        <v>0.35169684588666522</v>
      </c>
      <c r="AY22" s="167">
        <f>AY21*'Inputs-Assumptions-Policy Specs'!$D$54</f>
        <v>0.27052054769217398</v>
      </c>
      <c r="AZ22" s="167">
        <f>AZ21*'Inputs-Assumptions-Policy Specs'!$D$54</f>
        <v>0.20461597616162444</v>
      </c>
      <c r="BA22" s="167">
        <f>BA21*'Inputs-Assumptions-Policy Specs'!$D$54</f>
        <v>0.15212467809233712</v>
      </c>
      <c r="BB22" s="167">
        <f>BB21*'Inputs-Assumptions-Policy Specs'!$D$54</f>
        <v>0.11112310501044308</v>
      </c>
      <c r="BC22" s="167">
        <f>BC21*'Inputs-Assumptions-Policy Specs'!$D$54</f>
        <v>7.9725166296447783E-2</v>
      </c>
      <c r="BD22" s="167">
        <f>BD21*'Inputs-Assumptions-Policy Specs'!$D$54</f>
        <v>5.6146364339401393E-2</v>
      </c>
      <c r="BE22" s="167">
        <f>BE21*'Inputs-Assumptions-Policy Specs'!$D$54</f>
        <v>3.8779761981072088E-2</v>
      </c>
      <c r="BF22" s="167">
        <f>BF21*'Inputs-Assumptions-Policy Specs'!$D$54</f>
        <v>2.6233540335853754E-2</v>
      </c>
      <c r="BG22" s="167">
        <f>BG21*'Inputs-Assumptions-Policy Specs'!$D$54</f>
        <v>1.7346456965062897E-2</v>
      </c>
    </row>
    <row r="23" spans="4:59" ht="13.35" customHeight="1">
      <c r="E23" s="33"/>
      <c r="F23" s="33"/>
      <c r="G23" s="33"/>
      <c r="H23" s="33"/>
      <c r="I23" s="33"/>
      <c r="J23" s="33"/>
      <c r="K23" s="33"/>
      <c r="L23" s="33"/>
      <c r="M23" s="33"/>
      <c r="N23" s="33"/>
      <c r="O23" s="33"/>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6"/>
      <c r="AP23" s="126"/>
      <c r="AQ23" s="126"/>
      <c r="AR23" s="126"/>
      <c r="AS23" s="126"/>
      <c r="AT23" s="126"/>
      <c r="AU23" s="126"/>
      <c r="AV23" s="126"/>
      <c r="AW23" s="126"/>
      <c r="AX23" s="126"/>
      <c r="AY23" s="126"/>
      <c r="AZ23" s="126"/>
      <c r="BA23" s="126"/>
      <c r="BB23" s="126"/>
      <c r="BC23" s="126"/>
      <c r="BD23" s="126"/>
      <c r="BE23" s="126"/>
      <c r="BF23" s="126"/>
      <c r="BG23" s="126"/>
    </row>
    <row r="24" spans="4:59" ht="13.35" customHeight="1">
      <c r="E24" s="33"/>
      <c r="F24" s="33"/>
      <c r="G24" s="33"/>
      <c r="H24" s="33"/>
      <c r="I24" s="33"/>
      <c r="J24" s="33"/>
      <c r="K24" s="33"/>
      <c r="L24" s="33"/>
      <c r="M24" s="33"/>
      <c r="N24" s="33"/>
      <c r="O24" s="33"/>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6"/>
      <c r="BA24" s="126"/>
      <c r="BB24" s="126"/>
      <c r="BC24" s="126"/>
      <c r="BD24" s="126"/>
      <c r="BE24" s="126"/>
      <c r="BF24" s="126"/>
      <c r="BG24" s="126"/>
    </row>
    <row r="25" spans="4:59" ht="13.35" customHeight="1">
      <c r="E25" s="33"/>
      <c r="F25" s="33"/>
      <c r="G25" s="33"/>
      <c r="H25" s="33"/>
      <c r="I25" s="33"/>
      <c r="J25" s="33"/>
      <c r="K25" s="33"/>
      <c r="L25" s="33"/>
      <c r="M25" s="33"/>
      <c r="N25" s="33"/>
      <c r="O25" s="33"/>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126"/>
      <c r="BC25" s="126"/>
      <c r="BD25" s="126"/>
      <c r="BE25" s="126"/>
      <c r="BF25" s="126"/>
      <c r="BG25" s="126"/>
    </row>
    <row r="26" spans="4:59" ht="13.35" customHeight="1">
      <c r="E26" s="33"/>
      <c r="F26" s="33"/>
      <c r="G26" s="33"/>
      <c r="H26" s="33"/>
      <c r="I26" s="33"/>
      <c r="J26" s="33"/>
      <c r="K26" s="33"/>
      <c r="L26" s="33"/>
      <c r="M26" s="33"/>
      <c r="N26" s="33"/>
      <c r="O26" s="33"/>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6"/>
      <c r="AR26" s="126"/>
      <c r="AS26" s="126"/>
      <c r="AT26" s="126"/>
      <c r="AU26" s="126"/>
      <c r="AV26" s="126"/>
      <c r="AW26" s="126"/>
      <c r="AX26" s="126"/>
      <c r="AY26" s="126"/>
      <c r="AZ26" s="126"/>
      <c r="BA26" s="126"/>
      <c r="BB26" s="126"/>
      <c r="BC26" s="126"/>
      <c r="BD26" s="126"/>
      <c r="BE26" s="126"/>
      <c r="BF26" s="126"/>
      <c r="BG26" s="126"/>
    </row>
    <row r="27" spans="4:59" ht="13.35" customHeight="1">
      <c r="E27" s="33"/>
      <c r="F27" s="33"/>
      <c r="G27" s="33"/>
      <c r="H27" s="33"/>
      <c r="I27" s="33"/>
      <c r="J27" s="33"/>
      <c r="K27" s="33"/>
      <c r="L27" s="33"/>
      <c r="M27" s="33"/>
      <c r="N27" s="33"/>
      <c r="O27" s="33"/>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6"/>
      <c r="AR27" s="126"/>
      <c r="AS27" s="126"/>
      <c r="AT27" s="126"/>
      <c r="AU27" s="126"/>
      <c r="AV27" s="126"/>
      <c r="AW27" s="126"/>
      <c r="AX27" s="126"/>
      <c r="AY27" s="126"/>
      <c r="AZ27" s="126"/>
      <c r="BA27" s="126"/>
      <c r="BB27" s="126"/>
      <c r="BC27" s="126"/>
      <c r="BD27" s="126"/>
      <c r="BE27" s="126"/>
      <c r="BF27" s="126"/>
      <c r="BG27" s="126"/>
    </row>
    <row r="28" spans="4:59" ht="13.35" customHeight="1">
      <c r="E28" s="33"/>
      <c r="F28" s="33"/>
      <c r="G28" s="33"/>
      <c r="H28" s="33"/>
      <c r="I28" s="33"/>
      <c r="J28" s="33"/>
      <c r="K28" s="33"/>
      <c r="L28" s="33"/>
      <c r="M28" s="33"/>
      <c r="N28" s="33"/>
      <c r="O28" s="33"/>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126"/>
      <c r="BG28" s="126"/>
    </row>
    <row r="29" spans="4:59" ht="13.35" customHeight="1">
      <c r="E29" s="33"/>
      <c r="F29" s="33"/>
      <c r="G29" s="33"/>
      <c r="H29" s="33"/>
      <c r="I29" s="33"/>
      <c r="J29" s="33"/>
      <c r="K29" s="33"/>
      <c r="L29" s="33"/>
      <c r="M29" s="33"/>
      <c r="N29" s="33"/>
      <c r="O29" s="33"/>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row>
    <row r="30" spans="4:59" ht="13.35" customHeight="1">
      <c r="E30" s="33"/>
      <c r="F30" s="33"/>
      <c r="G30" s="33"/>
      <c r="H30" s="33"/>
      <c r="I30" s="33"/>
      <c r="J30" s="33"/>
      <c r="K30" s="33"/>
      <c r="L30" s="33"/>
      <c r="M30" s="33"/>
      <c r="N30" s="33"/>
      <c r="O30" s="33"/>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6"/>
      <c r="AM30" s="126"/>
      <c r="AN30" s="126"/>
      <c r="AO30" s="126"/>
      <c r="AP30" s="126"/>
      <c r="AQ30" s="126"/>
      <c r="AR30" s="126"/>
      <c r="AS30" s="126"/>
      <c r="AT30" s="126"/>
      <c r="AU30" s="126"/>
      <c r="AV30" s="126"/>
      <c r="AW30" s="126"/>
      <c r="AX30" s="126"/>
      <c r="AY30" s="126"/>
      <c r="AZ30" s="126"/>
      <c r="BA30" s="126"/>
      <c r="BB30" s="126"/>
      <c r="BC30" s="126"/>
      <c r="BD30" s="126"/>
      <c r="BE30" s="126"/>
      <c r="BF30" s="126"/>
      <c r="BG30" s="126"/>
    </row>
    <row r="31" spans="4:59" ht="13.35" customHeight="1">
      <c r="E31" s="33"/>
      <c r="F31" s="33"/>
      <c r="G31" s="33"/>
      <c r="H31" s="33"/>
      <c r="I31" s="33"/>
      <c r="J31" s="33"/>
      <c r="K31" s="33"/>
      <c r="L31" s="33"/>
      <c r="M31" s="33"/>
      <c r="N31" s="33"/>
      <c r="O31" s="33"/>
      <c r="P31" s="126"/>
      <c r="Q31" s="126"/>
      <c r="R31" s="126"/>
      <c r="S31" s="126"/>
      <c r="T31" s="126"/>
      <c r="U31" s="126"/>
      <c r="V31" s="126"/>
      <c r="W31" s="126"/>
      <c r="X31" s="126"/>
      <c r="Y31" s="126"/>
      <c r="Z31" s="126"/>
      <c r="AA31" s="126"/>
      <c r="AB31" s="126"/>
      <c r="AC31" s="126"/>
      <c r="AD31" s="126"/>
      <c r="AE31" s="126"/>
      <c r="AF31" s="126"/>
      <c r="AG31" s="126"/>
      <c r="AH31" s="126"/>
      <c r="AI31" s="126"/>
      <c r="AJ31" s="126"/>
      <c r="AK31" s="126"/>
      <c r="AL31" s="126"/>
      <c r="AM31" s="126"/>
      <c r="AN31" s="126"/>
      <c r="AO31" s="126"/>
      <c r="AP31" s="126"/>
      <c r="AQ31" s="126"/>
      <c r="AR31" s="126"/>
      <c r="AS31" s="126"/>
      <c r="AT31" s="126"/>
      <c r="AU31" s="126"/>
      <c r="AV31" s="126"/>
      <c r="AW31" s="126"/>
      <c r="AX31" s="126"/>
      <c r="AY31" s="126"/>
      <c r="AZ31" s="126"/>
      <c r="BA31" s="126"/>
      <c r="BB31" s="126"/>
      <c r="BC31" s="126"/>
      <c r="BD31" s="126"/>
      <c r="BE31" s="126"/>
      <c r="BF31" s="126"/>
      <c r="BG31" s="126"/>
    </row>
    <row r="32" spans="4:59" ht="13.35" customHeight="1">
      <c r="E32" s="33"/>
      <c r="F32" s="33"/>
      <c r="G32" s="33"/>
      <c r="H32" s="33"/>
      <c r="I32" s="33"/>
      <c r="J32" s="33"/>
      <c r="K32" s="33"/>
      <c r="L32" s="33"/>
      <c r="M32" s="33"/>
      <c r="N32" s="33"/>
      <c r="O32" s="33"/>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6"/>
      <c r="AP32" s="126"/>
      <c r="AQ32" s="126"/>
      <c r="AR32" s="126"/>
      <c r="AS32" s="126"/>
      <c r="AT32" s="126"/>
      <c r="AU32" s="126"/>
      <c r="AV32" s="126"/>
      <c r="AW32" s="126"/>
      <c r="AX32" s="126"/>
      <c r="AY32" s="126"/>
      <c r="AZ32" s="126"/>
      <c r="BA32" s="126"/>
      <c r="BB32" s="126"/>
      <c r="BC32" s="126"/>
      <c r="BD32" s="126"/>
      <c r="BE32" s="126"/>
      <c r="BF32" s="126"/>
      <c r="BG32" s="126"/>
    </row>
    <row r="33" spans="2:59" ht="13.35" customHeight="1">
      <c r="B33" s="7" t="s">
        <v>96</v>
      </c>
      <c r="D33" s="39"/>
      <c r="E33" s="38"/>
      <c r="F33" s="33"/>
      <c r="G33" s="33"/>
      <c r="H33" s="33"/>
      <c r="I33" s="33"/>
      <c r="J33" s="33"/>
      <c r="K33" s="33"/>
      <c r="L33" s="33"/>
      <c r="M33" s="33"/>
      <c r="N33" s="33"/>
      <c r="O33" s="33"/>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row>
    <row r="34" spans="2:59" ht="13.35" customHeight="1">
      <c r="E34" s="33"/>
      <c r="F34" s="33"/>
      <c r="G34" s="33"/>
      <c r="H34" s="33"/>
      <c r="I34" s="33"/>
      <c r="J34" s="33"/>
      <c r="K34" s="33"/>
      <c r="L34" s="33"/>
      <c r="M34" s="33"/>
      <c r="N34" s="33"/>
      <c r="O34" s="33"/>
      <c r="P34" s="126"/>
      <c r="Q34" s="126"/>
      <c r="R34" s="126"/>
      <c r="S34" s="126"/>
      <c r="T34" s="126"/>
      <c r="U34" s="126"/>
      <c r="V34" s="126"/>
      <c r="W34" s="126"/>
      <c r="X34" s="126"/>
      <c r="Y34" s="126"/>
      <c r="Z34" s="126"/>
      <c r="AA34" s="126"/>
      <c r="AB34" s="126"/>
      <c r="AC34" s="126"/>
      <c r="AD34" s="126"/>
      <c r="AE34" s="126"/>
      <c r="AF34" s="126"/>
      <c r="AG34" s="126"/>
      <c r="AH34" s="126"/>
      <c r="AI34" s="126"/>
      <c r="AJ34" s="126"/>
      <c r="AK34" s="126"/>
      <c r="AL34" s="126"/>
      <c r="AM34" s="126"/>
      <c r="AN34" s="126"/>
      <c r="AO34" s="126"/>
      <c r="AP34" s="126"/>
      <c r="AQ34" s="126"/>
      <c r="AR34" s="126"/>
      <c r="AS34" s="126"/>
      <c r="AT34" s="126"/>
      <c r="AU34" s="126"/>
      <c r="AV34" s="126"/>
      <c r="AW34" s="126"/>
      <c r="AX34" s="126"/>
      <c r="AY34" s="126"/>
      <c r="AZ34" s="126"/>
      <c r="BA34" s="126"/>
      <c r="BB34" s="126"/>
      <c r="BC34" s="126"/>
      <c r="BD34" s="126"/>
      <c r="BE34" s="126"/>
      <c r="BF34" s="126"/>
      <c r="BG34" s="126"/>
    </row>
    <row r="35" spans="2:59" ht="13.35" customHeight="1">
      <c r="D35" s="117" t="s">
        <v>32</v>
      </c>
      <c r="E35" s="121">
        <f>F37</f>
        <v>161.18839148720866</v>
      </c>
      <c r="F35" s="256"/>
      <c r="G35" s="256"/>
      <c r="H35" s="256"/>
      <c r="I35" s="256"/>
      <c r="J35" s="256"/>
      <c r="K35" s="256"/>
      <c r="L35" s="256"/>
      <c r="M35" s="256"/>
      <c r="N35" s="256"/>
      <c r="O35" s="256"/>
      <c r="P35" s="256"/>
      <c r="Q35" s="256"/>
      <c r="R35" s="256"/>
      <c r="S35" s="256"/>
      <c r="T35" s="256"/>
      <c r="U35" s="256"/>
      <c r="V35" s="256"/>
      <c r="W35" s="256"/>
      <c r="X35" s="256"/>
      <c r="Y35" s="256"/>
      <c r="Z35" s="256"/>
      <c r="AA35" s="256"/>
      <c r="AB35" s="256"/>
      <c r="AC35" s="256"/>
      <c r="AD35" s="256"/>
      <c r="AE35" s="256"/>
      <c r="AF35" s="256"/>
      <c r="AG35" s="256"/>
      <c r="AH35" s="256"/>
      <c r="AI35" s="256"/>
      <c r="AJ35" s="256"/>
      <c r="AK35" s="256"/>
      <c r="AL35" s="256"/>
      <c r="AM35" s="256"/>
      <c r="AN35" s="256"/>
      <c r="AO35" s="256"/>
      <c r="AP35" s="256"/>
      <c r="AQ35" s="256"/>
      <c r="AR35" s="256"/>
      <c r="AS35" s="256"/>
      <c r="AT35" s="256"/>
      <c r="AU35" s="256"/>
      <c r="AV35" s="256"/>
      <c r="AW35" s="256"/>
      <c r="AX35" s="256"/>
      <c r="AY35" s="256"/>
      <c r="AZ35" s="256"/>
      <c r="BA35" s="256"/>
      <c r="BB35" s="256"/>
      <c r="BC35" s="256"/>
      <c r="BD35" s="256"/>
      <c r="BE35" s="256"/>
      <c r="BF35" s="256"/>
      <c r="BG35" s="256"/>
    </row>
    <row r="36" spans="2:59" ht="13.35" customHeight="1">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row>
    <row r="37" spans="2:59" ht="13.35" customHeight="1">
      <c r="D37" s="1" t="s">
        <v>66</v>
      </c>
      <c r="E37" s="33"/>
      <c r="F37" s="15">
        <f>F41</f>
        <v>161.18839148720866</v>
      </c>
      <c r="G37" s="15">
        <f t="shared" ref="G37:BG37" si="6">G41</f>
        <v>157.435927146697</v>
      </c>
      <c r="H37" s="15">
        <f t="shared" si="6"/>
        <v>154.76840471256492</v>
      </c>
      <c r="I37" s="15">
        <f t="shared" si="6"/>
        <v>152.87774311229356</v>
      </c>
      <c r="J37" s="15">
        <f t="shared" si="6"/>
        <v>150.12936964104986</v>
      </c>
      <c r="K37" s="15">
        <f t="shared" si="6"/>
        <v>146.65237236148693</v>
      </c>
      <c r="L37" s="15">
        <f t="shared" si="6"/>
        <v>142.58536095435292</v>
      </c>
      <c r="M37" s="15">
        <f t="shared" si="6"/>
        <v>137.99256649859623</v>
      </c>
      <c r="N37" s="15">
        <f t="shared" si="6"/>
        <v>132.97542785786177</v>
      </c>
      <c r="O37" s="15">
        <f t="shared" si="6"/>
        <v>127.60661510356961</v>
      </c>
      <c r="P37" s="15">
        <f t="shared" si="6"/>
        <v>121.95333628610013</v>
      </c>
      <c r="Q37" s="15">
        <f t="shared" si="6"/>
        <v>116.07856279612953</v>
      </c>
      <c r="R37" s="15">
        <f t="shared" si="6"/>
        <v>110.0796858370493</v>
      </c>
      <c r="S37" s="15">
        <f t="shared" si="6"/>
        <v>104.00923951647748</v>
      </c>
      <c r="T37" s="15">
        <f t="shared" si="6"/>
        <v>97.914400811760913</v>
      </c>
      <c r="U37" s="15">
        <f t="shared" si="6"/>
        <v>91.836740794766982</v>
      </c>
      <c r="V37" s="15">
        <f t="shared" si="6"/>
        <v>85.812792593028774</v>
      </c>
      <c r="W37" s="15">
        <f t="shared" si="6"/>
        <v>79.882864513251562</v>
      </c>
      <c r="X37" s="15">
        <f t="shared" si="6"/>
        <v>74.076292299218409</v>
      </c>
      <c r="Y37" s="15">
        <f t="shared" si="6"/>
        <v>68.419742820108553</v>
      </c>
      <c r="Z37" s="15">
        <f t="shared" si="6"/>
        <v>62.937370206665314</v>
      </c>
      <c r="AA37" s="15">
        <f t="shared" si="6"/>
        <v>57.650529110281568</v>
      </c>
      <c r="AB37" s="15">
        <f t="shared" si="6"/>
        <v>52.577486668871771</v>
      </c>
      <c r="AC37" s="15">
        <f t="shared" si="6"/>
        <v>47.733032625011141</v>
      </c>
      <c r="AD37" s="15">
        <f t="shared" si="6"/>
        <v>43.128864435117997</v>
      </c>
      <c r="AE37" s="15">
        <f t="shared" si="6"/>
        <v>38.773700690422082</v>
      </c>
      <c r="AF37" s="15">
        <f t="shared" si="6"/>
        <v>34.673847318506176</v>
      </c>
      <c r="AG37" s="15">
        <f t="shared" si="6"/>
        <v>30.833803055512792</v>
      </c>
      <c r="AH37" s="15">
        <f t="shared" si="6"/>
        <v>27.256204817670255</v>
      </c>
      <c r="AI37" s="15">
        <f t="shared" si="6"/>
        <v>23.942122511250307</v>
      </c>
      <c r="AJ37" s="15">
        <f t="shared" si="6"/>
        <v>20.891169052302608</v>
      </c>
      <c r="AK37" s="15">
        <f t="shared" si="6"/>
        <v>18.101116420324527</v>
      </c>
      <c r="AL37" s="15">
        <f t="shared" si="6"/>
        <v>15.56761994470804</v>
      </c>
      <c r="AM37" s="15">
        <f t="shared" si="6"/>
        <v>13.284056292224252</v>
      </c>
      <c r="AN37" s="15">
        <f t="shared" si="6"/>
        <v>11.241608150659886</v>
      </c>
      <c r="AO37" s="15">
        <f t="shared" si="6"/>
        <v>9.4293876611970937</v>
      </c>
      <c r="AP37" s="15">
        <f t="shared" si="6"/>
        <v>7.8348991458632042</v>
      </c>
      <c r="AQ37" s="15">
        <f t="shared" si="6"/>
        <v>6.4445086328461239</v>
      </c>
      <c r="AR37" s="15">
        <f t="shared" si="6"/>
        <v>5.2436274310673001</v>
      </c>
      <c r="AS37" s="15">
        <f t="shared" si="6"/>
        <v>4.2170123072378134</v>
      </c>
      <c r="AT37" s="15">
        <f t="shared" si="6"/>
        <v>3.3491820428921306</v>
      </c>
      <c r="AU37" s="15">
        <f t="shared" si="6"/>
        <v>2.6245837544794814</v>
      </c>
      <c r="AV37" s="15">
        <f t="shared" si="6"/>
        <v>2.0276136038333021</v>
      </c>
      <c r="AW37" s="15">
        <f t="shared" si="6"/>
        <v>1.5427803521918813</v>
      </c>
      <c r="AX37" s="15">
        <f t="shared" si="6"/>
        <v>1.1549736177945162</v>
      </c>
      <c r="AY37" s="15">
        <f t="shared" si="6"/>
        <v>0.84970895782825551</v>
      </c>
      <c r="AZ37" s="15">
        <f t="shared" si="6"/>
        <v>0.61335361184029402</v>
      </c>
      <c r="BA37" s="15">
        <f t="shared" si="6"/>
        <v>0.43340363380656138</v>
      </c>
      <c r="BB37" s="15">
        <f t="shared" si="6"/>
        <v>0.29871169773925133</v>
      </c>
      <c r="BC37" s="15">
        <f t="shared" si="6"/>
        <v>0.19960653570877604</v>
      </c>
      <c r="BD37" s="15">
        <f t="shared" si="6"/>
        <v>0.12791464308511244</v>
      </c>
      <c r="BE37" s="15">
        <f t="shared" si="6"/>
        <v>7.6918747398283235E-2</v>
      </c>
      <c r="BF37" s="15">
        <f t="shared" si="6"/>
        <v>4.1238666588391384E-2</v>
      </c>
      <c r="BG37" s="15">
        <f t="shared" si="6"/>
        <v>1.6669850145701964E-2</v>
      </c>
    </row>
    <row r="38" spans="2:59" ht="13.35" customHeight="1">
      <c r="D38" s="1" t="s">
        <v>67</v>
      </c>
      <c r="F38" s="15">
        <f>F37-G37</f>
        <v>3.7524643405116649</v>
      </c>
      <c r="G38" s="15">
        <f>G37-H37</f>
        <v>2.6675224341320813</v>
      </c>
      <c r="H38" s="15">
        <f>H17*'Cash Flows'!F49/'Cash Flows'!F14</f>
        <v>1.8790964841787741</v>
      </c>
      <c r="I38" s="15">
        <f>I17*'Cash Flows'!G49/'Cash Flows'!G14</f>
        <v>2.7363457505074109</v>
      </c>
      <c r="J38" s="15">
        <f>J17*'Cash Flows'!H49/'Cash Flows'!H14</f>
        <v>3.4644884499972477</v>
      </c>
      <c r="K38" s="15">
        <f>K17*'Cash Flows'!I49/'Cash Flows'!I14</f>
        <v>4.0683951711890209</v>
      </c>
      <c r="L38" s="15">
        <f>L17*'Cash Flows'!J49/'Cash Flows'!J14</f>
        <v>4.5882809361737031</v>
      </c>
      <c r="M38" s="15">
        <f>M17*'Cash Flows'!K49/'Cash Flows'!K14</f>
        <v>5.0076002632148118</v>
      </c>
      <c r="N38" s="15">
        <f>N17*'Cash Flows'!L49/'Cash Flows'!L14</f>
        <v>5.3549135842303652</v>
      </c>
      <c r="O38" s="15">
        <f>O17*'Cash Flows'!M49/'Cash Flows'!M14</f>
        <v>5.6356310985294504</v>
      </c>
      <c r="P38" s="151">
        <f>P17*'Cash Flows'!N49/'Cash Flows'!N14</f>
        <v>5.8539452922746147</v>
      </c>
      <c r="Q38" s="151">
        <f>Q17*'Cash Flows'!O49/'Cash Flows'!O14</f>
        <v>5.9756545960096759</v>
      </c>
      <c r="R38" s="151">
        <f>R17*'Cash Flows'!P49/'Cash Flows'!P14</f>
        <v>6.0453014394395845</v>
      </c>
      <c r="S38" s="151">
        <f>S17*'Cash Flows'!Q49/'Cash Flows'!Q14</f>
        <v>6.0681956676154289</v>
      </c>
      <c r="T38" s="151">
        <f>T17*'Cash Flows'!R49/'Cash Flows'!R14</f>
        <v>6.0498985775910787</v>
      </c>
      <c r="U38" s="151">
        <f>U17*'Cash Flows'!S49/'Cash Flows'!S14</f>
        <v>5.9954075945865961</v>
      </c>
      <c r="V38" s="151">
        <f>V17*'Cash Flows'!T49/'Cash Flows'!T14</f>
        <v>5.9009546551275252</v>
      </c>
      <c r="W38" s="151">
        <f>W17*'Cash Flows'!U49/'Cash Flows'!U14</f>
        <v>5.7774460403885213</v>
      </c>
      <c r="X38" s="151">
        <f>X17*'Cash Flows'!V49/'Cash Flows'!V14</f>
        <v>5.6275265498576399</v>
      </c>
      <c r="Y38" s="151">
        <f>Y17*'Cash Flows'!W49/'Cash Flows'!W14</f>
        <v>5.4536863711220711</v>
      </c>
      <c r="Z38" s="151">
        <f>Z17*'Cash Flows'!X49/'Cash Flows'!X14</f>
        <v>5.2587007176566347</v>
      </c>
      <c r="AA38" s="151">
        <f>AA17*'Cash Flows'!Y49/'Cash Flows'!Y14</f>
        <v>5.0456313739766134</v>
      </c>
      <c r="AB38" s="151">
        <f>AB17*'Cash Flows'!Z49/'Cash Flows'!Z14</f>
        <v>4.8179276388602581</v>
      </c>
      <c r="AC38" s="151">
        <f>AC17*'Cash Flows'!AA49/'Cash Flows'!AA14</f>
        <v>4.5786566305488705</v>
      </c>
      <c r="AD38" s="151">
        <f>AD17*'Cash Flows'!AB49/'Cash Flows'!AB14</f>
        <v>4.3307732948540361</v>
      </c>
      <c r="AE38" s="151">
        <f>AE17*'Cash Flows'!AC49/'Cash Flows'!AC14</f>
        <v>4.0766706365343666</v>
      </c>
      <c r="AF38" s="151">
        <f>AF17*'Cash Flows'!AD49/'Cash Flows'!AD14</f>
        <v>3.8181407160720822</v>
      </c>
      <c r="AG38" s="151">
        <f>AG17*'Cash Flows'!AE49/'Cash Flows'!AE14</f>
        <v>3.5570303427768906</v>
      </c>
      <c r="AH38" s="151">
        <f>AH17*'Cash Flows'!AF49/'Cash Flows'!AF14</f>
        <v>3.2948935520301315</v>
      </c>
      <c r="AI38" s="151">
        <f>AI17*'Cash Flows'!AG49/'Cash Flows'!AG14</f>
        <v>3.03317511420817</v>
      </c>
      <c r="AJ38" s="151">
        <f>AJ17*'Cash Flows'!AH49/'Cash Flows'!AH14</f>
        <v>2.7737011927084705</v>
      </c>
      <c r="AK38" s="151">
        <f>AK17*'Cash Flows'!AI49/'Cash Flows'!AI14</f>
        <v>2.5185719456912565</v>
      </c>
      <c r="AL38" s="151">
        <f>AL17*'Cash Flows'!AJ49/'Cash Flows'!AJ14</f>
        <v>2.2700487004745917</v>
      </c>
      <c r="AM38" s="151">
        <f>AM17*'Cash Flows'!AK49/'Cash Flows'!AK14</f>
        <v>2.0303088679740489</v>
      </c>
      <c r="AN38" s="151">
        <f>AN17*'Cash Flows'!AL49/'Cash Flows'!AL14</f>
        <v>1.8014075092650303</v>
      </c>
      <c r="AO38" s="151">
        <f>AO17*'Cash Flows'!AM49/'Cash Flows'!AM14</f>
        <v>1.5849402760782596</v>
      </c>
      <c r="AP38" s="151">
        <f>AP17*'Cash Flows'!AN49/'Cash Flows'!AN14</f>
        <v>1.3820365505287331</v>
      </c>
      <c r="AQ38" s="151">
        <f>AQ17*'Cash Flows'!AO49/'Cash Flows'!AO14</f>
        <v>1.1936434865407262</v>
      </c>
      <c r="AR38" s="151">
        <f>AR17*'Cash Flows'!AP49/'Cash Flows'!AP14</f>
        <v>1.0204100692147671</v>
      </c>
      <c r="AS38" s="151">
        <f>AS17*'Cash Flows'!AQ49/'Cash Flows'!AQ14</f>
        <v>0.86257133120706275</v>
      </c>
      <c r="AT38" s="151">
        <f>AT17*'Cash Flows'!AR49/'Cash Flows'!AR14</f>
        <v>0.72019701548507697</v>
      </c>
      <c r="AU38" s="151">
        <f>AU17*'Cash Flows'!AS49/'Cash Flows'!AS14</f>
        <v>0.59333639927288517</v>
      </c>
      <c r="AV38" s="151">
        <f>AV17*'Cash Flows'!AT49/'Cash Flows'!AT14</f>
        <v>0.48187636604006934</v>
      </c>
      <c r="AW38" s="151">
        <f>AW17*'Cash Flows'!AU49/'Cash Flows'!AU14</f>
        <v>0.38543737705224446</v>
      </c>
      <c r="AX38" s="151">
        <f>AX17*'Cash Flows'!AV49/'Cash Flows'!AV14</f>
        <v>0.30339649626346643</v>
      </c>
      <c r="AY38" s="151">
        <f>AY17*'Cash Flows'!AW49/'Cash Flows'!AW14</f>
        <v>0.23490659343036394</v>
      </c>
      <c r="AZ38" s="151">
        <f>AZ17*'Cash Flows'!AX49/'Cash Flows'!AX14</f>
        <v>0.17884524870090246</v>
      </c>
      <c r="BA38" s="151">
        <f>BA17*'Cash Flows'!AY49/'Cash Flows'!AY14</f>
        <v>0.13386375517709528</v>
      </c>
      <c r="BB38" s="151">
        <f>BB17*'Cash Flows'!AZ49/'Cash Flows'!AZ14</f>
        <v>9.8494803888257293E-2</v>
      </c>
      <c r="BC38" s="151">
        <f>BC17*'Cash Flows'!BA49/'Cash Flows'!BA14</f>
        <v>7.1249597321070626E-2</v>
      </c>
      <c r="BD38" s="151">
        <f>BD17*'Cash Flows'!BB49/'Cash Flows'!BB14</f>
        <v>5.0680690069128446E-2</v>
      </c>
      <c r="BE38" s="151">
        <f>BE17*'Cash Flows'!BC49/'Cash Flows'!BC14</f>
        <v>3.5459095152183748E-2</v>
      </c>
      <c r="BF38" s="151">
        <f>BF17*'Cash Flows'!BD49/'Cash Flows'!BD14</f>
        <v>2.4416325456960691E-2</v>
      </c>
      <c r="BG38" s="151">
        <f>BG17*'Cash Flows'!BE49/'Cash Flows'!BE14</f>
        <v>1.6566167069200617E-2</v>
      </c>
    </row>
    <row r="39" spans="2:59" ht="13.35" customHeight="1">
      <c r="D39" s="1" t="s">
        <v>68</v>
      </c>
      <c r="E39" s="33"/>
      <c r="F39" s="15">
        <f>G37</f>
        <v>157.435927146697</v>
      </c>
      <c r="G39" s="15">
        <f>H37</f>
        <v>154.76840471256492</v>
      </c>
      <c r="H39" s="15">
        <f t="shared" ref="H39:P39" si="7">I37</f>
        <v>152.87774311229356</v>
      </c>
      <c r="I39" s="15">
        <f t="shared" si="7"/>
        <v>150.12936964104986</v>
      </c>
      <c r="J39" s="15">
        <f t="shared" si="7"/>
        <v>146.65237236148693</v>
      </c>
      <c r="K39" s="15">
        <f t="shared" si="7"/>
        <v>142.58536095435292</v>
      </c>
      <c r="L39" s="15">
        <f t="shared" si="7"/>
        <v>137.99256649859623</v>
      </c>
      <c r="M39" s="15">
        <f t="shared" si="7"/>
        <v>132.97542785786177</v>
      </c>
      <c r="N39" s="15">
        <f t="shared" si="7"/>
        <v>127.60661510356961</v>
      </c>
      <c r="O39" s="15">
        <f t="shared" si="7"/>
        <v>121.95333628610013</v>
      </c>
      <c r="P39" s="151">
        <f t="shared" si="7"/>
        <v>116.07856279612953</v>
      </c>
      <c r="Q39" s="151">
        <f t="shared" ref="Q39:BG39" si="8">R37</f>
        <v>110.0796858370493</v>
      </c>
      <c r="R39" s="151">
        <f t="shared" si="8"/>
        <v>104.00923951647748</v>
      </c>
      <c r="S39" s="151">
        <f t="shared" si="8"/>
        <v>97.914400811760913</v>
      </c>
      <c r="T39" s="151">
        <f t="shared" si="8"/>
        <v>91.836740794766982</v>
      </c>
      <c r="U39" s="151">
        <f t="shared" si="8"/>
        <v>85.812792593028774</v>
      </c>
      <c r="V39" s="151">
        <f t="shared" si="8"/>
        <v>79.882864513251562</v>
      </c>
      <c r="W39" s="151">
        <f t="shared" si="8"/>
        <v>74.076292299218409</v>
      </c>
      <c r="X39" s="151">
        <f t="shared" si="8"/>
        <v>68.419742820108553</v>
      </c>
      <c r="Y39" s="151">
        <f t="shared" si="8"/>
        <v>62.937370206665314</v>
      </c>
      <c r="Z39" s="151">
        <f t="shared" si="8"/>
        <v>57.650529110281568</v>
      </c>
      <c r="AA39" s="151">
        <f t="shared" si="8"/>
        <v>52.577486668871771</v>
      </c>
      <c r="AB39" s="151">
        <f t="shared" si="8"/>
        <v>47.733032625011141</v>
      </c>
      <c r="AC39" s="151">
        <f t="shared" si="8"/>
        <v>43.128864435117997</v>
      </c>
      <c r="AD39" s="151">
        <f t="shared" si="8"/>
        <v>38.773700690422082</v>
      </c>
      <c r="AE39" s="151">
        <f t="shared" si="8"/>
        <v>34.673847318506176</v>
      </c>
      <c r="AF39" s="151">
        <f t="shared" si="8"/>
        <v>30.833803055512792</v>
      </c>
      <c r="AG39" s="151">
        <f t="shared" si="8"/>
        <v>27.256204817670255</v>
      </c>
      <c r="AH39" s="151">
        <f t="shared" si="8"/>
        <v>23.942122511250307</v>
      </c>
      <c r="AI39" s="151">
        <f t="shared" si="8"/>
        <v>20.891169052302608</v>
      </c>
      <c r="AJ39" s="151">
        <f t="shared" si="8"/>
        <v>18.101116420324527</v>
      </c>
      <c r="AK39" s="151">
        <f t="shared" si="8"/>
        <v>15.56761994470804</v>
      </c>
      <c r="AL39" s="151">
        <f t="shared" si="8"/>
        <v>13.284056292224252</v>
      </c>
      <c r="AM39" s="151">
        <f t="shared" si="8"/>
        <v>11.241608150659886</v>
      </c>
      <c r="AN39" s="151">
        <f t="shared" si="8"/>
        <v>9.4293876611970937</v>
      </c>
      <c r="AO39" s="151">
        <f t="shared" si="8"/>
        <v>7.8348991458632042</v>
      </c>
      <c r="AP39" s="151">
        <f t="shared" si="8"/>
        <v>6.4445086328461239</v>
      </c>
      <c r="AQ39" s="151">
        <f t="shared" si="8"/>
        <v>5.2436274310673001</v>
      </c>
      <c r="AR39" s="151">
        <f t="shared" si="8"/>
        <v>4.2170123072378134</v>
      </c>
      <c r="AS39" s="151">
        <f t="shared" si="8"/>
        <v>3.3491820428921306</v>
      </c>
      <c r="AT39" s="151">
        <f t="shared" si="8"/>
        <v>2.6245837544794814</v>
      </c>
      <c r="AU39" s="151">
        <f t="shared" si="8"/>
        <v>2.0276136038333021</v>
      </c>
      <c r="AV39" s="151">
        <f t="shared" si="8"/>
        <v>1.5427803521918813</v>
      </c>
      <c r="AW39" s="151">
        <f t="shared" si="8"/>
        <v>1.1549736177945162</v>
      </c>
      <c r="AX39" s="151">
        <f t="shared" si="8"/>
        <v>0.84970895782825551</v>
      </c>
      <c r="AY39" s="151">
        <f t="shared" si="8"/>
        <v>0.61335361184029402</v>
      </c>
      <c r="AZ39" s="151">
        <f t="shared" si="8"/>
        <v>0.43340363380656138</v>
      </c>
      <c r="BA39" s="151">
        <f t="shared" si="8"/>
        <v>0.29871169773925133</v>
      </c>
      <c r="BB39" s="151">
        <f t="shared" si="8"/>
        <v>0.19960653570877604</v>
      </c>
      <c r="BC39" s="151">
        <f t="shared" si="8"/>
        <v>0.12791464308511244</v>
      </c>
      <c r="BD39" s="151">
        <f t="shared" si="8"/>
        <v>7.6918747398283235E-2</v>
      </c>
      <c r="BE39" s="151">
        <f t="shared" si="8"/>
        <v>4.1238666588391384E-2</v>
      </c>
      <c r="BF39" s="151">
        <f t="shared" si="8"/>
        <v>1.6669850145701964E-2</v>
      </c>
      <c r="BG39" s="151">
        <f t="shared" si="8"/>
        <v>0</v>
      </c>
    </row>
    <row r="40" spans="2:59" ht="13.35" customHeight="1">
      <c r="D40" s="1" t="s">
        <v>69</v>
      </c>
      <c r="F40" s="15">
        <v>0</v>
      </c>
      <c r="G40" s="15">
        <v>0</v>
      </c>
      <c r="H40" s="15">
        <v>0</v>
      </c>
      <c r="I40" s="15">
        <v>0</v>
      </c>
      <c r="J40" s="15">
        <v>0</v>
      </c>
      <c r="K40" s="15">
        <v>0</v>
      </c>
      <c r="L40" s="15">
        <v>0</v>
      </c>
      <c r="M40" s="15">
        <v>0</v>
      </c>
      <c r="N40" s="15">
        <v>0</v>
      </c>
      <c r="O40" s="15">
        <v>0</v>
      </c>
      <c r="P40" s="151">
        <v>0</v>
      </c>
      <c r="Q40" s="151">
        <v>0</v>
      </c>
      <c r="R40" s="151">
        <v>0</v>
      </c>
      <c r="S40" s="151">
        <v>0</v>
      </c>
      <c r="T40" s="151">
        <v>0</v>
      </c>
      <c r="U40" s="151">
        <v>0</v>
      </c>
      <c r="V40" s="151">
        <v>0</v>
      </c>
      <c r="W40" s="151">
        <v>0</v>
      </c>
      <c r="X40" s="151">
        <v>0</v>
      </c>
      <c r="Y40" s="151">
        <v>0</v>
      </c>
      <c r="Z40" s="151">
        <v>0</v>
      </c>
      <c r="AA40" s="151">
        <v>0</v>
      </c>
      <c r="AB40" s="151">
        <v>0</v>
      </c>
      <c r="AC40" s="151">
        <v>0</v>
      </c>
      <c r="AD40" s="151">
        <v>0</v>
      </c>
      <c r="AE40" s="151">
        <v>0</v>
      </c>
      <c r="AF40" s="151">
        <v>0</v>
      </c>
      <c r="AG40" s="151">
        <v>0</v>
      </c>
      <c r="AH40" s="151">
        <v>0</v>
      </c>
      <c r="AI40" s="151">
        <v>0</v>
      </c>
      <c r="AJ40" s="151">
        <v>0</v>
      </c>
      <c r="AK40" s="151">
        <v>0</v>
      </c>
      <c r="AL40" s="151">
        <v>0</v>
      </c>
      <c r="AM40" s="151">
        <v>0</v>
      </c>
      <c r="AN40" s="151">
        <v>0</v>
      </c>
      <c r="AO40" s="151">
        <v>0</v>
      </c>
      <c r="AP40" s="151">
        <v>0</v>
      </c>
      <c r="AQ40" s="151">
        <v>0</v>
      </c>
      <c r="AR40" s="151">
        <v>0</v>
      </c>
      <c r="AS40" s="151">
        <v>0</v>
      </c>
      <c r="AT40" s="151">
        <v>0</v>
      </c>
      <c r="AU40" s="151">
        <v>0</v>
      </c>
      <c r="AV40" s="151">
        <v>0</v>
      </c>
      <c r="AW40" s="151">
        <v>0</v>
      </c>
      <c r="AX40" s="151">
        <v>0</v>
      </c>
      <c r="AY40" s="151">
        <v>0</v>
      </c>
      <c r="AZ40" s="151">
        <v>0</v>
      </c>
      <c r="BA40" s="151">
        <v>0</v>
      </c>
      <c r="BB40" s="151">
        <v>0</v>
      </c>
      <c r="BC40" s="151">
        <v>0</v>
      </c>
      <c r="BD40" s="151">
        <v>0</v>
      </c>
      <c r="BE40" s="151">
        <v>0</v>
      </c>
      <c r="BF40" s="151">
        <v>0</v>
      </c>
      <c r="BG40" s="151">
        <v>0</v>
      </c>
    </row>
    <row r="41" spans="2:59" ht="13.35" customHeight="1">
      <c r="D41" s="1" t="s">
        <v>70</v>
      </c>
      <c r="E41" s="33"/>
      <c r="F41" s="15">
        <f>NPV('Inputs-Assumptions-Policy Specs'!$E31,F$43:$BG$43)</f>
        <v>161.18839148720866</v>
      </c>
      <c r="G41" s="15">
        <f>NPV('Inputs-Assumptions-Policy Specs'!$E31,G$43:$BG$43)</f>
        <v>157.435927146697</v>
      </c>
      <c r="H41" s="15">
        <f>NPV('Inputs-Assumptions-Policy Specs'!$E31,H$43:$BG$43)</f>
        <v>154.76840471256492</v>
      </c>
      <c r="I41" s="15">
        <f>NPV('Inputs-Assumptions-Policy Specs'!$E31,I$43:$BG$43)</f>
        <v>152.87774311229356</v>
      </c>
      <c r="J41" s="15">
        <f>NPV('Inputs-Assumptions-Policy Specs'!$E31,J$43:$BG$43)</f>
        <v>150.12936964104986</v>
      </c>
      <c r="K41" s="15">
        <f>NPV('Inputs-Assumptions-Policy Specs'!$E31,K$43:$BG$43)</f>
        <v>146.65237236148693</v>
      </c>
      <c r="L41" s="15">
        <f>NPV('Inputs-Assumptions-Policy Specs'!$E31,L$43:$BG$43)</f>
        <v>142.58536095435292</v>
      </c>
      <c r="M41" s="15">
        <f>NPV('Inputs-Assumptions-Policy Specs'!$E31,M$43:$BG$43)</f>
        <v>137.99256649859623</v>
      </c>
      <c r="N41" s="15">
        <f>NPV('Inputs-Assumptions-Policy Specs'!$E31,N$43:$BG$43)</f>
        <v>132.97542785786177</v>
      </c>
      <c r="O41" s="15">
        <f>NPV('Inputs-Assumptions-Policy Specs'!$E31,O$43:$BG$43)</f>
        <v>127.60661510356961</v>
      </c>
      <c r="P41" s="15">
        <f>NPV('Inputs-Assumptions-Policy Specs'!$E31,P$43:$BG$43)</f>
        <v>121.95333628610013</v>
      </c>
      <c r="Q41" s="15">
        <f>NPV('Inputs-Assumptions-Policy Specs'!$E31,Q$43:$BG$43)</f>
        <v>116.07856279612953</v>
      </c>
      <c r="R41" s="15">
        <f>NPV('Inputs-Assumptions-Policy Specs'!$E31,R$43:$BG$43)</f>
        <v>110.0796858370493</v>
      </c>
      <c r="S41" s="15">
        <f>NPV('Inputs-Assumptions-Policy Specs'!$E31,S$43:$BG$43)</f>
        <v>104.00923951647748</v>
      </c>
      <c r="T41" s="15">
        <f>NPV('Inputs-Assumptions-Policy Specs'!$E31,T$43:$BG$43)</f>
        <v>97.914400811760913</v>
      </c>
      <c r="U41" s="15">
        <f>NPV('Inputs-Assumptions-Policy Specs'!$E31,U$43:$BG$43)</f>
        <v>91.836740794766982</v>
      </c>
      <c r="V41" s="15">
        <f>NPV('Inputs-Assumptions-Policy Specs'!$E31,V$43:$BG$43)</f>
        <v>85.812792593028774</v>
      </c>
      <c r="W41" s="15">
        <f>NPV('Inputs-Assumptions-Policy Specs'!$E31,W$43:$BG$43)</f>
        <v>79.882864513251562</v>
      </c>
      <c r="X41" s="15">
        <f>NPV('Inputs-Assumptions-Policy Specs'!$E31,X$43:$BG$43)</f>
        <v>74.076292299218409</v>
      </c>
      <c r="Y41" s="15">
        <f>NPV('Inputs-Assumptions-Policy Specs'!$E31,Y$43:$BG$43)</f>
        <v>68.419742820108553</v>
      </c>
      <c r="Z41" s="15">
        <f>NPV('Inputs-Assumptions-Policy Specs'!$E31,Z$43:$BG$43)</f>
        <v>62.937370206665314</v>
      </c>
      <c r="AA41" s="15">
        <f>NPV('Inputs-Assumptions-Policy Specs'!$E31,AA$43:$BG$43)</f>
        <v>57.650529110281568</v>
      </c>
      <c r="AB41" s="15">
        <f>NPV('Inputs-Assumptions-Policy Specs'!$E31,AB$43:$BG$43)</f>
        <v>52.577486668871771</v>
      </c>
      <c r="AC41" s="15">
        <f>NPV('Inputs-Assumptions-Policy Specs'!$E31,AC$43:$BG$43)</f>
        <v>47.733032625011141</v>
      </c>
      <c r="AD41" s="15">
        <f>NPV('Inputs-Assumptions-Policy Specs'!$E31,AD$43:$BG$43)</f>
        <v>43.128864435117997</v>
      </c>
      <c r="AE41" s="15">
        <f>NPV('Inputs-Assumptions-Policy Specs'!$E31,AE$43:$BG$43)</f>
        <v>38.773700690422082</v>
      </c>
      <c r="AF41" s="15">
        <f>NPV('Inputs-Assumptions-Policy Specs'!$E31,AF$43:$BG$43)</f>
        <v>34.673847318506176</v>
      </c>
      <c r="AG41" s="15">
        <f>NPV('Inputs-Assumptions-Policy Specs'!$E31,AG$43:$BG$43)</f>
        <v>30.833803055512792</v>
      </c>
      <c r="AH41" s="15">
        <f>NPV('Inputs-Assumptions-Policy Specs'!$E31,AH$43:$BG$43)</f>
        <v>27.256204817670255</v>
      </c>
      <c r="AI41" s="15">
        <f>NPV('Inputs-Assumptions-Policy Specs'!$E31,AI$43:$BG$43)</f>
        <v>23.942122511250307</v>
      </c>
      <c r="AJ41" s="15">
        <f>NPV('Inputs-Assumptions-Policy Specs'!$E31,AJ$43:$BG$43)</f>
        <v>20.891169052302608</v>
      </c>
      <c r="AK41" s="15">
        <f>NPV('Inputs-Assumptions-Policy Specs'!$E31,AK$43:$BG$43)</f>
        <v>18.101116420324527</v>
      </c>
      <c r="AL41" s="15">
        <f>NPV('Inputs-Assumptions-Policy Specs'!$E31,AL$43:$BG$43)</f>
        <v>15.56761994470804</v>
      </c>
      <c r="AM41" s="15">
        <f>NPV('Inputs-Assumptions-Policy Specs'!$E31,AM$43:$BG$43)</f>
        <v>13.284056292224252</v>
      </c>
      <c r="AN41" s="15">
        <f>NPV('Inputs-Assumptions-Policy Specs'!$E31,AN$43:$BG$43)</f>
        <v>11.241608150659886</v>
      </c>
      <c r="AO41" s="15">
        <f>NPV('Inputs-Assumptions-Policy Specs'!$E31,AO$43:$BG$43)</f>
        <v>9.4293876611970937</v>
      </c>
      <c r="AP41" s="15">
        <f>NPV('Inputs-Assumptions-Policy Specs'!$E31,AP$43:$BG$43)</f>
        <v>7.8348991458632042</v>
      </c>
      <c r="AQ41" s="15">
        <f>NPV('Inputs-Assumptions-Policy Specs'!$E31,AQ$43:$BG$43)</f>
        <v>6.4445086328461239</v>
      </c>
      <c r="AR41" s="15">
        <f>NPV('Inputs-Assumptions-Policy Specs'!$E31,AR$43:$BG$43)</f>
        <v>5.2436274310673001</v>
      </c>
      <c r="AS41" s="15">
        <f>NPV('Inputs-Assumptions-Policy Specs'!$E31,AS$43:$BG$43)</f>
        <v>4.2170123072378134</v>
      </c>
      <c r="AT41" s="15">
        <f>NPV('Inputs-Assumptions-Policy Specs'!$E31,AT$43:$BG$43)</f>
        <v>3.3491820428921306</v>
      </c>
      <c r="AU41" s="15">
        <f>NPV('Inputs-Assumptions-Policy Specs'!$E31,AU$43:$BG$43)</f>
        <v>2.6245837544794814</v>
      </c>
      <c r="AV41" s="15">
        <f>NPV('Inputs-Assumptions-Policy Specs'!$E31,AV$43:$BG$43)</f>
        <v>2.0276136038333021</v>
      </c>
      <c r="AW41" s="15">
        <f>NPV('Inputs-Assumptions-Policy Specs'!$E31,AW$43:$BG$43)</f>
        <v>1.5427803521918813</v>
      </c>
      <c r="AX41" s="15">
        <f>NPV('Inputs-Assumptions-Policy Specs'!$E31,AX$43:$BG$43)</f>
        <v>1.1549736177945162</v>
      </c>
      <c r="AY41" s="15">
        <f>NPV('Inputs-Assumptions-Policy Specs'!$E31,AY$43:$BG$43)</f>
        <v>0.84970895782825551</v>
      </c>
      <c r="AZ41" s="15">
        <f>NPV('Inputs-Assumptions-Policy Specs'!$E31,AZ$43:$BG$43)</f>
        <v>0.61335361184029402</v>
      </c>
      <c r="BA41" s="15">
        <f>NPV('Inputs-Assumptions-Policy Specs'!$E31,BA$43:$BG$43)</f>
        <v>0.43340363380656138</v>
      </c>
      <c r="BB41" s="15">
        <f>NPV('Inputs-Assumptions-Policy Specs'!$E31,BB$43:$BG$43)</f>
        <v>0.29871169773925133</v>
      </c>
      <c r="BC41" s="15">
        <f>NPV('Inputs-Assumptions-Policy Specs'!$E31,BC$43:$BG$43)</f>
        <v>0.19960653570877604</v>
      </c>
      <c r="BD41" s="15">
        <f>NPV('Inputs-Assumptions-Policy Specs'!$E31,BD$43:$BG$43)</f>
        <v>0.12791464308511244</v>
      </c>
      <c r="BE41" s="15">
        <f>NPV('Inputs-Assumptions-Policy Specs'!$E31,BE$43:$BG$43)</f>
        <v>7.6918747398283235E-2</v>
      </c>
      <c r="BF41" s="15">
        <f>NPV('Inputs-Assumptions-Policy Specs'!$E31,BF$43:$BG$43)</f>
        <v>4.1238666588391384E-2</v>
      </c>
      <c r="BG41" s="15">
        <f>NPV('Inputs-Assumptions-Policy Specs'!$E31,BG$43:$BG$43)</f>
        <v>1.6669850145701964E-2</v>
      </c>
    </row>
    <row r="42" spans="2:59" ht="13.35" customHeight="1">
      <c r="F42" s="167">
        <f>'Inputs-Assumptions-Policy Specs'!D38*'Cash Flows'!E76+'Inputs-Assumptions-Policy Specs'!D52*'Cash Flows'!E52+'Cash Flows'!E77*'Inputs-Assumptions-Policy Specs'!D53</f>
        <v>170</v>
      </c>
      <c r="G42" s="167">
        <f>'Inputs-Assumptions-Policy Specs'!E38*'Cash Flows'!F76+'Inputs-Assumptions-Policy Specs'!E52*'Cash Flows'!F52+'Cash Flows'!F77*'Inputs-Assumptions-Policy Specs'!E53</f>
        <v>149.41599200000002</v>
      </c>
      <c r="H42" s="167">
        <f>'Inputs-Assumptions-Policy Specs'!F38*'Cash Flows'!G76+'Inputs-Assumptions-Policy Specs'!F52*'Cash Flows'!G52+'Cash Flows'!G77*'Inputs-Assumptions-Policy Specs'!F53</f>
        <v>134.68996314623263</v>
      </c>
      <c r="I42" s="167">
        <f>'Inputs-Assumptions-Policy Specs'!G38*'Cash Flows'!H76+'Inputs-Assumptions-Policy Specs'!G52*'Cash Flows'!H52+'Cash Flows'!H77*'Inputs-Assumptions-Policy Specs'!G53</f>
        <v>147.72471992892426</v>
      </c>
      <c r="J42" s="167">
        <f>'Inputs-Assumptions-Policy Specs'!H38*'Cash Flows'!I76+'Inputs-Assumptions-Policy Specs'!H52*'Cash Flows'!I52+'Cash Flows'!I77*'Inputs-Assumptions-Policy Specs'!H53</f>
        <v>158.03620108675034</v>
      </c>
      <c r="K42" s="167">
        <f>'Inputs-Assumptions-Policy Specs'!I38*'Cash Flows'!J76+'Inputs-Assumptions-Policy Specs'!I52*'Cash Flows'!J52+'Cash Flows'!J77*'Inputs-Assumptions-Policy Specs'!I53</f>
        <v>165.55177169322434</v>
      </c>
      <c r="L42" s="167">
        <f>'Inputs-Assumptions-Policy Specs'!J38*'Cash Flows'!K76+'Inputs-Assumptions-Policy Specs'!J52*'Cash Flows'!K52+'Cash Flows'!K77*'Inputs-Assumptions-Policy Specs'!J53</f>
        <v>171.60348156551214</v>
      </c>
      <c r="M42" s="167">
        <f>'Inputs-Assumptions-Policy Specs'!K38*'Cash Flows'!L76+'Inputs-Assumptions-Policy Specs'!K52*'Cash Flows'!L52+'Cash Flows'!L77*'Inputs-Assumptions-Policy Specs'!K53</f>
        <v>175.61402167797337</v>
      </c>
      <c r="N42" s="167">
        <f>'Inputs-Assumptions-Policy Specs'!L38*'Cash Flows'!M76+'Inputs-Assumptions-Policy Specs'!L52*'Cash Flows'!M52+'Cash Flows'!M77*'Inputs-Assumptions-Policy Specs'!L53</f>
        <v>178.13049781010972</v>
      </c>
      <c r="O42" s="167">
        <f>'Inputs-Assumptions-Policy Specs'!M38*'Cash Flows'!N76+'Inputs-Assumptions-Policy Specs'!M52*'Cash Flows'!N52+'Cash Flows'!N77*'Inputs-Assumptions-Policy Specs'!M53</f>
        <v>179.29239036020505</v>
      </c>
      <c r="P42" s="167">
        <f>'Inputs-Assumptions-Policy Specs'!N38*'Cash Flows'!O76+'Inputs-Assumptions-Policy Specs'!N52*'Cash Flows'!O52+'Cash Flows'!O77*'Inputs-Assumptions-Policy Specs'!N53</f>
        <v>179.21511569024352</v>
      </c>
      <c r="Q42" s="167">
        <f>'Inputs-Assumptions-Policy Specs'!O38*'Cash Flows'!P76+'Inputs-Assumptions-Policy Specs'!O52*'Cash Flows'!P52+'Cash Flows'!P77*'Inputs-Assumptions-Policy Specs'!O53</f>
        <v>177.36699118208978</v>
      </c>
      <c r="R42" s="167">
        <f>'Inputs-Assumptions-Policy Specs'!P38*'Cash Flows'!Q76+'Inputs-Assumptions-Policy Specs'!P52*'Cash Flows'!Q52+'Cash Flows'!Q77*'Inputs-Assumptions-Policy Specs'!P53</f>
        <v>174.56056256756395</v>
      </c>
      <c r="S42" s="167">
        <f>'Inputs-Assumptions-Policy Specs'!Q38*'Cash Flows'!R76+'Inputs-Assumptions-Policy Specs'!Q52*'Cash Flows'!R52+'Cash Flows'!R77*'Inputs-Assumptions-Policy Specs'!Q53</f>
        <v>170.92013808959362</v>
      </c>
      <c r="T42" s="167">
        <f>'Inputs-Assumptions-Policy Specs'!R38*'Cash Flows'!S76+'Inputs-Assumptions-Policy Specs'!R52*'Cash Flows'!S52+'Cash Flows'!S77*'Inputs-Assumptions-Policy Specs'!R53</f>
        <v>166.57060082440694</v>
      </c>
      <c r="U42" s="167">
        <f>'Inputs-Assumptions-Policy Specs'!S38*'Cash Flows'!T76+'Inputs-Assumptions-Policy Specs'!S52*'Cash Flows'!T52+'Cash Flows'!T77*'Inputs-Assumptions-Policy Specs'!S53</f>
        <v>161.62363055881539</v>
      </c>
      <c r="V42" s="167">
        <f>'Inputs-Assumptions-Policy Specs'!T38*'Cash Flows'!U76+'Inputs-Assumptions-Policy Specs'!T52*'Cash Flows'!U52+'Cash Flows'!U77*'Inputs-Assumptions-Policy Specs'!T53</f>
        <v>156.04066305830509</v>
      </c>
      <c r="W42" s="167">
        <f>'Inputs-Assumptions-Policy Specs'!U38*'Cash Flows'!V76+'Inputs-Assumptions-Policy Specs'!U52*'Cash Flows'!V52+'Cash Flows'!V77*'Inputs-Assumptions-Policy Specs'!U53</f>
        <v>150.03144657605409</v>
      </c>
      <c r="X42" s="167">
        <f>'Inputs-Assumptions-Policy Specs'!V38*'Cash Flows'!W76+'Inputs-Assumptions-Policy Specs'!V52*'Cash Flows'!W52+'Cash Flows'!W77*'Inputs-Assumptions-Policy Specs'!V53</f>
        <v>143.66001951797662</v>
      </c>
      <c r="Y42" s="167">
        <f>'Inputs-Assumptions-Policy Specs'!W38*'Cash Flows'!X76+'Inputs-Assumptions-Policy Specs'!W52*'Cash Flows'!X52+'Cash Flows'!X77*'Inputs-Assumptions-Policy Specs'!W53</f>
        <v>136.98603877079302</v>
      </c>
      <c r="Z42" s="167">
        <f>'Inputs-Assumptions-Policy Specs'!X38*'Cash Flows'!Y76+'Inputs-Assumptions-Policy Specs'!X52*'Cash Flows'!Y52+'Cash Flows'!Y77*'Inputs-Assumptions-Policy Specs'!X53</f>
        <v>130.07226507750599</v>
      </c>
      <c r="AA42" s="167">
        <f>'Inputs-Assumptions-Policy Specs'!Y38*'Cash Flows'!Z76+'Inputs-Assumptions-Policy Specs'!Y52*'Cash Flows'!Z52+'Cash Flows'!Z77*'Inputs-Assumptions-Policy Specs'!Y53</f>
        <v>122.98439343035137</v>
      </c>
      <c r="AB42" s="167">
        <f>'Inputs-Assumptions-Policy Specs'!Z38*'Cash Flows'!AA76+'Inputs-Assumptions-Policy Specs'!Z52*'Cash Flows'!AA52+'Cash Flows'!AA77*'Inputs-Assumptions-Policy Specs'!Z53</f>
        <v>115.79255851025792</v>
      </c>
      <c r="AC42" s="167">
        <f>'Inputs-Assumptions-Policy Specs'!AA38*'Cash Flows'!AB76+'Inputs-Assumptions-Policy Specs'!AA52*'Cash Flows'!AB52+'Cash Flows'!AB77*'Inputs-Assumptions-Policy Specs'!AA53</f>
        <v>108.55815824822639</v>
      </c>
      <c r="AD42" s="167">
        <f>'Inputs-Assumptions-Policy Specs'!AB38*'Cash Flows'!AC76+'Inputs-Assumptions-Policy Specs'!AB52*'Cash Flows'!AC52+'Cash Flows'!AC77*'Inputs-Assumptions-Policy Specs'!AB53</f>
        <v>101.33863870167745</v>
      </c>
      <c r="AE42" s="167">
        <f>'Inputs-Assumptions-Policy Specs'!AC38*'Cash Flows'!AD76+'Inputs-Assumptions-Policy Specs'!AC52*'Cash Flows'!AD52+'Cash Flows'!AD77*'Inputs-Assumptions-Policy Specs'!AC53</f>
        <v>94.180023325546415</v>
      </c>
      <c r="AF42" s="167">
        <f>'Inputs-Assumptions-Policy Specs'!AD38*'Cash Flows'!AE76+'Inputs-Assumptions-Policy Specs'!AD52*'Cash Flows'!AE52+'Cash Flows'!AE77*'Inputs-Assumptions-Policy Specs'!AD53</f>
        <v>87.11663592889397</v>
      </c>
      <c r="AG42" s="167">
        <f>'Inputs-Assumptions-Policy Specs'!AE38*'Cash Flows'!AF76+'Inputs-Assumptions-Policy Specs'!AE52*'Cash Flows'!AF52+'Cash Flows'!AF77*'Inputs-Assumptions-Policy Specs'!AE53</f>
        <v>80.182506001050967</v>
      </c>
      <c r="AH42" s="167">
        <f>'Inputs-Assumptions-Policy Specs'!AF38*'Cash Flows'!AG76+'Inputs-Assumptions-Policy Specs'!AF52*'Cash Flows'!AG52+'Cash Flows'!AG77*'Inputs-Assumptions-Policy Specs'!AF53</f>
        <v>73.405508318779269</v>
      </c>
      <c r="AI42" s="167">
        <f>'Inputs-Assumptions-Policy Specs'!AG38*'Cash Flows'!AH76+'Inputs-Assumptions-Policy Specs'!AG52*'Cash Flows'!AH52+'Cash Flows'!AH77*'Inputs-Assumptions-Policy Specs'!AG53</f>
        <v>66.810639323295305</v>
      </c>
      <c r="AJ42" s="167">
        <f>'Inputs-Assumptions-Policy Specs'!AH38*'Cash Flows'!AI76+'Inputs-Assumptions-Policy Specs'!AH52*'Cash Flows'!AI52+'Cash Flows'!AI77*'Inputs-Assumptions-Policy Specs'!AH53</f>
        <v>60.428323234503054</v>
      </c>
      <c r="AK42" s="167">
        <f>'Inputs-Assumptions-Policy Specs'!AI38*'Cash Flows'!AJ76+'Inputs-Assumptions-Policy Specs'!AI52*'Cash Flows'!AJ52+'Cash Flows'!AJ77*'Inputs-Assumptions-Policy Specs'!AI53</f>
        <v>54.292352207157734</v>
      </c>
      <c r="AL42" s="167">
        <f>'Inputs-Assumptions-Policy Specs'!AJ38*'Cash Flows'!AK76+'Inputs-Assumptions-Policy Specs'!AJ52*'Cash Flows'!AK52+'Cash Flows'!AK77*'Inputs-Assumptions-Policy Specs'!AJ53</f>
        <v>48.437807504535272</v>
      </c>
      <c r="AM42" s="167">
        <f>'Inputs-Assumptions-Policy Specs'!AK38*'Cash Flows'!AL76+'Inputs-Assumptions-Policy Specs'!AK52*'Cash Flows'!AL52+'Cash Flows'!AL77*'Inputs-Assumptions-Policy Specs'!AK53</f>
        <v>42.896839887555593</v>
      </c>
      <c r="AN42" s="167">
        <f>'Inputs-Assumptions-Policy Specs'!AL38*'Cash Flows'!AM76+'Inputs-Assumptions-Policy Specs'!AL52*'Cash Flows'!AM52+'Cash Flows'!AM77*'Inputs-Assumptions-Policy Specs'!AL53</f>
        <v>37.69808025815307</v>
      </c>
      <c r="AO42" s="167">
        <f>'Inputs-Assumptions-Policy Specs'!AM38*'Cash Flows'!AN76+'Inputs-Assumptions-Policy Specs'!AM52*'Cash Flows'!AN52+'Cash Flows'!AN77*'Inputs-Assumptions-Policy Specs'!AM53</f>
        <v>32.861067029696216</v>
      </c>
      <c r="AP42" s="167">
        <f>'Inputs-Assumptions-Policy Specs'!AN38*'Cash Flows'!AO76+'Inputs-Assumptions-Policy Specs'!AN52*'Cash Flows'!AO52+'Cash Flows'!AO77*'Inputs-Assumptions-Policy Specs'!AN53</f>
        <v>28.39644131419352</v>
      </c>
      <c r="AQ42" s="167">
        <f>'Inputs-Assumptions-Policy Specs'!AO38*'Cash Flows'!AP76+'Inputs-Assumptions-Policy Specs'!AO52*'Cash Flows'!AP52+'Cash Flows'!AP77*'Inputs-Assumptions-Policy Specs'!AO53</f>
        <v>24.311025784877835</v>
      </c>
      <c r="AR42" s="167">
        <f>'Inputs-Assumptions-Policy Specs'!AP38*'Cash Flows'!AQ76+'Inputs-Assumptions-Policy Specs'!AP52*'Cash Flows'!AQ52+'Cash Flows'!AQ77*'Inputs-Assumptions-Policy Specs'!AP53</f>
        <v>20.60600368453629</v>
      </c>
      <c r="AS42" s="167">
        <f>'Inputs-Assumptions-Policy Specs'!AQ38*'Cash Flows'!AR76+'Inputs-Assumptions-Policy Specs'!AQ52*'Cash Flows'!AR52+'Cash Flows'!AR77*'Inputs-Assumptions-Policy Specs'!AQ53</f>
        <v>17.275179277253251</v>
      </c>
      <c r="AT42" s="167">
        <f>'Inputs-Assumptions-Policy Specs'!AR38*'Cash Flows'!AS76+'Inputs-Assumptions-Policy Specs'!AR52*'Cash Flows'!AS52+'Cash Flows'!AS77*'Inputs-Assumptions-Policy Specs'!AR53</f>
        <v>14.309426168805576</v>
      </c>
      <c r="AU42" s="167">
        <f>'Inputs-Assumptions-Policy Specs'!AS38*'Cash Flows'!AT76+'Inputs-Assumptions-Policy Specs'!AS52*'Cash Flows'!AT52+'Cash Flows'!AT77*'Inputs-Assumptions-Policy Specs'!AS53</f>
        <v>11.699225013755981</v>
      </c>
      <c r="AV42" s="167">
        <f>'Inputs-Assumptions-Policy Specs'!AT38*'Cash Flows'!AU76+'Inputs-Assumptions-Policy Specs'!AT52*'Cash Flows'!AU52+'Cash Flows'!AU77*'Inputs-Assumptions-Policy Specs'!AT53</f>
        <v>9.4322965965792207</v>
      </c>
      <c r="AW42" s="167">
        <f>'Inputs-Assumptions-Policy Specs'!AU38*'Cash Flows'!AV76+'Inputs-Assumptions-Policy Specs'!AU52*'Cash Flows'!AV52+'Cash Flows'!AV77*'Inputs-Assumptions-Policy Specs'!AU53</f>
        <v>7.4919658080840073</v>
      </c>
      <c r="AX42" s="167">
        <f>'Inputs-Assumptions-Policy Specs'!AV38*'Cash Flows'!AW76+'Inputs-Assumptions-Policy Specs'!AV52*'Cash Flows'!AW52+'Cash Flows'!AW77*'Inputs-Assumptions-Policy Specs'!AV53</f>
        <v>5.8577267446340207</v>
      </c>
      <c r="AY42" s="167">
        <f>'Inputs-Assumptions-Policy Specs'!AW38*'Cash Flows'!AX76+'Inputs-Assumptions-Policy Specs'!AW52*'Cash Flows'!AX52+'Cash Flows'!AX77*'Inputs-Assumptions-Policy Specs'!AW53</f>
        <v>4.5057284050181963</v>
      </c>
      <c r="AZ42" s="167">
        <f>'Inputs-Assumptions-Policy Specs'!AX38*'Cash Flows'!AY76+'Inputs-Assumptions-Policy Specs'!AX52*'Cash Flows'!AY52+'Cash Flows'!AY77*'Inputs-Assumptions-Policy Specs'!AX53</f>
        <v>3.4080687084557408</v>
      </c>
      <c r="BA42" s="167">
        <f>'Inputs-Assumptions-Policy Specs'!AY38*'Cash Flows'!AZ76+'Inputs-Assumptions-Policy Specs'!AY52*'Cash Flows'!AZ52+'Cash Flows'!AZ77*'Inputs-Assumptions-Policy Specs'!AY53</f>
        <v>2.533801356992877</v>
      </c>
      <c r="BB42" s="167">
        <f>'Inputs-Assumptions-Policy Specs'!AZ38*'Cash Flows'!BA76+'Inputs-Assumptions-Policy Specs'!AZ52*'Cash Flows'!BA52+'Cash Flows'!BA77*'Inputs-Assumptions-Policy Specs'!AZ53</f>
        <v>1.8508938323340889</v>
      </c>
      <c r="BC42" s="167">
        <f>'Inputs-Assumptions-Policy Specs'!BA38*'Cash Flows'!BB76+'Inputs-Assumptions-Policy Specs'!BA52*'Cash Flows'!BB52+'Cash Flows'!BB77*'Inputs-Assumptions-Policy Specs'!BA53</f>
        <v>1.3279359008669105</v>
      </c>
      <c r="BD42" s="167">
        <f>'Inputs-Assumptions-Policy Specs'!BB38*'Cash Flows'!BC76+'Inputs-Assumptions-Policy Specs'!BB52*'Cash Flows'!BC52+'Cash Flows'!BC77*'Inputs-Assumptions-Policy Specs'!BB53</f>
        <v>0.93520802350389554</v>
      </c>
      <c r="BE42" s="167">
        <f>'Inputs-Assumptions-Policy Specs'!BC38*'Cash Flows'!BD76+'Inputs-Assumptions-Policy Specs'!BC52*'Cash Flows'!BD52+'Cash Flows'!BD77*'Inputs-Assumptions-Policy Specs'!BC53</f>
        <v>0.64594717843038629</v>
      </c>
      <c r="BF42" s="167">
        <f>'Inputs-Assumptions-Policy Specs'!BD38*'Cash Flows'!BE76+'Inputs-Assumptions-Policy Specs'!BD52*'Cash Flows'!BE52+'Cash Flows'!BE77*'Inputs-Assumptions-Policy Specs'!BD53</f>
        <v>0.43697271843708463</v>
      </c>
      <c r="BG42" s="167">
        <f>'Inputs-Assumptions-Policy Specs'!BE38*'Cash Flows'!BF76+'Inputs-Assumptions-Policy Specs'!BE52*'Cash Flows'!BF52+'Cash Flows'!BF77*'Inputs-Assumptions-Policy Specs'!BE53</f>
        <v>0.28894406919216742</v>
      </c>
    </row>
    <row r="43" spans="2:59" ht="13.35" customHeight="1">
      <c r="F43" s="167">
        <f>F42*'Inputs-Assumptions-Policy Specs'!$D$54</f>
        <v>10.199999999999999</v>
      </c>
      <c r="G43" s="167">
        <f>G42*'Inputs-Assumptions-Policy Specs'!$D$54</f>
        <v>8.9649595200000007</v>
      </c>
      <c r="H43" s="167">
        <f>H42*'Inputs-Assumptions-Policy Specs'!$D$54</f>
        <v>8.0813977887739572</v>
      </c>
      <c r="I43" s="167">
        <f>I42*'Inputs-Assumptions-Policy Specs'!$D$54</f>
        <v>8.863483195735455</v>
      </c>
      <c r="J43" s="167">
        <f>J42*'Inputs-Assumptions-Policy Specs'!$D$54</f>
        <v>9.4821720652050203</v>
      </c>
      <c r="K43" s="167">
        <f>K42*'Inputs-Assumptions-Policy Specs'!$D$54</f>
        <v>9.93310630159346</v>
      </c>
      <c r="L43" s="167">
        <f>L42*'Inputs-Assumptions-Policy Specs'!$D$54</f>
        <v>10.296208893930729</v>
      </c>
      <c r="M43" s="167">
        <f>M42*'Inputs-Assumptions-Policy Specs'!$D$54</f>
        <v>10.536841300678402</v>
      </c>
      <c r="N43" s="167">
        <f>N42*'Inputs-Assumptions-Policy Specs'!$D$54</f>
        <v>10.687829868606583</v>
      </c>
      <c r="O43" s="167">
        <f>O42*'Inputs-Assumptions-Policy Specs'!$D$54</f>
        <v>10.757543421612302</v>
      </c>
      <c r="P43" s="167">
        <f>P42*'Inputs-Assumptions-Policy Specs'!$D$54</f>
        <v>10.752906941414611</v>
      </c>
      <c r="Q43" s="167">
        <f>Q42*'Inputs-Assumptions-Policy Specs'!$D$54</f>
        <v>10.642019470925387</v>
      </c>
      <c r="R43" s="167">
        <f>R42*'Inputs-Assumptions-Policy Specs'!$D$54</f>
        <v>10.473633754053836</v>
      </c>
      <c r="S43" s="167">
        <f>S42*'Inputs-Assumptions-Policy Specs'!$D$54</f>
        <v>10.255208285375616</v>
      </c>
      <c r="T43" s="167">
        <f>T42*'Inputs-Assumptions-Policy Specs'!$D$54</f>
        <v>9.9942360494644156</v>
      </c>
      <c r="U43" s="167">
        <f>U42*'Inputs-Assumptions-Policy Specs'!$D$54</f>
        <v>9.6974178335289238</v>
      </c>
      <c r="V43" s="167">
        <f>V42*'Inputs-Assumptions-Policy Specs'!$D$54</f>
        <v>9.3624397834983046</v>
      </c>
      <c r="W43" s="167">
        <f>W42*'Inputs-Assumptions-Policy Specs'!$D$54</f>
        <v>9.0018867945632461</v>
      </c>
      <c r="X43" s="167">
        <f>X42*'Inputs-Assumptions-Policy Specs'!$D$54</f>
        <v>8.6196011710785978</v>
      </c>
      <c r="Y43" s="167">
        <f>Y42*'Inputs-Assumptions-Policy Specs'!$D$54</f>
        <v>8.2191623262475808</v>
      </c>
      <c r="Z43" s="167">
        <f>Z42*'Inputs-Assumptions-Policy Specs'!$D$54</f>
        <v>7.8043359046503591</v>
      </c>
      <c r="AA43" s="167">
        <f>AA42*'Inputs-Assumptions-Policy Specs'!$D$54</f>
        <v>7.3790636058210826</v>
      </c>
      <c r="AB43" s="167">
        <f>AB42*'Inputs-Assumptions-Policy Specs'!$D$54</f>
        <v>6.9475535106154753</v>
      </c>
      <c r="AC43" s="167">
        <f>AC42*'Inputs-Assumptions-Policy Specs'!$D$54</f>
        <v>6.5134894948935829</v>
      </c>
      <c r="AD43" s="167">
        <f>AD42*'Inputs-Assumptions-Policy Specs'!$D$54</f>
        <v>6.0803183221006467</v>
      </c>
      <c r="AE43" s="167">
        <f>AE42*'Inputs-Assumptions-Policy Specs'!$D$54</f>
        <v>5.650801399532785</v>
      </c>
      <c r="AF43" s="167">
        <f>AF42*'Inputs-Assumptions-Policy Specs'!$D$54</f>
        <v>5.2269981557336385</v>
      </c>
      <c r="AG43" s="167">
        <f>AG42*'Inputs-Assumptions-Policy Specs'!$D$54</f>
        <v>4.8109503600630577</v>
      </c>
      <c r="AH43" s="167">
        <f>AH42*'Inputs-Assumptions-Policy Specs'!$D$54</f>
        <v>4.4043304991267558</v>
      </c>
      <c r="AI43" s="167">
        <f>AI42*'Inputs-Assumptions-Policy Specs'!$D$54</f>
        <v>4.0086383593977182</v>
      </c>
      <c r="AJ43" s="167">
        <f>AJ42*'Inputs-Assumptions-Policy Specs'!$D$54</f>
        <v>3.6256993940701832</v>
      </c>
      <c r="AK43" s="167">
        <f>AK42*'Inputs-Assumptions-Policy Specs'!$D$54</f>
        <v>3.2575411324294641</v>
      </c>
      <c r="AL43" s="167">
        <f>AL42*'Inputs-Assumptions-Policy Specs'!$D$54</f>
        <v>2.9062684502721163</v>
      </c>
      <c r="AM43" s="167">
        <f>AM42*'Inputs-Assumptions-Policy Specs'!$D$54</f>
        <v>2.5738103932533356</v>
      </c>
      <c r="AN43" s="167">
        <f>AN42*'Inputs-Assumptions-Policy Specs'!$D$54</f>
        <v>2.261884815489184</v>
      </c>
      <c r="AO43" s="167">
        <f>AO42*'Inputs-Assumptions-Policy Specs'!$D$54</f>
        <v>1.9716640217817729</v>
      </c>
      <c r="AP43" s="167">
        <f>AP42*'Inputs-Assumptions-Policy Specs'!$D$54</f>
        <v>1.7037864788516111</v>
      </c>
      <c r="AQ43" s="167">
        <f>AQ42*'Inputs-Assumptions-Policy Specs'!$D$54</f>
        <v>1.45866154709267</v>
      </c>
      <c r="AR43" s="167">
        <f>AR42*'Inputs-Assumptions-Policy Specs'!$D$54</f>
        <v>1.2363602210721774</v>
      </c>
      <c r="AS43" s="167">
        <f>AS42*'Inputs-Assumptions-Policy Specs'!$D$54</f>
        <v>1.036510756635195</v>
      </c>
      <c r="AT43" s="167">
        <f>AT42*'Inputs-Assumptions-Policy Specs'!$D$54</f>
        <v>0.85856557012833457</v>
      </c>
      <c r="AU43" s="167">
        <f>AU42*'Inputs-Assumptions-Policy Specs'!$D$54</f>
        <v>0.7019535008253589</v>
      </c>
      <c r="AV43" s="167">
        <f>AV42*'Inputs-Assumptions-Policy Specs'!$D$54</f>
        <v>0.56593779579475323</v>
      </c>
      <c r="AW43" s="167">
        <f>AW42*'Inputs-Assumptions-Policy Specs'!$D$54</f>
        <v>0.4495179484850404</v>
      </c>
      <c r="AX43" s="167">
        <f>AX42*'Inputs-Assumptions-Policy Specs'!$D$54</f>
        <v>0.35146360467804122</v>
      </c>
      <c r="AY43" s="167">
        <f>AY42*'Inputs-Assumptions-Policy Specs'!$D$54</f>
        <v>0.27034370430109178</v>
      </c>
      <c r="AZ43" s="167">
        <f>AZ42*'Inputs-Assumptions-Policy Specs'!$D$54</f>
        <v>0.20448412250734443</v>
      </c>
      <c r="BA43" s="167">
        <f>BA42*'Inputs-Assumptions-Policy Specs'!$D$54</f>
        <v>0.15202808141957261</v>
      </c>
      <c r="BB43" s="167">
        <f>BB42*'Inputs-Assumptions-Policy Specs'!$D$54</f>
        <v>0.11105362994004533</v>
      </c>
      <c r="BC43" s="167">
        <f>BC42*'Inputs-Assumptions-Policy Specs'!$D$54</f>
        <v>7.9676154052014628E-2</v>
      </c>
      <c r="BD43" s="167">
        <f>BD42*'Inputs-Assumptions-Policy Specs'!$D$54</f>
        <v>5.6112481410233728E-2</v>
      </c>
      <c r="BE43" s="167">
        <f>BE42*'Inputs-Assumptions-Policy Specs'!$D$54</f>
        <v>3.8756830705823177E-2</v>
      </c>
      <c r="BF43" s="167">
        <f>BF42*'Inputs-Assumptions-Policy Specs'!$D$54</f>
        <v>2.6218363106225075E-2</v>
      </c>
      <c r="BG43" s="167">
        <f>BG42*'Inputs-Assumptions-Policy Specs'!$D$54</f>
        <v>1.7336644151530044E-2</v>
      </c>
    </row>
    <row r="44" spans="2:59" ht="13.35" customHeight="1">
      <c r="G44" s="20"/>
      <c r="H44" s="20"/>
      <c r="I44" s="20"/>
      <c r="J44" s="20"/>
      <c r="K44" s="20"/>
      <c r="L44" s="20"/>
      <c r="M44" s="20"/>
      <c r="N44" s="20"/>
      <c r="O44" s="20"/>
    </row>
    <row r="45" spans="2:59" s="41" customFormat="1" ht="13.35" customHeight="1"/>
    <row r="46" spans="2:59" ht="13.35" customHeight="1">
      <c r="G46" s="20"/>
      <c r="H46" s="20"/>
      <c r="I46" s="20"/>
      <c r="J46" s="20"/>
      <c r="K46" s="20"/>
      <c r="L46" s="20"/>
      <c r="M46" s="20"/>
      <c r="N46" s="20"/>
      <c r="O46" s="20"/>
    </row>
    <row r="47" spans="2:59" ht="13.35" customHeight="1">
      <c r="B47" s="1" t="s">
        <v>179</v>
      </c>
    </row>
    <row r="48" spans="2:59" ht="13.35" customHeight="1">
      <c r="E48" s="1">
        <v>0</v>
      </c>
      <c r="F48" s="1">
        <v>1</v>
      </c>
      <c r="G48" s="1">
        <v>2</v>
      </c>
      <c r="H48" s="1">
        <v>3</v>
      </c>
      <c r="I48" s="1">
        <v>4</v>
      </c>
      <c r="J48" s="1">
        <v>5</v>
      </c>
      <c r="K48" s="1">
        <v>6</v>
      </c>
      <c r="L48" s="1">
        <v>7</v>
      </c>
      <c r="M48" s="1">
        <v>8</v>
      </c>
      <c r="N48" s="1">
        <v>9</v>
      </c>
      <c r="O48" s="1">
        <f>N48+1</f>
        <v>10</v>
      </c>
      <c r="P48" s="153">
        <f>O48+1</f>
        <v>11</v>
      </c>
      <c r="Q48" s="153">
        <f t="shared" ref="Q48" si="9">P48+1</f>
        <v>12</v>
      </c>
      <c r="R48" s="153">
        <f t="shared" ref="R48" si="10">Q48+1</f>
        <v>13</v>
      </c>
      <c r="S48" s="153">
        <f t="shared" ref="S48" si="11">R48+1</f>
        <v>14</v>
      </c>
      <c r="T48" s="153">
        <f t="shared" ref="T48" si="12">S48+1</f>
        <v>15</v>
      </c>
      <c r="U48" s="153">
        <f t="shared" ref="U48" si="13">T48+1</f>
        <v>16</v>
      </c>
      <c r="V48" s="153">
        <f t="shared" ref="V48" si="14">U48+1</f>
        <v>17</v>
      </c>
      <c r="W48" s="153">
        <f t="shared" ref="W48" si="15">V48+1</f>
        <v>18</v>
      </c>
      <c r="X48" s="153">
        <f t="shared" ref="X48" si="16">W48+1</f>
        <v>19</v>
      </c>
      <c r="Y48" s="153">
        <f t="shared" ref="Y48" si="17">X48+1</f>
        <v>20</v>
      </c>
      <c r="Z48" s="153">
        <f t="shared" ref="Z48" si="18">Y48+1</f>
        <v>21</v>
      </c>
      <c r="AA48" s="153">
        <f t="shared" ref="AA48" si="19">Z48+1</f>
        <v>22</v>
      </c>
      <c r="AB48" s="153">
        <f t="shared" ref="AB48" si="20">AA48+1</f>
        <v>23</v>
      </c>
      <c r="AC48" s="153">
        <f t="shared" ref="AC48" si="21">AB48+1</f>
        <v>24</v>
      </c>
      <c r="AD48" s="153">
        <f t="shared" ref="AD48" si="22">AC48+1</f>
        <v>25</v>
      </c>
      <c r="AE48" s="153">
        <f t="shared" ref="AE48" si="23">AD48+1</f>
        <v>26</v>
      </c>
      <c r="AF48" s="153">
        <f t="shared" ref="AF48" si="24">AE48+1</f>
        <v>27</v>
      </c>
      <c r="AG48" s="153">
        <f t="shared" ref="AG48" si="25">AF48+1</f>
        <v>28</v>
      </c>
      <c r="AH48" s="153">
        <f t="shared" ref="AH48" si="26">AG48+1</f>
        <v>29</v>
      </c>
      <c r="AI48" s="153">
        <f t="shared" ref="AI48" si="27">AH48+1</f>
        <v>30</v>
      </c>
      <c r="AJ48" s="153">
        <f t="shared" ref="AJ48" si="28">AI48+1</f>
        <v>31</v>
      </c>
      <c r="AK48" s="153">
        <f t="shared" ref="AK48" si="29">AJ48+1</f>
        <v>32</v>
      </c>
      <c r="AL48" s="153">
        <f t="shared" ref="AL48" si="30">AK48+1</f>
        <v>33</v>
      </c>
      <c r="AM48" s="153">
        <f t="shared" ref="AM48" si="31">AL48+1</f>
        <v>34</v>
      </c>
      <c r="AN48" s="153">
        <f t="shared" ref="AN48" si="32">AM48+1</f>
        <v>35</v>
      </c>
      <c r="AO48" s="153">
        <f t="shared" ref="AO48" si="33">AN48+1</f>
        <v>36</v>
      </c>
      <c r="AP48" s="153">
        <f t="shared" ref="AP48" si="34">AO48+1</f>
        <v>37</v>
      </c>
      <c r="AQ48" s="153">
        <f t="shared" ref="AQ48" si="35">AP48+1</f>
        <v>38</v>
      </c>
      <c r="AR48" s="153">
        <f t="shared" ref="AR48" si="36">AQ48+1</f>
        <v>39</v>
      </c>
      <c r="AS48" s="153">
        <f t="shared" ref="AS48" si="37">AR48+1</f>
        <v>40</v>
      </c>
      <c r="AT48" s="153">
        <f t="shared" ref="AT48" si="38">AS48+1</f>
        <v>41</v>
      </c>
      <c r="AU48" s="153">
        <f t="shared" ref="AU48" si="39">AT48+1</f>
        <v>42</v>
      </c>
      <c r="AV48" s="153">
        <f t="shared" ref="AV48" si="40">AU48+1</f>
        <v>43</v>
      </c>
      <c r="AW48" s="153">
        <f t="shared" ref="AW48" si="41">AV48+1</f>
        <v>44</v>
      </c>
      <c r="AX48" s="153">
        <f t="shared" ref="AX48" si="42">AW48+1</f>
        <v>45</v>
      </c>
      <c r="AY48" s="153">
        <f t="shared" ref="AY48" si="43">AX48+1</f>
        <v>46</v>
      </c>
      <c r="AZ48" s="153">
        <f t="shared" ref="AZ48" si="44">AY48+1</f>
        <v>47</v>
      </c>
      <c r="BA48" s="153">
        <f t="shared" ref="BA48" si="45">AZ48+1</f>
        <v>48</v>
      </c>
      <c r="BB48" s="153">
        <f t="shared" ref="BB48" si="46">BA48+1</f>
        <v>49</v>
      </c>
      <c r="BC48" s="153">
        <f t="shared" ref="BC48" si="47">BB48+1</f>
        <v>50</v>
      </c>
      <c r="BD48" s="153">
        <f t="shared" ref="BD48" si="48">BC48+1</f>
        <v>51</v>
      </c>
      <c r="BE48" s="153">
        <f t="shared" ref="BE48" si="49">BD48+1</f>
        <v>52</v>
      </c>
      <c r="BF48" s="153">
        <f t="shared" ref="BF48" si="50">BE48+1</f>
        <v>53</v>
      </c>
      <c r="BG48" s="153">
        <f t="shared" ref="BG48" si="51">BF48+1</f>
        <v>54</v>
      </c>
    </row>
    <row r="49" spans="4:59" ht="13.35" customHeight="1">
      <c r="D49" s="117" t="s">
        <v>31</v>
      </c>
      <c r="E49" s="33">
        <f>F51</f>
        <v>40.36392662141251</v>
      </c>
    </row>
    <row r="51" spans="4:59" ht="13.35" customHeight="1">
      <c r="D51" s="1" t="s">
        <v>66</v>
      </c>
      <c r="F51" s="167">
        <f>F55</f>
        <v>40.36392662141251</v>
      </c>
      <c r="G51" s="167">
        <f t="shared" ref="G51:BG51" si="52">G55</f>
        <v>39.428483686269018</v>
      </c>
      <c r="H51" s="167">
        <f t="shared" si="52"/>
        <v>38.764383153719763</v>
      </c>
      <c r="I51" s="167">
        <f t="shared" si="52"/>
        <v>38.294609032675069</v>
      </c>
      <c r="J51" s="167">
        <f t="shared" si="52"/>
        <v>37.610522595048216</v>
      </c>
      <c r="K51" s="167">
        <f t="shared" si="52"/>
        <v>36.744400482548905</v>
      </c>
      <c r="L51" s="167">
        <f t="shared" si="52"/>
        <v>35.720356651530125</v>
      </c>
      <c r="M51" s="167">
        <f t="shared" si="52"/>
        <v>34.565453897504746</v>
      </c>
      <c r="N51" s="167">
        <f t="shared" si="52"/>
        <v>33.30500550397899</v>
      </c>
      <c r="O51" s="167">
        <f t="shared" si="52"/>
        <v>31.957135891802864</v>
      </c>
      <c r="P51" s="167">
        <f t="shared" si="52"/>
        <v>30.538607696406345</v>
      </c>
      <c r="Q51" s="167">
        <f t="shared" si="52"/>
        <v>29.065128274808455</v>
      </c>
      <c r="R51" s="167">
        <f t="shared" si="52"/>
        <v>27.561013760889615</v>
      </c>
      <c r="S51" s="167">
        <f t="shared" si="52"/>
        <v>26.039368644027039</v>
      </c>
      <c r="T51" s="167">
        <f t="shared" si="52"/>
        <v>24.511960888054222</v>
      </c>
      <c r="U51" s="167">
        <f t="shared" si="52"/>
        <v>22.989158639013898</v>
      </c>
      <c r="V51" s="167">
        <f t="shared" si="52"/>
        <v>21.48007215568558</v>
      </c>
      <c r="W51" s="167">
        <f t="shared" si="52"/>
        <v>19.994760145068177</v>
      </c>
      <c r="X51" s="167">
        <f t="shared" si="52"/>
        <v>18.540536126073818</v>
      </c>
      <c r="Y51" s="167">
        <f t="shared" si="52"/>
        <v>17.124047902882882</v>
      </c>
      <c r="Z51" s="167">
        <f t="shared" si="52"/>
        <v>15.751316481852671</v>
      </c>
      <c r="AA51" s="167">
        <f t="shared" si="52"/>
        <v>14.427664328486149</v>
      </c>
      <c r="AB51" s="167">
        <f t="shared" si="52"/>
        <v>13.157643235474803</v>
      </c>
      <c r="AC51" s="167">
        <f t="shared" si="52"/>
        <v>11.944936782618653</v>
      </c>
      <c r="AD51" s="167">
        <f t="shared" si="52"/>
        <v>10.792456534369689</v>
      </c>
      <c r="AE51" s="167">
        <f t="shared" si="52"/>
        <v>9.7023702744255704</v>
      </c>
      <c r="AF51" s="167">
        <f t="shared" si="52"/>
        <v>8.6762434502659751</v>
      </c>
      <c r="AG51" s="167">
        <f t="shared" si="52"/>
        <v>7.7151904350760736</v>
      </c>
      <c r="AH51" s="167">
        <f t="shared" si="52"/>
        <v>6.8198607470795345</v>
      </c>
      <c r="AI51" s="167">
        <f t="shared" si="52"/>
        <v>5.9905127428064144</v>
      </c>
      <c r="AJ51" s="167">
        <f t="shared" si="52"/>
        <v>5.2270411198674909</v>
      </c>
      <c r="AK51" s="167">
        <f t="shared" si="52"/>
        <v>4.5288809176341331</v>
      </c>
      <c r="AL51" s="167">
        <f t="shared" si="52"/>
        <v>3.8949385508191789</v>
      </c>
      <c r="AM51" s="167">
        <f t="shared" si="52"/>
        <v>3.3235512420603266</v>
      </c>
      <c r="AN51" s="167">
        <f t="shared" si="52"/>
        <v>2.8125081442719897</v>
      </c>
      <c r="AO51" s="167">
        <f t="shared" si="52"/>
        <v>2.3590811369651683</v>
      </c>
      <c r="AP51" s="167">
        <f t="shared" si="52"/>
        <v>1.9601404628278534</v>
      </c>
      <c r="AQ51" s="167">
        <f t="shared" si="52"/>
        <v>1.6122720910841613</v>
      </c>
      <c r="AR51" s="167">
        <f t="shared" si="52"/>
        <v>1.3118235856184202</v>
      </c>
      <c r="AS51" s="167">
        <f t="shared" si="52"/>
        <v>1.0549791561763717</v>
      </c>
      <c r="AT51" s="167">
        <f t="shared" si="52"/>
        <v>0.83786385312234335</v>
      </c>
      <c r="AU51" s="167">
        <f t="shared" si="52"/>
        <v>0.65658517202261968</v>
      </c>
      <c r="AV51" s="167">
        <f t="shared" si="52"/>
        <v>0.50723820501776073</v>
      </c>
      <c r="AW51" s="167">
        <f t="shared" si="52"/>
        <v>0.38594651647884665</v>
      </c>
      <c r="AX51" s="167">
        <f t="shared" si="52"/>
        <v>0.28892920336000943</v>
      </c>
      <c r="AY51" s="167">
        <f t="shared" si="52"/>
        <v>0.21256216002274353</v>
      </c>
      <c r="AZ51" s="167">
        <f t="shared" si="52"/>
        <v>0.15343450950060977</v>
      </c>
      <c r="BA51" s="167">
        <f t="shared" si="52"/>
        <v>0.10841789584022805</v>
      </c>
      <c r="BB51" s="167">
        <f t="shared" si="52"/>
        <v>7.4723442150752911E-2</v>
      </c>
      <c r="BC51" s="167">
        <f t="shared" si="52"/>
        <v>4.9931603584172257E-2</v>
      </c>
      <c r="BD51" s="167">
        <f t="shared" si="52"/>
        <v>3.1997576153427208E-2</v>
      </c>
      <c r="BE51" s="167">
        <f t="shared" si="52"/>
        <v>1.9240888114713951E-2</v>
      </c>
      <c r="BF51" s="167">
        <f t="shared" si="52"/>
        <v>1.0315583144034485E-2</v>
      </c>
      <c r="BG51" s="167">
        <f t="shared" si="52"/>
        <v>4.1698213858324274E-3</v>
      </c>
    </row>
    <row r="52" spans="4:59" ht="13.35" customHeight="1">
      <c r="D52" s="1" t="s">
        <v>67</v>
      </c>
      <c r="F52" s="126">
        <f>F51-G51</f>
        <v>0.93544293514349164</v>
      </c>
      <c r="G52" s="126">
        <f t="shared" ref="G52" si="53">G51-H51</f>
        <v>0.66410053254925572</v>
      </c>
      <c r="H52" s="126">
        <f t="shared" ref="H52" si="54">H51-I51</f>
        <v>0.46977412104469352</v>
      </c>
      <c r="I52" s="126">
        <f t="shared" ref="I52" si="55">I51-J51</f>
        <v>0.68408643762685273</v>
      </c>
      <c r="J52" s="126">
        <f t="shared" ref="J52" si="56">J51-K51</f>
        <v>0.86612211249931192</v>
      </c>
      <c r="K52" s="126">
        <f t="shared" ref="K52" si="57">K51-L51</f>
        <v>1.0240438310187798</v>
      </c>
      <c r="L52" s="126">
        <f t="shared" ref="L52" si="58">L51-M51</f>
        <v>1.1549027540253789</v>
      </c>
      <c r="M52" s="126">
        <f t="shared" ref="M52" si="59">M51-N51</f>
        <v>1.2604483935257562</v>
      </c>
      <c r="N52" s="126">
        <f>N51-O51</f>
        <v>1.347869612176126</v>
      </c>
      <c r="O52" s="126">
        <f>O51-P51</f>
        <v>1.4185281953965188</v>
      </c>
      <c r="P52" s="167">
        <f>P51-Q51</f>
        <v>1.4734794215978901</v>
      </c>
      <c r="Q52" s="167">
        <f t="shared" ref="Q52" si="60">Q51-R51</f>
        <v>1.5041145139188394</v>
      </c>
      <c r="R52" s="167">
        <f t="shared" ref="R52" si="61">R51-S51</f>
        <v>1.521645116862576</v>
      </c>
      <c r="S52" s="167">
        <f t="shared" ref="S52" si="62">S51-T51</f>
        <v>1.527407755972817</v>
      </c>
      <c r="T52" s="167">
        <f t="shared" ref="T52" si="63">T51-U51</f>
        <v>1.5228022490403248</v>
      </c>
      <c r="U52" s="167">
        <f t="shared" ref="U52" si="64">U51-V51</f>
        <v>1.5090864833283177</v>
      </c>
      <c r="V52" s="167">
        <f t="shared" ref="V52" si="65">V51-W51</f>
        <v>1.4853120106174025</v>
      </c>
      <c r="W52" s="167">
        <f t="shared" ref="W52" si="66">W51-X51</f>
        <v>1.4542240189943598</v>
      </c>
      <c r="X52" s="167">
        <f t="shared" ref="X52" si="67">X51-Y51</f>
        <v>1.4164882231909353</v>
      </c>
      <c r="Y52" s="167">
        <f t="shared" ref="Y52" si="68">Y51-Z51</f>
        <v>1.3727314210302115</v>
      </c>
      <c r="Z52" s="167">
        <f t="shared" ref="Z52" si="69">Z51-AA51</f>
        <v>1.3236521533665222</v>
      </c>
      <c r="AA52" s="167">
        <f t="shared" ref="AA52" si="70">AA51-AB51</f>
        <v>1.270021093011346</v>
      </c>
      <c r="AB52" s="167">
        <f t="shared" ref="AB52" si="71">AB51-AC51</f>
        <v>1.2127064528561498</v>
      </c>
      <c r="AC52" s="167">
        <f t="shared" ref="AC52" si="72">AC51-AD51</f>
        <v>1.1524802482489633</v>
      </c>
      <c r="AD52" s="167">
        <f t="shared" ref="AD52" si="73">AD51-AE51</f>
        <v>1.090086259944119</v>
      </c>
      <c r="AE52" s="167">
        <f t="shared" ref="AE52" si="74">AE51-AF51</f>
        <v>1.0261268241595953</v>
      </c>
      <c r="AF52" s="167">
        <f t="shared" ref="AF52" si="75">AF51-AG51</f>
        <v>0.96105301518990149</v>
      </c>
      <c r="AG52" s="167">
        <f t="shared" ref="AG52" si="76">AG51-AH51</f>
        <v>0.89532968799653911</v>
      </c>
      <c r="AH52" s="167">
        <f t="shared" ref="AH52" si="77">AH51-AI51</f>
        <v>0.82934800427312005</v>
      </c>
      <c r="AI52" s="167">
        <f t="shared" ref="AI52" si="78">AI51-AJ51</f>
        <v>0.76347162293892357</v>
      </c>
      <c r="AJ52" s="167">
        <f t="shared" ref="AJ52" si="79">AJ51-AK51</f>
        <v>0.69816020223335773</v>
      </c>
      <c r="AK52" s="167">
        <f t="shared" ref="AK52" si="80">AK51-AL51</f>
        <v>0.63394236681495419</v>
      </c>
      <c r="AL52" s="167">
        <f t="shared" ref="AL52" si="81">AL51-AM51</f>
        <v>0.57138730875885235</v>
      </c>
      <c r="AM52" s="167">
        <f t="shared" ref="AM52" si="82">AM51-AN51</f>
        <v>0.5110430977883369</v>
      </c>
      <c r="AN52" s="167">
        <f t="shared" ref="AN52" si="83">AN51-AO51</f>
        <v>0.45342700730682139</v>
      </c>
      <c r="AO52" s="167">
        <f t="shared" ref="AO52" si="84">AO51-AP51</f>
        <v>0.39894067413731493</v>
      </c>
      <c r="AP52" s="167">
        <f t="shared" ref="AP52" si="85">AP51-AQ51</f>
        <v>0.34786837174369212</v>
      </c>
      <c r="AQ52" s="167">
        <f t="shared" ref="AQ52" si="86">AQ51-AR51</f>
        <v>0.30044850546574109</v>
      </c>
      <c r="AR52" s="167">
        <f t="shared" ref="AR52" si="87">AR51-AS51</f>
        <v>0.25684442944204844</v>
      </c>
      <c r="AS52" s="167">
        <f t="shared" ref="AS52" si="88">AS51-AT51</f>
        <v>0.21711530305402837</v>
      </c>
      <c r="AT52" s="167">
        <f t="shared" ref="AT52" si="89">AT51-AU51</f>
        <v>0.18127868109972367</v>
      </c>
      <c r="AU52" s="167">
        <f t="shared" ref="AU52" si="90">AU51-AV51</f>
        <v>0.14934696700485894</v>
      </c>
      <c r="AV52" s="167">
        <f t="shared" ref="AV52" si="91">AV51-AW51</f>
        <v>0.12129168853891409</v>
      </c>
      <c r="AW52" s="167">
        <f t="shared" ref="AW52" si="92">AW51-AX51</f>
        <v>9.7017313118837212E-2</v>
      </c>
      <c r="AX52" s="167">
        <f t="shared" ref="AX52" si="93">AX51-AY51</f>
        <v>7.6367043337265905E-2</v>
      </c>
      <c r="AY52" s="167">
        <f t="shared" ref="AY52" si="94">AY51-AZ51</f>
        <v>5.9127650522133757E-2</v>
      </c>
      <c r="AZ52" s="167">
        <f t="shared" ref="AZ52" si="95">AZ51-BA51</f>
        <v>4.5016613660381719E-2</v>
      </c>
      <c r="BA52" s="167">
        <f t="shared" ref="BA52" si="96">BA51-BB51</f>
        <v>3.3694453689475143E-2</v>
      </c>
      <c r="BB52" s="167">
        <f t="shared" ref="BB52" si="97">BB51-BC51</f>
        <v>2.4791838566580654E-2</v>
      </c>
      <c r="BC52" s="167">
        <f t="shared" ref="BC52" si="98">BC51-BD51</f>
        <v>1.7934027430745049E-2</v>
      </c>
      <c r="BD52" s="167">
        <f t="shared" ref="BD52" si="99">BD51-BE51</f>
        <v>1.2756688038713257E-2</v>
      </c>
      <c r="BE52" s="167">
        <f t="shared" ref="BE52" si="100">BE51-BF51</f>
        <v>8.9253049706794658E-3</v>
      </c>
      <c r="BF52" s="167">
        <f t="shared" ref="BF52" si="101">BF51-BG51</f>
        <v>6.145761758202058E-3</v>
      </c>
      <c r="BG52" s="167">
        <f t="shared" ref="BG52" si="102">BG51-BH51</f>
        <v>4.1698213858324274E-3</v>
      </c>
    </row>
    <row r="53" spans="4:59" ht="13.35" customHeight="1">
      <c r="D53" s="1" t="s">
        <v>68</v>
      </c>
      <c r="F53" s="126">
        <f>F51-F52</f>
        <v>39.428483686269018</v>
      </c>
      <c r="G53" s="126">
        <f t="shared" ref="G53:M53" si="103">G51-G52</f>
        <v>38.764383153719763</v>
      </c>
      <c r="H53" s="126">
        <f t="shared" si="103"/>
        <v>38.294609032675069</v>
      </c>
      <c r="I53" s="126">
        <f t="shared" si="103"/>
        <v>37.610522595048216</v>
      </c>
      <c r="J53" s="126">
        <f t="shared" si="103"/>
        <v>36.744400482548905</v>
      </c>
      <c r="K53" s="126">
        <f t="shared" si="103"/>
        <v>35.720356651530125</v>
      </c>
      <c r="L53" s="126">
        <f t="shared" si="103"/>
        <v>34.565453897504746</v>
      </c>
      <c r="M53" s="126">
        <f t="shared" si="103"/>
        <v>33.30500550397899</v>
      </c>
      <c r="N53" s="126">
        <f>N51-N52</f>
        <v>31.957135891802864</v>
      </c>
      <c r="O53" s="126">
        <f t="shared" ref="O53:BG53" si="104">O51-O52</f>
        <v>30.538607696406345</v>
      </c>
      <c r="P53" s="167">
        <f t="shared" si="104"/>
        <v>29.065128274808455</v>
      </c>
      <c r="Q53" s="167">
        <f t="shared" si="104"/>
        <v>27.561013760889615</v>
      </c>
      <c r="R53" s="167">
        <f t="shared" si="104"/>
        <v>26.039368644027039</v>
      </c>
      <c r="S53" s="167">
        <f t="shared" si="104"/>
        <v>24.511960888054222</v>
      </c>
      <c r="T53" s="167">
        <f t="shared" si="104"/>
        <v>22.989158639013898</v>
      </c>
      <c r="U53" s="167">
        <f t="shared" si="104"/>
        <v>21.48007215568558</v>
      </c>
      <c r="V53" s="167">
        <f t="shared" si="104"/>
        <v>19.994760145068177</v>
      </c>
      <c r="W53" s="167">
        <f t="shared" si="104"/>
        <v>18.540536126073818</v>
      </c>
      <c r="X53" s="167">
        <f t="shared" si="104"/>
        <v>17.124047902882882</v>
      </c>
      <c r="Y53" s="167">
        <f t="shared" si="104"/>
        <v>15.751316481852671</v>
      </c>
      <c r="Z53" s="167">
        <f t="shared" si="104"/>
        <v>14.427664328486149</v>
      </c>
      <c r="AA53" s="167">
        <f t="shared" si="104"/>
        <v>13.157643235474803</v>
      </c>
      <c r="AB53" s="167">
        <f t="shared" si="104"/>
        <v>11.944936782618653</v>
      </c>
      <c r="AC53" s="167">
        <f t="shared" si="104"/>
        <v>10.792456534369689</v>
      </c>
      <c r="AD53" s="167">
        <f t="shared" si="104"/>
        <v>9.7023702744255704</v>
      </c>
      <c r="AE53" s="167">
        <f t="shared" si="104"/>
        <v>8.6762434502659751</v>
      </c>
      <c r="AF53" s="167">
        <f t="shared" si="104"/>
        <v>7.7151904350760736</v>
      </c>
      <c r="AG53" s="167">
        <f t="shared" si="104"/>
        <v>6.8198607470795345</v>
      </c>
      <c r="AH53" s="167">
        <f t="shared" si="104"/>
        <v>5.9905127428064144</v>
      </c>
      <c r="AI53" s="167">
        <f t="shared" si="104"/>
        <v>5.2270411198674909</v>
      </c>
      <c r="AJ53" s="167">
        <f t="shared" si="104"/>
        <v>4.5288809176341331</v>
      </c>
      <c r="AK53" s="167">
        <f t="shared" si="104"/>
        <v>3.8949385508191789</v>
      </c>
      <c r="AL53" s="167">
        <f t="shared" si="104"/>
        <v>3.3235512420603266</v>
      </c>
      <c r="AM53" s="167">
        <f t="shared" si="104"/>
        <v>2.8125081442719897</v>
      </c>
      <c r="AN53" s="167">
        <f t="shared" si="104"/>
        <v>2.3590811369651683</v>
      </c>
      <c r="AO53" s="167">
        <f t="shared" si="104"/>
        <v>1.9601404628278534</v>
      </c>
      <c r="AP53" s="167">
        <f t="shared" si="104"/>
        <v>1.6122720910841613</v>
      </c>
      <c r="AQ53" s="167">
        <f t="shared" si="104"/>
        <v>1.3118235856184202</v>
      </c>
      <c r="AR53" s="167">
        <f t="shared" si="104"/>
        <v>1.0549791561763717</v>
      </c>
      <c r="AS53" s="167">
        <f t="shared" si="104"/>
        <v>0.83786385312234335</v>
      </c>
      <c r="AT53" s="167">
        <f t="shared" si="104"/>
        <v>0.65658517202261968</v>
      </c>
      <c r="AU53" s="167">
        <f t="shared" si="104"/>
        <v>0.50723820501776073</v>
      </c>
      <c r="AV53" s="167">
        <f t="shared" si="104"/>
        <v>0.38594651647884665</v>
      </c>
      <c r="AW53" s="167">
        <f t="shared" si="104"/>
        <v>0.28892920336000943</v>
      </c>
      <c r="AX53" s="167">
        <f t="shared" si="104"/>
        <v>0.21256216002274353</v>
      </c>
      <c r="AY53" s="167">
        <f t="shared" si="104"/>
        <v>0.15343450950060977</v>
      </c>
      <c r="AZ53" s="167">
        <f t="shared" si="104"/>
        <v>0.10841789584022805</v>
      </c>
      <c r="BA53" s="167">
        <f t="shared" si="104"/>
        <v>7.4723442150752911E-2</v>
      </c>
      <c r="BB53" s="167">
        <f t="shared" si="104"/>
        <v>4.9931603584172257E-2</v>
      </c>
      <c r="BC53" s="167">
        <f t="shared" si="104"/>
        <v>3.1997576153427208E-2</v>
      </c>
      <c r="BD53" s="167">
        <f t="shared" si="104"/>
        <v>1.9240888114713951E-2</v>
      </c>
      <c r="BE53" s="167">
        <f t="shared" si="104"/>
        <v>1.0315583144034485E-2</v>
      </c>
      <c r="BF53" s="167">
        <f t="shared" si="104"/>
        <v>4.1698213858324274E-3</v>
      </c>
      <c r="BG53" s="167">
        <f t="shared" si="104"/>
        <v>0</v>
      </c>
    </row>
    <row r="55" spans="4:59" ht="13.35" customHeight="1">
      <c r="D55" s="1" t="s">
        <v>151</v>
      </c>
      <c r="F55" s="15">
        <f>NPV('Inputs-Assumptions-Policy Specs'!$E31,F$57:$BG$57)</f>
        <v>40.36392662141251</v>
      </c>
      <c r="G55" s="15">
        <f>NPV('Inputs-Assumptions-Policy Specs'!$E31,G$57:$BG$57)</f>
        <v>39.428483686269018</v>
      </c>
      <c r="H55" s="15">
        <f>NPV('Inputs-Assumptions-Policy Specs'!$E31,H$57:$BG$57)</f>
        <v>38.764383153719763</v>
      </c>
      <c r="I55" s="15">
        <f>NPV('Inputs-Assumptions-Policy Specs'!$E31,I$57:$BG$57)</f>
        <v>38.294609032675069</v>
      </c>
      <c r="J55" s="15">
        <f>NPV('Inputs-Assumptions-Policy Specs'!$E31,J$57:$BG$57)</f>
        <v>37.610522595048216</v>
      </c>
      <c r="K55" s="15">
        <f>NPV('Inputs-Assumptions-Policy Specs'!$E31,K$57:$BG$57)</f>
        <v>36.744400482548905</v>
      </c>
      <c r="L55" s="15">
        <f>NPV('Inputs-Assumptions-Policy Specs'!$E31,L$57:$BG$57)</f>
        <v>35.720356651530125</v>
      </c>
      <c r="M55" s="15">
        <f>NPV('Inputs-Assumptions-Policy Specs'!$E31,M$57:$BG$57)</f>
        <v>34.565453897504746</v>
      </c>
      <c r="N55" s="15">
        <f>NPV('Inputs-Assumptions-Policy Specs'!$E31,N$57:$BG$57)</f>
        <v>33.30500550397899</v>
      </c>
      <c r="O55" s="15">
        <f>NPV('Inputs-Assumptions-Policy Specs'!$E31,O$57:$BG$57)</f>
        <v>31.957135891802864</v>
      </c>
      <c r="P55" s="15">
        <f>NPV('Inputs-Assumptions-Policy Specs'!$E31,P$57:$BG$57)</f>
        <v>30.538607696406345</v>
      </c>
      <c r="Q55" s="15">
        <f>NPV('Inputs-Assumptions-Policy Specs'!$E31,Q$57:$BG$57)</f>
        <v>29.065128274808455</v>
      </c>
      <c r="R55" s="15">
        <f>NPV('Inputs-Assumptions-Policy Specs'!$E31,R$57:$BG$57)</f>
        <v>27.561013760889615</v>
      </c>
      <c r="S55" s="15">
        <f>NPV('Inputs-Assumptions-Policy Specs'!$E31,S$57:$BG$57)</f>
        <v>26.039368644027039</v>
      </c>
      <c r="T55" s="15">
        <f>NPV('Inputs-Assumptions-Policy Specs'!$E31,T$57:$BG$57)</f>
        <v>24.511960888054222</v>
      </c>
      <c r="U55" s="15">
        <f>NPV('Inputs-Assumptions-Policy Specs'!$E31,U$57:$BG$57)</f>
        <v>22.989158639013898</v>
      </c>
      <c r="V55" s="15">
        <f>NPV('Inputs-Assumptions-Policy Specs'!$E31,V$57:$BG$57)</f>
        <v>21.48007215568558</v>
      </c>
      <c r="W55" s="15">
        <f>NPV('Inputs-Assumptions-Policy Specs'!$E31,W$57:$BG$57)</f>
        <v>19.994760145068177</v>
      </c>
      <c r="X55" s="15">
        <f>NPV('Inputs-Assumptions-Policy Specs'!$E31,X$57:$BG$57)</f>
        <v>18.540536126073818</v>
      </c>
      <c r="Y55" s="15">
        <f>NPV('Inputs-Assumptions-Policy Specs'!$E31,Y$57:$BG$57)</f>
        <v>17.124047902882882</v>
      </c>
      <c r="Z55" s="15">
        <f>NPV('Inputs-Assumptions-Policy Specs'!$E31,Z$57:$BG$57)</f>
        <v>15.751316481852671</v>
      </c>
      <c r="AA55" s="15">
        <f>NPV('Inputs-Assumptions-Policy Specs'!$E31,AA$57:$BG$57)</f>
        <v>14.427664328486149</v>
      </c>
      <c r="AB55" s="15">
        <f>NPV('Inputs-Assumptions-Policy Specs'!$E31,AB$57:$BG$57)</f>
        <v>13.157643235474803</v>
      </c>
      <c r="AC55" s="15">
        <f>NPV('Inputs-Assumptions-Policy Specs'!$E31,AC$57:$BG$57)</f>
        <v>11.944936782618653</v>
      </c>
      <c r="AD55" s="15">
        <f>NPV('Inputs-Assumptions-Policy Specs'!$E31,AD$57:$BG$57)</f>
        <v>10.792456534369689</v>
      </c>
      <c r="AE55" s="15">
        <f>NPV('Inputs-Assumptions-Policy Specs'!$E31,AE$57:$BG$57)</f>
        <v>9.7023702744255704</v>
      </c>
      <c r="AF55" s="15">
        <f>NPV('Inputs-Assumptions-Policy Specs'!$E31,AF$57:$BG$57)</f>
        <v>8.6762434502659751</v>
      </c>
      <c r="AG55" s="15">
        <f>NPV('Inputs-Assumptions-Policy Specs'!$E31,AG$57:$BG$57)</f>
        <v>7.7151904350760736</v>
      </c>
      <c r="AH55" s="15">
        <f>NPV('Inputs-Assumptions-Policy Specs'!$E31,AH$57:$BG$57)</f>
        <v>6.8198607470795345</v>
      </c>
      <c r="AI55" s="15">
        <f>NPV('Inputs-Assumptions-Policy Specs'!$E31,AI$57:$BG$57)</f>
        <v>5.9905127428064144</v>
      </c>
      <c r="AJ55" s="15">
        <f>NPV('Inputs-Assumptions-Policy Specs'!$E31,AJ$57:$BG$57)</f>
        <v>5.2270411198674909</v>
      </c>
      <c r="AK55" s="15">
        <f>NPV('Inputs-Assumptions-Policy Specs'!$E31,AK$57:$BG$57)</f>
        <v>4.5288809176341331</v>
      </c>
      <c r="AL55" s="15">
        <f>NPV('Inputs-Assumptions-Policy Specs'!$E31,AL$57:$BG$57)</f>
        <v>3.8949385508191789</v>
      </c>
      <c r="AM55" s="15">
        <f>NPV('Inputs-Assumptions-Policy Specs'!$E31,AM$57:$BG$57)</f>
        <v>3.3235512420603266</v>
      </c>
      <c r="AN55" s="15">
        <f>NPV('Inputs-Assumptions-Policy Specs'!$E31,AN$57:$BG$57)</f>
        <v>2.8125081442719897</v>
      </c>
      <c r="AO55" s="15">
        <f>NPV('Inputs-Assumptions-Policy Specs'!$E31,AO$57:$BG$57)</f>
        <v>2.3590811369651683</v>
      </c>
      <c r="AP55" s="15">
        <f>NPV('Inputs-Assumptions-Policy Specs'!$E31,AP$57:$BG$57)</f>
        <v>1.9601404628278534</v>
      </c>
      <c r="AQ55" s="15">
        <f>NPV('Inputs-Assumptions-Policy Specs'!$E31,AQ$57:$BG$57)</f>
        <v>1.6122720910841613</v>
      </c>
      <c r="AR55" s="15">
        <f>NPV('Inputs-Assumptions-Policy Specs'!$E31,AR$57:$BG$57)</f>
        <v>1.3118235856184202</v>
      </c>
      <c r="AS55" s="15">
        <f>NPV('Inputs-Assumptions-Policy Specs'!$E31,AS$57:$BG$57)</f>
        <v>1.0549791561763717</v>
      </c>
      <c r="AT55" s="15">
        <f>NPV('Inputs-Assumptions-Policy Specs'!$E31,AT$57:$BG$57)</f>
        <v>0.83786385312234335</v>
      </c>
      <c r="AU55" s="15">
        <f>NPV('Inputs-Assumptions-Policy Specs'!$E31,AU$57:$BG$57)</f>
        <v>0.65658517202261968</v>
      </c>
      <c r="AV55" s="15">
        <f>NPV('Inputs-Assumptions-Policy Specs'!$E31,AV$57:$BG$57)</f>
        <v>0.50723820501776073</v>
      </c>
      <c r="AW55" s="15">
        <f>NPV('Inputs-Assumptions-Policy Specs'!$E31,AW$57:$BG$57)</f>
        <v>0.38594651647884665</v>
      </c>
      <c r="AX55" s="15">
        <f>NPV('Inputs-Assumptions-Policy Specs'!$E31,AX$57:$BG$57)</f>
        <v>0.28892920336000943</v>
      </c>
      <c r="AY55" s="15">
        <f>NPV('Inputs-Assumptions-Policy Specs'!$E31,AY$57:$BG$57)</f>
        <v>0.21256216002274353</v>
      </c>
      <c r="AZ55" s="15">
        <f>NPV('Inputs-Assumptions-Policy Specs'!$E31,AZ$57:$BG$57)</f>
        <v>0.15343450950060977</v>
      </c>
      <c r="BA55" s="15">
        <f>NPV('Inputs-Assumptions-Policy Specs'!$E31,BA$57:$BG$57)</f>
        <v>0.10841789584022805</v>
      </c>
      <c r="BB55" s="15">
        <f>NPV('Inputs-Assumptions-Policy Specs'!$E31,BB$57:$BG$57)</f>
        <v>7.4723442150752911E-2</v>
      </c>
      <c r="BC55" s="15">
        <f>NPV('Inputs-Assumptions-Policy Specs'!$E31,BC$57:$BG$57)</f>
        <v>4.9931603584172257E-2</v>
      </c>
      <c r="BD55" s="15">
        <f>NPV('Inputs-Assumptions-Policy Specs'!$E31,BD$57:$BG$57)</f>
        <v>3.1997576153427208E-2</v>
      </c>
      <c r="BE55" s="15">
        <f>NPV('Inputs-Assumptions-Policy Specs'!$E31,BE$57:$BG$57)</f>
        <v>1.9240888114713951E-2</v>
      </c>
      <c r="BF55" s="15">
        <f>NPV('Inputs-Assumptions-Policy Specs'!$E31,BF$57:$BG$57)</f>
        <v>1.0315583144034485E-2</v>
      </c>
      <c r="BG55" s="15">
        <f>NPV('Inputs-Assumptions-Policy Specs'!$E31,BG$57:$BG$57)</f>
        <v>4.1698213858324274E-3</v>
      </c>
    </row>
    <row r="56" spans="4:59" ht="13.35" customHeight="1">
      <c r="D56" s="1" t="s">
        <v>154</v>
      </c>
      <c r="F56" s="167">
        <f>'Inputs-Assumptions-Policy Specs'!D38*'Cash Flows'!E107+'Inputs-Assumptions-Policy Specs'!D52*'Cash Flows'!E90+'Cash Flows'!E108*'Inputs-Assumptions-Policy Specs'!D53</f>
        <v>42.5</v>
      </c>
      <c r="G56" s="167">
        <f>'Inputs-Assumptions-Policy Specs'!E38*'Cash Flows'!F107+'Inputs-Assumptions-Policy Specs'!E52*'Cash Flows'!F90+'Cash Flows'!F108*'Inputs-Assumptions-Policy Specs'!E53</f>
        <v>37.353998000000004</v>
      </c>
      <c r="H56" s="167">
        <f>'Inputs-Assumptions-Policy Specs'!F38*'Cash Flows'!G107+'Inputs-Assumptions-Policy Specs'!F52*'Cash Flows'!G90+'Cash Flows'!G108*'Inputs-Assumptions-Policy Specs'!F53</f>
        <v>33.672490786558157</v>
      </c>
      <c r="I56" s="167">
        <f>'Inputs-Assumptions-Policy Specs'!G38*'Cash Flows'!H107+'Inputs-Assumptions-Policy Specs'!G52*'Cash Flows'!H90+'Cash Flows'!H108*'Inputs-Assumptions-Policy Specs'!G53</f>
        <v>36.931179982231065</v>
      </c>
      <c r="J56" s="167">
        <f>'Inputs-Assumptions-Policy Specs'!H38*'Cash Flows'!I107+'Inputs-Assumptions-Policy Specs'!H52*'Cash Flows'!I90+'Cash Flows'!I108*'Inputs-Assumptions-Policy Specs'!H53</f>
        <v>39.509050271687585</v>
      </c>
      <c r="K56" s="167">
        <f>'Inputs-Assumptions-Policy Specs'!I38*'Cash Flows'!J107+'Inputs-Assumptions-Policy Specs'!I52*'Cash Flows'!J90+'Cash Flows'!J108*'Inputs-Assumptions-Policy Specs'!I53</f>
        <v>41.563664172012153</v>
      </c>
      <c r="L56" s="167">
        <f>'Inputs-Assumptions-Policy Specs'!J38*'Cash Flows'!K107+'Inputs-Assumptions-Policy Specs'!J52*'Cash Flows'!K90+'Cash Flows'!K108*'Inputs-Assumptions-Policy Specs'!J53</f>
        <v>43.061950334776412</v>
      </c>
      <c r="M56" s="167">
        <f>'Inputs-Assumptions-Policy Specs'!K38*'Cash Flows'!L107+'Inputs-Assumptions-Policy Specs'!K52*'Cash Flows'!L90+'Cash Flows'!L108*'Inputs-Assumptions-Policy Specs'!K53</f>
        <v>44.051109157099098</v>
      </c>
      <c r="N56" s="167">
        <f>'Inputs-Assumptions-Policy Specs'!L38*'Cash Flows'!M107+'Inputs-Assumptions-Policy Specs'!L52*'Cash Flows'!M90+'Cash Flows'!M108*'Inputs-Assumptions-Policy Specs'!L53</f>
        <v>44.667830538921208</v>
      </c>
      <c r="O56" s="167">
        <f>'Inputs-Assumptions-Policy Specs'!M38*'Cash Flows'!N107+'Inputs-Assumptions-Policy Specs'!M52*'Cash Flows'!N90+'Cash Flows'!N108*'Inputs-Assumptions-Policy Specs'!M53</f>
        <v>44.946893851144011</v>
      </c>
      <c r="P56" s="167">
        <f>'Inputs-Assumptions-Policy Specs'!N38*'Cash Flows'!O107+'Inputs-Assumptions-Policy Specs'!N52*'Cash Flows'!O90+'Cash Flows'!O108*'Inputs-Assumptions-Policy Specs'!N53</f>
        <v>44.917062157569113</v>
      </c>
      <c r="Q56" s="167">
        <f>'Inputs-Assumptions-Policy Specs'!O38*'Cash Flows'!P107+'Inputs-Assumptions-Policy Specs'!O52*'Cash Flows'!P90+'Cash Flows'!P108*'Inputs-Assumptions-Policy Specs'!O53</f>
        <v>44.445327415186341</v>
      </c>
      <c r="R56" s="167">
        <f>'Inputs-Assumptions-Policy Specs'!P38*'Cash Flows'!Q107+'Inputs-Assumptions-Policy Specs'!P52*'Cash Flows'!Q90+'Cash Flows'!Q108*'Inputs-Assumptions-Policy Specs'!P53</f>
        <v>43.73476112163614</v>
      </c>
      <c r="S56" s="167">
        <f>'Inputs-Assumptions-Policy Specs'!Q38*'Cash Flows'!R107+'Inputs-Assumptions-Policy Specs'!Q52*'Cash Flows'!R90+'Cash Flows'!R108*'Inputs-Assumptions-Policy Specs'!Q53</f>
        <v>42.816375028898399</v>
      </c>
      <c r="T56" s="167">
        <f>'Inputs-Assumptions-Policy Specs'!R38*'Cash Flows'!S107+'Inputs-Assumptions-Policy Specs'!R52*'Cash Flows'!S90+'Cash Flows'!S108*'Inputs-Assumptions-Policy Specs'!R53</f>
        <v>41.721344742708119</v>
      </c>
      <c r="U56" s="167">
        <f>'Inputs-Assumptions-Policy Specs'!S38*'Cash Flows'!T107+'Inputs-Assumptions-Policy Specs'!S52*'Cash Flows'!T90+'Cash Flows'!T108*'Inputs-Assumptions-Policy Specs'!S53</f>
        <v>40.477547148147842</v>
      </c>
      <c r="V56" s="167">
        <f>'Inputs-Assumptions-Policy Specs'!T38*'Cash Flows'!U107+'Inputs-Assumptions-Policy Specs'!T52*'Cash Flows'!U90+'Cash Flows'!U108*'Inputs-Assumptions-Policy Specs'!T53</f>
        <v>39.075248280747203</v>
      </c>
      <c r="W56" s="167">
        <f>'Inputs-Assumptions-Policy Specs'!U38*'Cash Flows'!V107+'Inputs-Assumptions-Policy Specs'!U52*'Cash Flows'!V90+'Cash Flows'!V108*'Inputs-Assumptions-Policy Specs'!U53</f>
        <v>37.566907079951434</v>
      </c>
      <c r="X56" s="167">
        <f>'Inputs-Assumptions-Policy Specs'!V38*'Cash Flows'!W107+'Inputs-Assumptions-Policy Specs'!V52*'Cash Flows'!W90+'Cash Flows'!W108*'Inputs-Assumptions-Policy Specs'!V53</f>
        <v>35.96849447056475</v>
      </c>
      <c r="Y56" s="167">
        <f>'Inputs-Assumptions-Policy Specs'!W38*'Cash Flows'!X107+'Inputs-Assumptions-Policy Specs'!W52*'Cash Flows'!X90+'Cash Flows'!X108*'Inputs-Assumptions-Policy Specs'!W53</f>
        <v>34.294888952425474</v>
      </c>
      <c r="Z56" s="167">
        <f>'Inputs-Assumptions-Policy Specs'!X38*'Cash Flows'!Y107+'Inputs-Assumptions-Policy Specs'!X52*'Cash Flows'!Y90+'Cash Flows'!Y108*'Inputs-Assumptions-Policy Specs'!X53</f>
        <v>32.5617468773439</v>
      </c>
      <c r="AA56" s="167">
        <f>'Inputs-Assumptions-Policy Specs'!Y38*'Cash Flows'!Z107+'Inputs-Assumptions-Policy Specs'!Y52*'Cash Flows'!Z90+'Cash Flows'!Z108*'Inputs-Assumptions-Policy Specs'!Y53</f>
        <v>30.785461102513178</v>
      </c>
      <c r="AB56" s="167">
        <f>'Inputs-Assumptions-Policy Specs'!Z38*'Cash Flows'!AA107+'Inputs-Assumptions-Policy Specs'!Z52*'Cash Flows'!AA90+'Cash Flows'!AA108*'Inputs-Assumptions-Policy Specs'!Z53</f>
        <v>28.983536371252317</v>
      </c>
      <c r="AC56" s="167">
        <f>'Inputs-Assumptions-Policy Specs'!AA38*'Cash Flows'!AB107+'Inputs-Assumptions-Policy Specs'!AA52*'Cash Flows'!AB90+'Cash Flows'!AB108*'Inputs-Assumptions-Policy Specs'!AA53</f>
        <v>27.171295325895215</v>
      </c>
      <c r="AD56" s="167">
        <f>'Inputs-Assumptions-Policy Specs'!AB38*'Cash Flows'!AC107+'Inputs-Assumptions-Policy Specs'!AB52*'Cash Flows'!AC90+'Cash Flows'!AC108*'Inputs-Assumptions-Policy Specs'!AB53</f>
        <v>25.363075355315132</v>
      </c>
      <c r="AE56" s="167">
        <f>'Inputs-Assumptions-Policy Specs'!AC38*'Cash Flows'!AD107+'Inputs-Assumptions-Policy Specs'!AC52*'Cash Flows'!AD90+'Cash Flows'!AD108*'Inputs-Assumptions-Policy Specs'!AC53</f>
        <v>23.57036058561027</v>
      </c>
      <c r="AF56" s="167">
        <f>'Inputs-Assumptions-Policy Specs'!AD38*'Cash Flows'!AE107+'Inputs-Assumptions-Policy Specs'!AD52*'Cash Flows'!AE90+'Cash Flows'!AE108*'Inputs-Assumptions-Policy Specs'!AD53</f>
        <v>21.801712553342433</v>
      </c>
      <c r="AG56" s="167">
        <f>'Inputs-Assumptions-Policy Specs'!AE38*'Cash Flows'!AF107+'Inputs-Assumptions-Policy Specs'!AE52*'Cash Flows'!AF90+'Cash Flows'!AF108*'Inputs-Assumptions-Policy Specs'!AE53</f>
        <v>20.06562175665966</v>
      </c>
      <c r="AH56" s="167">
        <f>'Inputs-Assumptions-Policy Specs'!AF38*'Cash Flows'!AG107+'Inputs-Assumptions-Policy Specs'!AF52*'Cash Flows'!AG90+'Cash Flows'!AG108*'Inputs-Assumptions-Policy Specs'!AF53</f>
        <v>18.36904056927175</v>
      </c>
      <c r="AI56" s="167">
        <f>'Inputs-Assumptions-Policy Specs'!AG38*'Cash Flows'!AH107+'Inputs-Assumptions-Policy Specs'!AG52*'Cash Flows'!AH90+'Cash Flows'!AH108*'Inputs-Assumptions-Policy Specs'!AG53</f>
        <v>16.718202210853008</v>
      </c>
      <c r="AJ56" s="167">
        <f>'Inputs-Assumptions-Policy Specs'!AH38*'Cash Flows'!AI107+'Inputs-Assumptions-Policy Specs'!AH52*'Cash Flows'!AI90+'Cash Flows'!AI108*'Inputs-Assumptions-Policy Specs'!AH53</f>
        <v>15.120697450467617</v>
      </c>
      <c r="AK56" s="167">
        <f>'Inputs-Assumptions-Policy Specs'!AI38*'Cash Flows'!AJ107+'Inputs-Assumptions-Policy Specs'!AI52*'Cash Flows'!AJ90+'Cash Flows'!AJ108*'Inputs-Assumptions-Policy Specs'!AI53</f>
        <v>13.584960058671971</v>
      </c>
      <c r="AL56" s="167">
        <f>'Inputs-Assumptions-Policy Specs'!AJ38*'Cash Flows'!AK107+'Inputs-Assumptions-Policy Specs'!AJ52*'Cash Flows'!AK90+'Cash Flows'!AK108*'Inputs-Assumptions-Policy Specs'!AJ53</f>
        <v>12.119747513193689</v>
      </c>
      <c r="AM56" s="167">
        <f>'Inputs-Assumptions-Policy Specs'!AK38*'Cash Flows'!AL107+'Inputs-Assumptions-Policy Specs'!AK52*'Cash Flows'!AL90+'Cash Flows'!AL108*'Inputs-Assumptions-Policy Specs'!AK53</f>
        <v>10.733085791179157</v>
      </c>
      <c r="AN56" s="167">
        <f>'Inputs-Assumptions-Policy Specs'!AL38*'Cash Flows'!AM107+'Inputs-Assumptions-Policy Specs'!AL52*'Cash Flows'!AM90+'Cash Flows'!AM108*'Inputs-Assumptions-Policy Specs'!AL53</f>
        <v>9.4321222179616839</v>
      </c>
      <c r="AO56" s="167">
        <f>'Inputs-Assumptions-Policy Specs'!AM38*'Cash Flows'!AN107+'Inputs-Assumptions-Policy Specs'!AM52*'Cash Flows'!AN90+'Cash Flows'!AN108*'Inputs-Assumptions-Policy Specs'!AM53</f>
        <v>8.2217319935986914</v>
      </c>
      <c r="AP56" s="167">
        <f>'Inputs-Assumptions-Policy Specs'!AN38*'Cash Flows'!AO107+'Inputs-Assumptions-Policy Specs'!AN52*'Cash Flows'!AO90+'Cash Flows'!AO108*'Inputs-Assumptions-Policy Specs'!AN53</f>
        <v>7.1045665042801094</v>
      </c>
      <c r="AQ56" s="167">
        <f>'Inputs-Assumptions-Policy Specs'!AO38*'Cash Flows'!AP107+'Inputs-Assumptions-Policy Specs'!AO52*'Cash Flows'!AP90+'Cash Flows'!AP108*'Inputs-Assumptions-Policy Specs'!AO53</f>
        <v>6.0823231518184606</v>
      </c>
      <c r="AR56" s="167">
        <f>'Inputs-Assumptions-Policy Specs'!AP38*'Cash Flows'!AQ107+'Inputs-Assumptions-Policy Specs'!AP52*'Cash Flows'!AQ90+'Cash Flows'!AQ108*'Inputs-Assumptions-Policy Specs'!AP53</f>
        <v>5.155289547779752</v>
      </c>
      <c r="AS56" s="167">
        <f>'Inputs-Assumptions-Policy Specs'!AQ38*'Cash Flows'!AR107+'Inputs-Assumptions-Policy Specs'!AQ52*'Cash Flows'!AR90+'Cash Flows'!AR108*'Inputs-Assumptions-Policy Specs'!AQ53</f>
        <v>4.3219078216847189</v>
      </c>
      <c r="AT56" s="167">
        <f>'Inputs-Assumptions-Policy Specs'!AR38*'Cash Flows'!AS107+'Inputs-Assumptions-Policy Specs'!AR52*'Cash Flows'!AS90+'Cash Flows'!AS108*'Inputs-Assumptions-Policy Specs'!AR53</f>
        <v>3.5798872537436259</v>
      </c>
      <c r="AU56" s="167">
        <f>'Inputs-Assumptions-Policy Specs'!AS38*'Cash Flows'!AT107+'Inputs-Assumptions-Policy Specs'!AS52*'Cash Flows'!AT90+'Cash Flows'!AT108*'Inputs-Assumptions-Policy Specs'!AS53</f>
        <v>2.9268395647627319</v>
      </c>
      <c r="AV56" s="167">
        <f>'Inputs-Assumptions-Policy Specs'!AT38*'Cash Flows'!AU107+'Inputs-Assumptions-Policy Specs'!AT52*'Cash Flows'!AU90+'Cash Flows'!AU108*'Inputs-Assumptions-Policy Specs'!AT53</f>
        <v>2.3596869456604082</v>
      </c>
      <c r="AW56" s="167">
        <f>'Inputs-Assumptions-Policy Specs'!AU38*'Cash Flows'!AV107+'Inputs-Assumptions-Policy Specs'!AU52*'Cash Flows'!AV90+'Cash Flows'!AV108*'Inputs-Assumptions-Policy Specs'!AU53</f>
        <v>1.8742528962998504</v>
      </c>
      <c r="AX56" s="167">
        <f>'Inputs-Assumptions-Policy Specs'!AV38*'Cash Flows'!AW107+'Inputs-Assumptions-Policy Specs'!AV52*'Cash Flows'!AW90+'Cash Flows'!AW108*'Inputs-Assumptions-Policy Specs'!AV53</f>
        <v>1.4654035245277719</v>
      </c>
      <c r="AY56" s="167">
        <f>'Inputs-Assumptions-Policy Specs'!AW38*'Cash Flows'!AX107+'Inputs-Assumptions-Policy Specs'!AW52*'Cash Flows'!AX90+'Cash Flows'!AX108*'Inputs-Assumptions-Policy Specs'!AW53</f>
        <v>1.1271689487173917</v>
      </c>
      <c r="AZ56" s="167">
        <f>'Inputs-Assumptions-Policy Specs'!AX38*'Cash Flows'!AY107+'Inputs-Assumptions-Policy Specs'!AX52*'Cash Flows'!AY90+'Cash Flows'!AY108*'Inputs-Assumptions-Policy Specs'!AX53</f>
        <v>0.85256656734010183</v>
      </c>
      <c r="BA56" s="167">
        <f>'Inputs-Assumptions-Policy Specs'!AY38*'Cash Flows'!AZ107+'Inputs-Assumptions-Policy Specs'!AY52*'Cash Flows'!AZ90+'Cash Flows'!AZ108*'Inputs-Assumptions-Policy Specs'!AY53</f>
        <v>0.63385282538473808</v>
      </c>
      <c r="BB56" s="167">
        <f>'Inputs-Assumptions-Policy Specs'!AZ38*'Cash Flows'!BA107+'Inputs-Assumptions-Policy Specs'!AZ52*'Cash Flows'!BA90+'Cash Flows'!BA108*'Inputs-Assumptions-Policy Specs'!AZ53</f>
        <v>0.46301293754351286</v>
      </c>
      <c r="BC56" s="167">
        <f>'Inputs-Assumptions-Policy Specs'!BA38*'Cash Flows'!BB107+'Inputs-Assumptions-Policy Specs'!BA52*'Cash Flows'!BB90+'Cash Flows'!BB108*'Inputs-Assumptions-Policy Specs'!BA53</f>
        <v>0.3321881929018658</v>
      </c>
      <c r="BD56" s="167">
        <f>'Inputs-Assumptions-Policy Specs'!BB38*'Cash Flows'!BC107+'Inputs-Assumptions-Policy Specs'!BB52*'Cash Flows'!BC90+'Cash Flows'!BC108*'Inputs-Assumptions-Policy Specs'!BB53</f>
        <v>0.23394318474750581</v>
      </c>
      <c r="BE56" s="167">
        <f>'Inputs-Assumptions-Policy Specs'!BC38*'Cash Flows'!BD107+'Inputs-Assumptions-Policy Specs'!BC52*'Cash Flows'!BD90+'Cash Flows'!BD108*'Inputs-Assumptions-Policy Specs'!BC53</f>
        <v>0.16158234158780038</v>
      </c>
      <c r="BF56" s="167">
        <f>'Inputs-Assumptions-Policy Specs'!BD38*'Cash Flows'!BE107+'Inputs-Assumptions-Policy Specs'!BD52*'Cash Flows'!BE90+'Cash Flows'!BE108*'Inputs-Assumptions-Policy Specs'!BD53</f>
        <v>0.10930641806605731</v>
      </c>
      <c r="BG56" s="167">
        <f>'Inputs-Assumptions-Policy Specs'!BE38*'Cash Flows'!BF107+'Inputs-Assumptions-Policy Specs'!BE52*'Cash Flows'!BF90+'Cash Flows'!BF108*'Inputs-Assumptions-Policy Specs'!BE53</f>
        <v>7.2276904021095406E-2</v>
      </c>
    </row>
    <row r="57" spans="4:59" ht="13.35" customHeight="1">
      <c r="D57" s="1" t="s">
        <v>153</v>
      </c>
      <c r="F57" s="167">
        <f>F56*'Inputs-Assumptions-Policy Specs'!$D$54</f>
        <v>2.5499999999999998</v>
      </c>
      <c r="G57" s="167">
        <f>G56*'Inputs-Assumptions-Policy Specs'!$D$54</f>
        <v>2.2412398800000002</v>
      </c>
      <c r="H57" s="167">
        <f>H56*'Inputs-Assumptions-Policy Specs'!$D$54</f>
        <v>2.0203494471934893</v>
      </c>
      <c r="I57" s="167">
        <f>I56*'Inputs-Assumptions-Policy Specs'!$D$54</f>
        <v>2.2158707989338637</v>
      </c>
      <c r="J57" s="167">
        <f>J56*'Inputs-Assumptions-Policy Specs'!$D$54</f>
        <v>2.3705430163012551</v>
      </c>
      <c r="K57" s="167">
        <f>K56*'Inputs-Assumptions-Policy Specs'!$D$54</f>
        <v>2.4938198503207292</v>
      </c>
      <c r="L57" s="167">
        <f>L56*'Inputs-Assumptions-Policy Specs'!$D$54</f>
        <v>2.5837170200865844</v>
      </c>
      <c r="M57" s="167">
        <f>M56*'Inputs-Assumptions-Policy Specs'!$D$54</f>
        <v>2.6430665494259458</v>
      </c>
      <c r="N57" s="167">
        <f>N56*'Inputs-Assumptions-Policy Specs'!$D$54</f>
        <v>2.6800698323352723</v>
      </c>
      <c r="O57" s="167">
        <f>O56*'Inputs-Assumptions-Policy Specs'!$D$54</f>
        <v>2.6968136310686406</v>
      </c>
      <c r="P57" s="167">
        <f>P56*'Inputs-Assumptions-Policy Specs'!$D$54</f>
        <v>2.6950237294541468</v>
      </c>
      <c r="Q57" s="167">
        <f>Q56*'Inputs-Assumptions-Policy Specs'!$D$54</f>
        <v>2.6667196449111805</v>
      </c>
      <c r="R57" s="167">
        <f>R56*'Inputs-Assumptions-Policy Specs'!$D$54</f>
        <v>2.6240856672981683</v>
      </c>
      <c r="S57" s="167">
        <f>S56*'Inputs-Assumptions-Policy Specs'!$D$54</f>
        <v>2.5689825017339039</v>
      </c>
      <c r="T57" s="167">
        <f>T56*'Inputs-Assumptions-Policy Specs'!$D$54</f>
        <v>2.5032806845624869</v>
      </c>
      <c r="U57" s="167">
        <f>U56*'Inputs-Assumptions-Policy Specs'!$D$54</f>
        <v>2.4286528288888705</v>
      </c>
      <c r="V57" s="167">
        <f>V56*'Inputs-Assumptions-Policy Specs'!$D$54</f>
        <v>2.3445148968448319</v>
      </c>
      <c r="W57" s="167">
        <f>W56*'Inputs-Assumptions-Policy Specs'!$D$54</f>
        <v>2.2540144247970861</v>
      </c>
      <c r="X57" s="167">
        <f>X56*'Inputs-Assumptions-Policy Specs'!$D$54</f>
        <v>2.1581096682338847</v>
      </c>
      <c r="Y57" s="167">
        <f>Y56*'Inputs-Assumptions-Policy Specs'!$D$54</f>
        <v>2.0576933371455284</v>
      </c>
      <c r="Z57" s="167">
        <f>Z56*'Inputs-Assumptions-Policy Specs'!$D$54</f>
        <v>1.953704812640634</v>
      </c>
      <c r="AA57" s="167">
        <f>AA56*'Inputs-Assumptions-Policy Specs'!$D$54</f>
        <v>1.8471276661507907</v>
      </c>
      <c r="AB57" s="167">
        <f>AB56*'Inputs-Assumptions-Policy Specs'!$D$54</f>
        <v>1.739012182275139</v>
      </c>
      <c r="AC57" s="167">
        <f>AC56*'Inputs-Assumptions-Policy Specs'!$D$54</f>
        <v>1.6302777195537128</v>
      </c>
      <c r="AD57" s="167">
        <f>AD56*'Inputs-Assumptions-Policy Specs'!$D$54</f>
        <v>1.5217845213189078</v>
      </c>
      <c r="AE57" s="167">
        <f>AE56*'Inputs-Assumptions-Policy Specs'!$D$54</f>
        <v>1.4142216351366161</v>
      </c>
      <c r="AF57" s="167">
        <f>AF56*'Inputs-Assumptions-Policy Specs'!$D$54</f>
        <v>1.308102753200546</v>
      </c>
      <c r="AG57" s="167">
        <f>AG56*'Inputs-Assumptions-Policy Specs'!$D$54</f>
        <v>1.2039373053995794</v>
      </c>
      <c r="AH57" s="167">
        <f>AH56*'Inputs-Assumptions-Policy Specs'!$D$54</f>
        <v>1.1021424341563049</v>
      </c>
      <c r="AI57" s="167">
        <f>AI56*'Inputs-Assumptions-Policy Specs'!$D$54</f>
        <v>1.0030921326511804</v>
      </c>
      <c r="AJ57" s="167">
        <f>AJ56*'Inputs-Assumptions-Policy Specs'!$D$54</f>
        <v>0.90724184702805699</v>
      </c>
      <c r="AK57" s="167">
        <f>AK56*'Inputs-Assumptions-Policy Specs'!$D$54</f>
        <v>0.81509760352031824</v>
      </c>
      <c r="AL57" s="167">
        <f>AL56*'Inputs-Assumptions-Policy Specs'!$D$54</f>
        <v>0.72718485079162132</v>
      </c>
      <c r="AM57" s="167">
        <f>AM56*'Inputs-Assumptions-Policy Specs'!$D$54</f>
        <v>0.64398514747074942</v>
      </c>
      <c r="AN57" s="167">
        <f>AN56*'Inputs-Assumptions-Policy Specs'!$D$54</f>
        <v>0.56592733307770104</v>
      </c>
      <c r="AO57" s="167">
        <f>AO56*'Inputs-Assumptions-Policy Specs'!$D$54</f>
        <v>0.49330391961592146</v>
      </c>
      <c r="AP57" s="167">
        <f>AP56*'Inputs-Assumptions-Policy Specs'!$D$54</f>
        <v>0.42627399025680657</v>
      </c>
      <c r="AQ57" s="167">
        <f>AQ56*'Inputs-Assumptions-Policy Specs'!$D$54</f>
        <v>0.36493938910910761</v>
      </c>
      <c r="AR57" s="167">
        <f>AR56*'Inputs-Assumptions-Policy Specs'!$D$54</f>
        <v>0.30931737286678512</v>
      </c>
      <c r="AS57" s="167">
        <f>AS56*'Inputs-Assumptions-Policy Specs'!$D$54</f>
        <v>0.25931446930108315</v>
      </c>
      <c r="AT57" s="167">
        <f>AT56*'Inputs-Assumptions-Policy Specs'!$D$54</f>
        <v>0.21479323522461755</v>
      </c>
      <c r="AU57" s="167">
        <f>AU56*'Inputs-Assumptions-Policy Specs'!$D$54</f>
        <v>0.17561037388576389</v>
      </c>
      <c r="AV57" s="167">
        <f>AV56*'Inputs-Assumptions-Policy Specs'!$D$54</f>
        <v>0.14158121673962448</v>
      </c>
      <c r="AW57" s="167">
        <f>AW56*'Inputs-Assumptions-Policy Specs'!$D$54</f>
        <v>0.11245517377799102</v>
      </c>
      <c r="AX57" s="167">
        <f>AX56*'Inputs-Assumptions-Policy Specs'!$D$54</f>
        <v>8.7924211471666305E-2</v>
      </c>
      <c r="AY57" s="167">
        <f>AY56*'Inputs-Assumptions-Policy Specs'!$D$54</f>
        <v>6.7630136923043496E-2</v>
      </c>
      <c r="AZ57" s="167">
        <f>AZ56*'Inputs-Assumptions-Policy Specs'!$D$54</f>
        <v>5.115399404040611E-2</v>
      </c>
      <c r="BA57" s="167">
        <f>BA56*'Inputs-Assumptions-Policy Specs'!$D$54</f>
        <v>3.8031169523084281E-2</v>
      </c>
      <c r="BB57" s="167">
        <f>BB56*'Inputs-Assumptions-Policy Specs'!$D$54</f>
        <v>2.7780776252610769E-2</v>
      </c>
      <c r="BC57" s="167">
        <f>BC56*'Inputs-Assumptions-Policy Specs'!$D$54</f>
        <v>1.9931291574111946E-2</v>
      </c>
      <c r="BD57" s="167">
        <f>BD56*'Inputs-Assumptions-Policy Specs'!$D$54</f>
        <v>1.4036591084850348E-2</v>
      </c>
      <c r="BE57" s="167">
        <f>BE56*'Inputs-Assumptions-Policy Specs'!$D$54</f>
        <v>9.6949404952680219E-3</v>
      </c>
      <c r="BF57" s="167">
        <f>BF56*'Inputs-Assumptions-Policy Specs'!$D$54</f>
        <v>6.5583850839634385E-3</v>
      </c>
      <c r="BG57" s="167">
        <f>BG56*'Inputs-Assumptions-Policy Specs'!$D$54</f>
        <v>4.3366142412657243E-3</v>
      </c>
    </row>
    <row r="69" spans="2:59" s="41" customFormat="1" ht="13.35" customHeight="1"/>
    <row r="71" spans="2:59" ht="13.35" customHeight="1">
      <c r="B71" s="1" t="s">
        <v>183</v>
      </c>
    </row>
    <row r="73" spans="2:59" ht="13.35" customHeight="1">
      <c r="E73" s="1">
        <v>0</v>
      </c>
      <c r="F73" s="1">
        <v>1</v>
      </c>
      <c r="G73" s="1">
        <v>2</v>
      </c>
      <c r="H73" s="1">
        <v>3</v>
      </c>
      <c r="I73" s="1">
        <v>4</v>
      </c>
      <c r="J73" s="1">
        <v>5</v>
      </c>
      <c r="K73" s="1">
        <v>6</v>
      </c>
      <c r="L73" s="1">
        <v>7</v>
      </c>
      <c r="M73" s="1">
        <v>8</v>
      </c>
      <c r="N73" s="1">
        <v>9</v>
      </c>
      <c r="O73" s="1">
        <f>N73+1</f>
        <v>10</v>
      </c>
      <c r="P73" s="153">
        <f>O73+1</f>
        <v>11</v>
      </c>
      <c r="Q73" s="153">
        <f t="shared" ref="Q73" si="105">P73+1</f>
        <v>12</v>
      </c>
      <c r="R73" s="153">
        <f t="shared" ref="R73" si="106">Q73+1</f>
        <v>13</v>
      </c>
      <c r="S73" s="153">
        <f t="shared" ref="S73" si="107">R73+1</f>
        <v>14</v>
      </c>
      <c r="T73" s="153">
        <f t="shared" ref="T73" si="108">S73+1</f>
        <v>15</v>
      </c>
      <c r="U73" s="153">
        <f t="shared" ref="U73" si="109">T73+1</f>
        <v>16</v>
      </c>
      <c r="V73" s="153">
        <f t="shared" ref="V73" si="110">U73+1</f>
        <v>17</v>
      </c>
      <c r="W73" s="153">
        <f t="shared" ref="W73" si="111">V73+1</f>
        <v>18</v>
      </c>
      <c r="X73" s="153">
        <f t="shared" ref="X73" si="112">W73+1</f>
        <v>19</v>
      </c>
      <c r="Y73" s="153">
        <f t="shared" ref="Y73" si="113">X73+1</f>
        <v>20</v>
      </c>
      <c r="Z73" s="153">
        <f t="shared" ref="Z73" si="114">Y73+1</f>
        <v>21</v>
      </c>
      <c r="AA73" s="153">
        <f t="shared" ref="AA73" si="115">Z73+1</f>
        <v>22</v>
      </c>
      <c r="AB73" s="153">
        <f t="shared" ref="AB73" si="116">AA73+1</f>
        <v>23</v>
      </c>
      <c r="AC73" s="153">
        <f t="shared" ref="AC73" si="117">AB73+1</f>
        <v>24</v>
      </c>
      <c r="AD73" s="153">
        <f t="shared" ref="AD73" si="118">AC73+1</f>
        <v>25</v>
      </c>
      <c r="AE73" s="153">
        <f t="shared" ref="AE73" si="119">AD73+1</f>
        <v>26</v>
      </c>
      <c r="AF73" s="153">
        <f t="shared" ref="AF73" si="120">AE73+1</f>
        <v>27</v>
      </c>
      <c r="AG73" s="153">
        <f t="shared" ref="AG73" si="121">AF73+1</f>
        <v>28</v>
      </c>
      <c r="AH73" s="153">
        <f t="shared" ref="AH73" si="122">AG73+1</f>
        <v>29</v>
      </c>
      <c r="AI73" s="153">
        <f t="shared" ref="AI73" si="123">AH73+1</f>
        <v>30</v>
      </c>
      <c r="AJ73" s="153">
        <f t="shared" ref="AJ73" si="124">AI73+1</f>
        <v>31</v>
      </c>
      <c r="AK73" s="153">
        <f t="shared" ref="AK73" si="125">AJ73+1</f>
        <v>32</v>
      </c>
      <c r="AL73" s="153">
        <f t="shared" ref="AL73" si="126">AK73+1</f>
        <v>33</v>
      </c>
      <c r="AM73" s="153">
        <f t="shared" ref="AM73" si="127">AL73+1</f>
        <v>34</v>
      </c>
      <c r="AN73" s="153">
        <f t="shared" ref="AN73" si="128">AM73+1</f>
        <v>35</v>
      </c>
      <c r="AO73" s="153">
        <f t="shared" ref="AO73" si="129">AN73+1</f>
        <v>36</v>
      </c>
      <c r="AP73" s="153">
        <f t="shared" ref="AP73" si="130">AO73+1</f>
        <v>37</v>
      </c>
      <c r="AQ73" s="153">
        <f t="shared" ref="AQ73" si="131">AP73+1</f>
        <v>38</v>
      </c>
      <c r="AR73" s="153">
        <f t="shared" ref="AR73" si="132">AQ73+1</f>
        <v>39</v>
      </c>
      <c r="AS73" s="153">
        <f t="shared" ref="AS73" si="133">AR73+1</f>
        <v>40</v>
      </c>
      <c r="AT73" s="153">
        <f t="shared" ref="AT73" si="134">AS73+1</f>
        <v>41</v>
      </c>
      <c r="AU73" s="153">
        <f t="shared" ref="AU73" si="135">AT73+1</f>
        <v>42</v>
      </c>
      <c r="AV73" s="153">
        <f t="shared" ref="AV73" si="136">AU73+1</f>
        <v>43</v>
      </c>
      <c r="AW73" s="153">
        <f t="shared" ref="AW73" si="137">AV73+1</f>
        <v>44</v>
      </c>
      <c r="AX73" s="153">
        <f t="shared" ref="AX73" si="138">AW73+1</f>
        <v>45</v>
      </c>
      <c r="AY73" s="153">
        <f t="shared" ref="AY73" si="139">AX73+1</f>
        <v>46</v>
      </c>
      <c r="AZ73" s="153">
        <f t="shared" ref="AZ73" si="140">AY73+1</f>
        <v>47</v>
      </c>
      <c r="BA73" s="153">
        <f t="shared" ref="BA73" si="141">AZ73+1</f>
        <v>48</v>
      </c>
      <c r="BB73" s="153">
        <f t="shared" ref="BB73" si="142">BA73+1</f>
        <v>49</v>
      </c>
      <c r="BC73" s="153">
        <f t="shared" ref="BC73" si="143">BB73+1</f>
        <v>50</v>
      </c>
      <c r="BD73" s="153">
        <f t="shared" ref="BD73" si="144">BC73+1</f>
        <v>51</v>
      </c>
      <c r="BE73" s="153">
        <f t="shared" ref="BE73" si="145">BD73+1</f>
        <v>52</v>
      </c>
      <c r="BF73" s="153">
        <f t="shared" ref="BF73" si="146">BE73+1</f>
        <v>53</v>
      </c>
      <c r="BG73" s="153">
        <f t="shared" ref="BG73" si="147">BF73+1</f>
        <v>54</v>
      </c>
    </row>
    <row r="74" spans="2:59" ht="13.35" customHeight="1">
      <c r="D74" s="117" t="s">
        <v>31</v>
      </c>
      <c r="E74" s="33">
        <f>E14</f>
        <v>161.45570648565004</v>
      </c>
    </row>
    <row r="76" spans="2:59" ht="13.35" customHeight="1">
      <c r="D76" s="1" t="s">
        <v>66</v>
      </c>
      <c r="F76" s="33">
        <f>F16</f>
        <v>161.45570648565004</v>
      </c>
      <c r="G76" s="33">
        <f t="shared" ref="G76:BG76" si="148">G16</f>
        <v>157.71393474507607</v>
      </c>
      <c r="H76" s="33">
        <f t="shared" si="148"/>
        <v>155.05753261487905</v>
      </c>
      <c r="I76" s="33">
        <f t="shared" si="148"/>
        <v>153.17843613070028</v>
      </c>
      <c r="J76" s="33">
        <f t="shared" si="148"/>
        <v>150.44209038019287</v>
      </c>
      <c r="K76" s="33">
        <f t="shared" si="148"/>
        <v>146.97760193019562</v>
      </c>
      <c r="L76" s="33">
        <f t="shared" si="148"/>
        <v>142.8814266061205</v>
      </c>
      <c r="M76" s="33">
        <f t="shared" si="148"/>
        <v>138.26181559001898</v>
      </c>
      <c r="N76" s="33">
        <f t="shared" si="148"/>
        <v>133.22002201591596</v>
      </c>
      <c r="O76" s="33">
        <f t="shared" si="148"/>
        <v>127.82854356721145</v>
      </c>
      <c r="P76" s="33">
        <f t="shared" si="148"/>
        <v>122.15443078562538</v>
      </c>
      <c r="Q76" s="33">
        <f t="shared" si="148"/>
        <v>116.26051309923382</v>
      </c>
      <c r="R76" s="33">
        <f t="shared" si="148"/>
        <v>110.24405504355846</v>
      </c>
      <c r="S76" s="33">
        <f t="shared" si="148"/>
        <v>104.15747457610816</v>
      </c>
      <c r="T76" s="33">
        <f t="shared" si="148"/>
        <v>98.047843552216889</v>
      </c>
      <c r="U76" s="33">
        <f t="shared" si="148"/>
        <v>91.95663455605559</v>
      </c>
      <c r="V76" s="33">
        <f t="shared" si="148"/>
        <v>85.920288622742319</v>
      </c>
      <c r="W76" s="33">
        <f t="shared" si="148"/>
        <v>79.979040580272709</v>
      </c>
      <c r="X76" s="33">
        <f t="shared" si="148"/>
        <v>74.16214450429527</v>
      </c>
      <c r="Y76" s="33">
        <f t="shared" si="148"/>
        <v>68.496191611531529</v>
      </c>
      <c r="Z76" s="33">
        <f t="shared" si="148"/>
        <v>63.005265927410683</v>
      </c>
      <c r="AA76" s="33">
        <f t="shared" si="148"/>
        <v>57.710657313944594</v>
      </c>
      <c r="AB76" s="33">
        <f t="shared" si="148"/>
        <v>52.63057294189921</v>
      </c>
      <c r="AC76" s="33">
        <f t="shared" si="148"/>
        <v>47.779747130474611</v>
      </c>
      <c r="AD76" s="33">
        <f t="shared" si="148"/>
        <v>43.169826137478758</v>
      </c>
      <c r="AE76" s="33">
        <f t="shared" si="148"/>
        <v>38.809481097702282</v>
      </c>
      <c r="AF76" s="33">
        <f t="shared" si="148"/>
        <v>34.7049738010639</v>
      </c>
      <c r="AG76" s="33">
        <f t="shared" si="148"/>
        <v>30.860761740304294</v>
      </c>
      <c r="AH76" s="33">
        <f t="shared" si="148"/>
        <v>27.279442988318138</v>
      </c>
      <c r="AI76" s="33">
        <f t="shared" si="148"/>
        <v>23.962050971225658</v>
      </c>
      <c r="AJ76" s="33">
        <f t="shared" si="148"/>
        <v>20.908164479469963</v>
      </c>
      <c r="AK76" s="33">
        <f t="shared" si="148"/>
        <v>18.115523670536533</v>
      </c>
      <c r="AL76" s="33">
        <f t="shared" si="148"/>
        <v>15.579754203276716</v>
      </c>
      <c r="AM76" s="33">
        <f t="shared" si="148"/>
        <v>13.294204968241306</v>
      </c>
      <c r="AN76" s="33">
        <f t="shared" si="148"/>
        <v>11.250032577087959</v>
      </c>
      <c r="AO76" s="33">
        <f t="shared" si="148"/>
        <v>9.4363245478606732</v>
      </c>
      <c r="AP76" s="33">
        <f t="shared" si="148"/>
        <v>7.8405618513114135</v>
      </c>
      <c r="AQ76" s="33">
        <f t="shared" si="148"/>
        <v>6.449088364336645</v>
      </c>
      <c r="AR76" s="33">
        <f t="shared" si="148"/>
        <v>5.2472943424736807</v>
      </c>
      <c r="AS76" s="33">
        <f t="shared" si="148"/>
        <v>4.2199166247054869</v>
      </c>
      <c r="AT76" s="33">
        <f t="shared" si="148"/>
        <v>3.3514554124893734</v>
      </c>
      <c r="AU76" s="33">
        <f t="shared" si="148"/>
        <v>2.6263406880904787</v>
      </c>
      <c r="AV76" s="33">
        <f t="shared" si="148"/>
        <v>2.0289528200710429</v>
      </c>
      <c r="AW76" s="33">
        <f t="shared" si="148"/>
        <v>1.5437860659153866</v>
      </c>
      <c r="AX76" s="33">
        <f t="shared" si="148"/>
        <v>1.1557168134400377</v>
      </c>
      <c r="AY76" s="33">
        <f t="shared" si="148"/>
        <v>0.85024864009097412</v>
      </c>
      <c r="AZ76" s="33">
        <f t="shared" si="148"/>
        <v>0.61373803800243909</v>
      </c>
      <c r="BA76" s="33">
        <f t="shared" si="148"/>
        <v>0.43367158336091222</v>
      </c>
      <c r="BB76" s="33">
        <f t="shared" si="148"/>
        <v>0.29889376860301164</v>
      </c>
      <c r="BC76" s="33">
        <f t="shared" si="148"/>
        <v>0.19972641433668903</v>
      </c>
      <c r="BD76" s="33">
        <f t="shared" si="148"/>
        <v>0.12799030461370883</v>
      </c>
      <c r="BE76" s="33">
        <f t="shared" si="148"/>
        <v>7.6963552458855805E-2</v>
      </c>
      <c r="BF76" s="33">
        <f t="shared" si="148"/>
        <v>4.1262332576137942E-2</v>
      </c>
      <c r="BG76" s="33">
        <f t="shared" si="148"/>
        <v>1.667928554332971E-2</v>
      </c>
    </row>
    <row r="77" spans="2:59" ht="13.35" customHeight="1">
      <c r="D77" s="1" t="s">
        <v>67</v>
      </c>
      <c r="F77" s="33">
        <f>F17</f>
        <v>3.7417717405739666</v>
      </c>
      <c r="G77" s="33">
        <f t="shared" ref="G77:BG77" si="149">G17</f>
        <v>2.6564021301970229</v>
      </c>
      <c r="H77" s="33">
        <f t="shared" si="149"/>
        <v>1.8790964841787741</v>
      </c>
      <c r="I77" s="33">
        <f t="shared" si="149"/>
        <v>2.7363457505074109</v>
      </c>
      <c r="J77" s="33">
        <f t="shared" si="149"/>
        <v>3.4644884499972477</v>
      </c>
      <c r="K77" s="33">
        <f t="shared" si="149"/>
        <v>4.0961753240751193</v>
      </c>
      <c r="L77" s="33">
        <f t="shared" si="149"/>
        <v>4.6196110161015156</v>
      </c>
      <c r="M77" s="33">
        <f t="shared" si="149"/>
        <v>5.0417935741030249</v>
      </c>
      <c r="N77" s="33">
        <f t="shared" si="149"/>
        <v>5.391478448704504</v>
      </c>
      <c r="O77" s="33">
        <f t="shared" si="149"/>
        <v>5.674112781586075</v>
      </c>
      <c r="P77" s="33">
        <f t="shared" si="149"/>
        <v>5.8939176863915606</v>
      </c>
      <c r="Q77" s="33">
        <f t="shared" si="149"/>
        <v>6.0164580556753577</v>
      </c>
      <c r="R77" s="33">
        <f t="shared" si="149"/>
        <v>6.0865804674503039</v>
      </c>
      <c r="S77" s="33">
        <f t="shared" si="149"/>
        <v>6.1096310238912679</v>
      </c>
      <c r="T77" s="33">
        <f t="shared" si="149"/>
        <v>6.0912089961612992</v>
      </c>
      <c r="U77" s="33">
        <f t="shared" si="149"/>
        <v>6.036345933313271</v>
      </c>
      <c r="V77" s="33">
        <f t="shared" si="149"/>
        <v>5.9412480424696099</v>
      </c>
      <c r="W77" s="33">
        <f t="shared" si="149"/>
        <v>5.8168960759774393</v>
      </c>
      <c r="X77" s="33">
        <f t="shared" si="149"/>
        <v>5.665952892763741</v>
      </c>
      <c r="Y77" s="33">
        <f t="shared" si="149"/>
        <v>5.490925684120846</v>
      </c>
      <c r="Z77" s="33">
        <f t="shared" si="149"/>
        <v>5.2946086134660888</v>
      </c>
      <c r="AA77" s="33">
        <f t="shared" si="149"/>
        <v>5.0800843720453841</v>
      </c>
      <c r="AB77" s="33">
        <f t="shared" si="149"/>
        <v>4.850825811424599</v>
      </c>
      <c r="AC77" s="33">
        <f t="shared" si="149"/>
        <v>4.6099209929958533</v>
      </c>
      <c r="AD77" s="33">
        <f t="shared" si="149"/>
        <v>4.360345039776476</v>
      </c>
      <c r="AE77" s="33">
        <f t="shared" si="149"/>
        <v>4.1045072966383813</v>
      </c>
      <c r="AF77" s="33">
        <f t="shared" si="149"/>
        <v>3.844212060759606</v>
      </c>
      <c r="AG77" s="33">
        <f t="shared" si="149"/>
        <v>3.5813187519861565</v>
      </c>
      <c r="AH77" s="33">
        <f t="shared" si="149"/>
        <v>3.3173920170924802</v>
      </c>
      <c r="AI77" s="33">
        <f t="shared" si="149"/>
        <v>3.0538864917556943</v>
      </c>
      <c r="AJ77" s="33">
        <f t="shared" si="149"/>
        <v>2.7926408089334309</v>
      </c>
      <c r="AK77" s="33">
        <f t="shared" si="149"/>
        <v>2.5357694672598168</v>
      </c>
      <c r="AL77" s="33">
        <f t="shared" si="149"/>
        <v>2.2855492350354094</v>
      </c>
      <c r="AM77" s="33">
        <f t="shared" si="149"/>
        <v>2.0441723911533476</v>
      </c>
      <c r="AN77" s="33">
        <f t="shared" si="149"/>
        <v>1.8137080292272856</v>
      </c>
      <c r="AO77" s="33">
        <f t="shared" si="149"/>
        <v>1.5957626965492597</v>
      </c>
      <c r="AP77" s="33">
        <f t="shared" si="149"/>
        <v>1.3914734869747685</v>
      </c>
      <c r="AQ77" s="33">
        <f t="shared" si="149"/>
        <v>1.2017940218629644</v>
      </c>
      <c r="AR77" s="33">
        <f t="shared" si="149"/>
        <v>1.0273777177681938</v>
      </c>
      <c r="AS77" s="33">
        <f t="shared" si="149"/>
        <v>0.8684612122161135</v>
      </c>
      <c r="AT77" s="33">
        <f t="shared" si="149"/>
        <v>0.72511472439889468</v>
      </c>
      <c r="AU77" s="33">
        <f t="shared" si="149"/>
        <v>0.59738786801943577</v>
      </c>
      <c r="AV77" s="33">
        <f t="shared" si="149"/>
        <v>0.48516675415565635</v>
      </c>
      <c r="AW77" s="33">
        <f t="shared" si="149"/>
        <v>0.38806925247534885</v>
      </c>
      <c r="AX77" s="33">
        <f t="shared" si="149"/>
        <v>0.30546817334906362</v>
      </c>
      <c r="AY77" s="33">
        <f t="shared" si="149"/>
        <v>0.23651060208853503</v>
      </c>
      <c r="AZ77" s="33">
        <f t="shared" si="149"/>
        <v>0.18006645464152687</v>
      </c>
      <c r="BA77" s="33">
        <f t="shared" si="149"/>
        <v>0.13477781475790057</v>
      </c>
      <c r="BB77" s="33">
        <f t="shared" si="149"/>
        <v>9.9167354266322616E-2</v>
      </c>
      <c r="BC77" s="33">
        <f t="shared" si="149"/>
        <v>7.1736109722980196E-2</v>
      </c>
      <c r="BD77" s="33">
        <f t="shared" si="149"/>
        <v>5.1026752154853028E-2</v>
      </c>
      <c r="BE77" s="33">
        <f t="shared" si="149"/>
        <v>3.5701219882717863E-2</v>
      </c>
      <c r="BF77" s="33">
        <f t="shared" si="149"/>
        <v>2.4583047032808232E-2</v>
      </c>
      <c r="BG77" s="33">
        <f t="shared" si="149"/>
        <v>1.667928554332971E-2</v>
      </c>
    </row>
    <row r="78" spans="2:59" ht="13.35" customHeight="1">
      <c r="D78" s="1" t="s">
        <v>68</v>
      </c>
      <c r="F78" s="33">
        <f>F76-F77</f>
        <v>157.71393474507607</v>
      </c>
      <c r="G78" s="33">
        <f t="shared" ref="G78:BG78" si="150">G76-G77</f>
        <v>155.05753261487905</v>
      </c>
      <c r="H78" s="33">
        <f t="shared" si="150"/>
        <v>153.17843613070028</v>
      </c>
      <c r="I78" s="33">
        <f t="shared" si="150"/>
        <v>150.44209038019287</v>
      </c>
      <c r="J78" s="33">
        <f t="shared" si="150"/>
        <v>146.97760193019562</v>
      </c>
      <c r="K78" s="33">
        <f t="shared" si="150"/>
        <v>142.8814266061205</v>
      </c>
      <c r="L78" s="33">
        <f t="shared" si="150"/>
        <v>138.26181559001898</v>
      </c>
      <c r="M78" s="33">
        <f t="shared" si="150"/>
        <v>133.22002201591596</v>
      </c>
      <c r="N78" s="33">
        <f t="shared" si="150"/>
        <v>127.82854356721145</v>
      </c>
      <c r="O78" s="33">
        <f t="shared" si="150"/>
        <v>122.15443078562538</v>
      </c>
      <c r="P78" s="33">
        <f t="shared" si="150"/>
        <v>116.26051309923382</v>
      </c>
      <c r="Q78" s="33">
        <f t="shared" si="150"/>
        <v>110.24405504355846</v>
      </c>
      <c r="R78" s="33">
        <f t="shared" si="150"/>
        <v>104.15747457610816</v>
      </c>
      <c r="S78" s="33">
        <f t="shared" si="150"/>
        <v>98.047843552216889</v>
      </c>
      <c r="T78" s="33">
        <f t="shared" si="150"/>
        <v>91.95663455605559</v>
      </c>
      <c r="U78" s="33">
        <f t="shared" si="150"/>
        <v>85.920288622742319</v>
      </c>
      <c r="V78" s="33">
        <f t="shared" si="150"/>
        <v>79.979040580272709</v>
      </c>
      <c r="W78" s="33">
        <f t="shared" si="150"/>
        <v>74.16214450429527</v>
      </c>
      <c r="X78" s="33">
        <f t="shared" si="150"/>
        <v>68.496191611531529</v>
      </c>
      <c r="Y78" s="33">
        <f t="shared" si="150"/>
        <v>63.005265927410683</v>
      </c>
      <c r="Z78" s="33">
        <f t="shared" si="150"/>
        <v>57.710657313944594</v>
      </c>
      <c r="AA78" s="33">
        <f t="shared" si="150"/>
        <v>52.63057294189921</v>
      </c>
      <c r="AB78" s="33">
        <f t="shared" si="150"/>
        <v>47.779747130474611</v>
      </c>
      <c r="AC78" s="33">
        <f t="shared" si="150"/>
        <v>43.169826137478758</v>
      </c>
      <c r="AD78" s="33">
        <f t="shared" si="150"/>
        <v>38.809481097702282</v>
      </c>
      <c r="AE78" s="33">
        <f t="shared" si="150"/>
        <v>34.7049738010639</v>
      </c>
      <c r="AF78" s="33">
        <f t="shared" si="150"/>
        <v>30.860761740304294</v>
      </c>
      <c r="AG78" s="33">
        <f t="shared" si="150"/>
        <v>27.279442988318138</v>
      </c>
      <c r="AH78" s="33">
        <f t="shared" si="150"/>
        <v>23.962050971225658</v>
      </c>
      <c r="AI78" s="33">
        <f t="shared" si="150"/>
        <v>20.908164479469963</v>
      </c>
      <c r="AJ78" s="33">
        <f t="shared" si="150"/>
        <v>18.115523670536533</v>
      </c>
      <c r="AK78" s="33">
        <f t="shared" si="150"/>
        <v>15.579754203276716</v>
      </c>
      <c r="AL78" s="33">
        <f t="shared" si="150"/>
        <v>13.294204968241306</v>
      </c>
      <c r="AM78" s="33">
        <f t="shared" si="150"/>
        <v>11.250032577087959</v>
      </c>
      <c r="AN78" s="33">
        <f t="shared" si="150"/>
        <v>9.4363245478606732</v>
      </c>
      <c r="AO78" s="33">
        <f t="shared" si="150"/>
        <v>7.8405618513114135</v>
      </c>
      <c r="AP78" s="33">
        <f t="shared" si="150"/>
        <v>6.449088364336645</v>
      </c>
      <c r="AQ78" s="33">
        <f t="shared" si="150"/>
        <v>5.2472943424736807</v>
      </c>
      <c r="AR78" s="33">
        <f t="shared" si="150"/>
        <v>4.2199166247054869</v>
      </c>
      <c r="AS78" s="33">
        <f t="shared" si="150"/>
        <v>3.3514554124893734</v>
      </c>
      <c r="AT78" s="33">
        <f t="shared" si="150"/>
        <v>2.6263406880904787</v>
      </c>
      <c r="AU78" s="33">
        <f t="shared" si="150"/>
        <v>2.0289528200710429</v>
      </c>
      <c r="AV78" s="33">
        <f t="shared" si="150"/>
        <v>1.5437860659153866</v>
      </c>
      <c r="AW78" s="33">
        <f t="shared" si="150"/>
        <v>1.1557168134400377</v>
      </c>
      <c r="AX78" s="33">
        <f t="shared" si="150"/>
        <v>0.85024864009097412</v>
      </c>
      <c r="AY78" s="33">
        <f t="shared" si="150"/>
        <v>0.61373803800243909</v>
      </c>
      <c r="AZ78" s="33">
        <f t="shared" si="150"/>
        <v>0.43367158336091222</v>
      </c>
      <c r="BA78" s="33">
        <f t="shared" si="150"/>
        <v>0.29889376860301164</v>
      </c>
      <c r="BB78" s="33">
        <f t="shared" si="150"/>
        <v>0.19972641433668903</v>
      </c>
      <c r="BC78" s="33">
        <f t="shared" si="150"/>
        <v>0.12799030461370883</v>
      </c>
      <c r="BD78" s="33">
        <f t="shared" si="150"/>
        <v>7.6963552458855805E-2</v>
      </c>
      <c r="BE78" s="33">
        <f t="shared" si="150"/>
        <v>4.1262332576137942E-2</v>
      </c>
      <c r="BF78" s="33">
        <f t="shared" si="150"/>
        <v>1.667928554332971E-2</v>
      </c>
      <c r="BG78" s="33">
        <f t="shared" si="150"/>
        <v>0</v>
      </c>
    </row>
    <row r="79" spans="2:59" ht="13.35" customHeight="1">
      <c r="D79" s="1" t="s">
        <v>190</v>
      </c>
      <c r="F79" s="33">
        <f>F53</f>
        <v>39.428483686269018</v>
      </c>
      <c r="G79" s="33">
        <f t="shared" ref="G79:BG79" si="151">G53</f>
        <v>38.764383153719763</v>
      </c>
      <c r="H79" s="33">
        <f t="shared" si="151"/>
        <v>38.294609032675069</v>
      </c>
      <c r="I79" s="33">
        <f t="shared" si="151"/>
        <v>37.610522595048216</v>
      </c>
      <c r="J79" s="33">
        <f t="shared" si="151"/>
        <v>36.744400482548905</v>
      </c>
      <c r="K79" s="33">
        <f t="shared" si="151"/>
        <v>35.720356651530125</v>
      </c>
      <c r="L79" s="33">
        <f t="shared" si="151"/>
        <v>34.565453897504746</v>
      </c>
      <c r="M79" s="33">
        <f t="shared" si="151"/>
        <v>33.30500550397899</v>
      </c>
      <c r="N79" s="33">
        <f t="shared" si="151"/>
        <v>31.957135891802864</v>
      </c>
      <c r="O79" s="33">
        <f t="shared" si="151"/>
        <v>30.538607696406345</v>
      </c>
      <c r="P79" s="33">
        <f t="shared" si="151"/>
        <v>29.065128274808455</v>
      </c>
      <c r="Q79" s="33">
        <f t="shared" si="151"/>
        <v>27.561013760889615</v>
      </c>
      <c r="R79" s="33">
        <f t="shared" si="151"/>
        <v>26.039368644027039</v>
      </c>
      <c r="S79" s="33">
        <f t="shared" si="151"/>
        <v>24.511960888054222</v>
      </c>
      <c r="T79" s="33">
        <f t="shared" si="151"/>
        <v>22.989158639013898</v>
      </c>
      <c r="U79" s="33">
        <f t="shared" si="151"/>
        <v>21.48007215568558</v>
      </c>
      <c r="V79" s="33">
        <f t="shared" si="151"/>
        <v>19.994760145068177</v>
      </c>
      <c r="W79" s="33">
        <f t="shared" si="151"/>
        <v>18.540536126073818</v>
      </c>
      <c r="X79" s="33">
        <f t="shared" si="151"/>
        <v>17.124047902882882</v>
      </c>
      <c r="Y79" s="33">
        <f t="shared" si="151"/>
        <v>15.751316481852671</v>
      </c>
      <c r="Z79" s="33">
        <f t="shared" si="151"/>
        <v>14.427664328486149</v>
      </c>
      <c r="AA79" s="33">
        <f t="shared" si="151"/>
        <v>13.157643235474803</v>
      </c>
      <c r="AB79" s="33">
        <f t="shared" si="151"/>
        <v>11.944936782618653</v>
      </c>
      <c r="AC79" s="33">
        <f t="shared" si="151"/>
        <v>10.792456534369689</v>
      </c>
      <c r="AD79" s="33">
        <f t="shared" si="151"/>
        <v>9.7023702744255704</v>
      </c>
      <c r="AE79" s="33">
        <f t="shared" si="151"/>
        <v>8.6762434502659751</v>
      </c>
      <c r="AF79" s="33">
        <f t="shared" si="151"/>
        <v>7.7151904350760736</v>
      </c>
      <c r="AG79" s="33">
        <f t="shared" si="151"/>
        <v>6.8198607470795345</v>
      </c>
      <c r="AH79" s="33">
        <f t="shared" si="151"/>
        <v>5.9905127428064144</v>
      </c>
      <c r="AI79" s="33">
        <f t="shared" si="151"/>
        <v>5.2270411198674909</v>
      </c>
      <c r="AJ79" s="33">
        <f t="shared" si="151"/>
        <v>4.5288809176341331</v>
      </c>
      <c r="AK79" s="33">
        <f t="shared" si="151"/>
        <v>3.8949385508191789</v>
      </c>
      <c r="AL79" s="33">
        <f t="shared" si="151"/>
        <v>3.3235512420603266</v>
      </c>
      <c r="AM79" s="33">
        <f t="shared" si="151"/>
        <v>2.8125081442719897</v>
      </c>
      <c r="AN79" s="33">
        <f t="shared" si="151"/>
        <v>2.3590811369651683</v>
      </c>
      <c r="AO79" s="33">
        <f t="shared" si="151"/>
        <v>1.9601404628278534</v>
      </c>
      <c r="AP79" s="33">
        <f t="shared" si="151"/>
        <v>1.6122720910841613</v>
      </c>
      <c r="AQ79" s="33">
        <f t="shared" si="151"/>
        <v>1.3118235856184202</v>
      </c>
      <c r="AR79" s="33">
        <f t="shared" si="151"/>
        <v>1.0549791561763717</v>
      </c>
      <c r="AS79" s="33">
        <f t="shared" si="151"/>
        <v>0.83786385312234335</v>
      </c>
      <c r="AT79" s="33">
        <f t="shared" si="151"/>
        <v>0.65658517202261968</v>
      </c>
      <c r="AU79" s="33">
        <f t="shared" si="151"/>
        <v>0.50723820501776073</v>
      </c>
      <c r="AV79" s="33">
        <f t="shared" si="151"/>
        <v>0.38594651647884665</v>
      </c>
      <c r="AW79" s="33">
        <f t="shared" si="151"/>
        <v>0.28892920336000943</v>
      </c>
      <c r="AX79" s="33">
        <f t="shared" si="151"/>
        <v>0.21256216002274353</v>
      </c>
      <c r="AY79" s="33">
        <f t="shared" si="151"/>
        <v>0.15343450950060977</v>
      </c>
      <c r="AZ79" s="33">
        <f t="shared" si="151"/>
        <v>0.10841789584022805</v>
      </c>
      <c r="BA79" s="33">
        <f t="shared" si="151"/>
        <v>7.4723442150752911E-2</v>
      </c>
      <c r="BB79" s="33">
        <f t="shared" si="151"/>
        <v>4.9931603584172257E-2</v>
      </c>
      <c r="BC79" s="33">
        <f t="shared" si="151"/>
        <v>3.1997576153427208E-2</v>
      </c>
      <c r="BD79" s="33">
        <f t="shared" si="151"/>
        <v>1.9240888114713951E-2</v>
      </c>
      <c r="BE79" s="33">
        <f t="shared" si="151"/>
        <v>1.0315583144034485E-2</v>
      </c>
      <c r="BF79" s="33">
        <f t="shared" si="151"/>
        <v>4.1698213858324274E-3</v>
      </c>
      <c r="BG79" s="33">
        <f t="shared" si="151"/>
        <v>0</v>
      </c>
    </row>
    <row r="80" spans="2:59" ht="13.35" customHeight="1">
      <c r="D80" s="1" t="s">
        <v>198</v>
      </c>
      <c r="F80" s="33">
        <f>F78-F79</f>
        <v>118.28545105880706</v>
      </c>
      <c r="G80" s="33">
        <f t="shared" ref="G80:BG80" si="152">G78-G79</f>
        <v>116.29314946115929</v>
      </c>
      <c r="H80" s="33">
        <f t="shared" si="152"/>
        <v>114.88382709802521</v>
      </c>
      <c r="I80" s="33">
        <f t="shared" si="152"/>
        <v>112.83156778514464</v>
      </c>
      <c r="J80" s="33">
        <f t="shared" si="152"/>
        <v>110.23320144764671</v>
      </c>
      <c r="K80" s="33">
        <f t="shared" si="152"/>
        <v>107.16106995459037</v>
      </c>
      <c r="L80" s="33">
        <f t="shared" si="152"/>
        <v>103.69636169251424</v>
      </c>
      <c r="M80" s="33">
        <f t="shared" si="152"/>
        <v>99.915016511936969</v>
      </c>
      <c r="N80" s="33">
        <f t="shared" si="152"/>
        <v>95.871407675408591</v>
      </c>
      <c r="O80" s="33">
        <f t="shared" si="152"/>
        <v>91.615823089219035</v>
      </c>
      <c r="P80" s="33">
        <f t="shared" si="152"/>
        <v>87.195384824425361</v>
      </c>
      <c r="Q80" s="33">
        <f t="shared" si="152"/>
        <v>82.683041282668853</v>
      </c>
      <c r="R80" s="33">
        <f t="shared" si="152"/>
        <v>78.118105932081122</v>
      </c>
      <c r="S80" s="33">
        <f t="shared" si="152"/>
        <v>73.535882664162671</v>
      </c>
      <c r="T80" s="33">
        <f t="shared" si="152"/>
        <v>68.967475917041696</v>
      </c>
      <c r="U80" s="33">
        <f t="shared" si="152"/>
        <v>64.440216467056743</v>
      </c>
      <c r="V80" s="33">
        <f t="shared" si="152"/>
        <v>59.984280435204532</v>
      </c>
      <c r="W80" s="33">
        <f t="shared" si="152"/>
        <v>55.621608378221453</v>
      </c>
      <c r="X80" s="33">
        <f t="shared" si="152"/>
        <v>51.37214370864865</v>
      </c>
      <c r="Y80" s="33">
        <f t="shared" si="152"/>
        <v>47.253949445558014</v>
      </c>
      <c r="Z80" s="33">
        <f t="shared" si="152"/>
        <v>43.282992985458449</v>
      </c>
      <c r="AA80" s="33">
        <f t="shared" si="152"/>
        <v>39.472929706424409</v>
      </c>
      <c r="AB80" s="33">
        <f t="shared" si="152"/>
        <v>35.834810347855957</v>
      </c>
      <c r="AC80" s="33">
        <f t="shared" si="152"/>
        <v>32.377369603109067</v>
      </c>
      <c r="AD80" s="33">
        <f t="shared" si="152"/>
        <v>29.107110823276713</v>
      </c>
      <c r="AE80" s="33">
        <f t="shared" si="152"/>
        <v>26.028730350797925</v>
      </c>
      <c r="AF80" s="33">
        <f t="shared" si="152"/>
        <v>23.14557130522822</v>
      </c>
      <c r="AG80" s="33">
        <f t="shared" si="152"/>
        <v>20.459582241238603</v>
      </c>
      <c r="AH80" s="33">
        <f t="shared" si="152"/>
        <v>17.971538228419242</v>
      </c>
      <c r="AI80" s="33">
        <f t="shared" si="152"/>
        <v>15.681123359602473</v>
      </c>
      <c r="AJ80" s="33">
        <f t="shared" si="152"/>
        <v>13.586642752902399</v>
      </c>
      <c r="AK80" s="33">
        <f t="shared" si="152"/>
        <v>11.684815652457537</v>
      </c>
      <c r="AL80" s="33">
        <f t="shared" si="152"/>
        <v>9.9706537261809807</v>
      </c>
      <c r="AM80" s="33">
        <f t="shared" si="152"/>
        <v>8.4375244328159695</v>
      </c>
      <c r="AN80" s="33">
        <f t="shared" si="152"/>
        <v>7.0772434108955053</v>
      </c>
      <c r="AO80" s="33">
        <f t="shared" si="152"/>
        <v>5.8804213884835601</v>
      </c>
      <c r="AP80" s="33">
        <f t="shared" si="152"/>
        <v>4.8368162732524835</v>
      </c>
      <c r="AQ80" s="33">
        <f t="shared" si="152"/>
        <v>3.9354707568552607</v>
      </c>
      <c r="AR80" s="33">
        <f t="shared" si="152"/>
        <v>3.1649374685291152</v>
      </c>
      <c r="AS80" s="33">
        <f t="shared" si="152"/>
        <v>2.5135915593670299</v>
      </c>
      <c r="AT80" s="33">
        <f t="shared" si="152"/>
        <v>1.969755516067859</v>
      </c>
      <c r="AU80" s="33">
        <f t="shared" si="152"/>
        <v>1.5217146150532823</v>
      </c>
      <c r="AV80" s="33">
        <f t="shared" si="152"/>
        <v>1.1578395494365399</v>
      </c>
      <c r="AW80" s="33">
        <f t="shared" si="152"/>
        <v>0.86678761008002825</v>
      </c>
      <c r="AX80" s="33">
        <f t="shared" si="152"/>
        <v>0.63768648006823059</v>
      </c>
      <c r="AY80" s="33">
        <f t="shared" si="152"/>
        <v>0.46030352850182932</v>
      </c>
      <c r="AZ80" s="33">
        <f t="shared" si="152"/>
        <v>0.32525368752068418</v>
      </c>
      <c r="BA80" s="33">
        <f t="shared" si="152"/>
        <v>0.22417032645225873</v>
      </c>
      <c r="BB80" s="33">
        <f t="shared" si="152"/>
        <v>0.14979481075251677</v>
      </c>
      <c r="BC80" s="33">
        <f t="shared" si="152"/>
        <v>9.5992728460281618E-2</v>
      </c>
      <c r="BD80" s="33">
        <f t="shared" si="152"/>
        <v>5.7722664344141854E-2</v>
      </c>
      <c r="BE80" s="33">
        <f t="shared" si="152"/>
        <v>3.0946749432103456E-2</v>
      </c>
      <c r="BF80" s="33">
        <f t="shared" si="152"/>
        <v>1.2509464157497282E-2</v>
      </c>
      <c r="BG80" s="33">
        <f t="shared" si="152"/>
        <v>0</v>
      </c>
    </row>
    <row r="82" spans="4:59" ht="13.35" customHeight="1">
      <c r="D82" s="1" t="s">
        <v>151</v>
      </c>
      <c r="F82" s="33">
        <f>F20</f>
        <v>161.45570648565004</v>
      </c>
      <c r="G82" s="33">
        <f t="shared" ref="G82:AK82" si="153">G20-G55</f>
        <v>118.28545105880706</v>
      </c>
      <c r="H82" s="33">
        <f t="shared" si="153"/>
        <v>116.29314946115929</v>
      </c>
      <c r="I82" s="33">
        <f t="shared" si="153"/>
        <v>114.88382709802521</v>
      </c>
      <c r="J82" s="33">
        <f t="shared" si="153"/>
        <v>112.83156778514464</v>
      </c>
      <c r="K82" s="33">
        <f t="shared" si="153"/>
        <v>110.23320144764671</v>
      </c>
      <c r="L82" s="33">
        <f t="shared" si="153"/>
        <v>107.16106995459037</v>
      </c>
      <c r="M82" s="33">
        <f t="shared" si="153"/>
        <v>103.69636169251424</v>
      </c>
      <c r="N82" s="33">
        <f t="shared" si="153"/>
        <v>99.915016511936969</v>
      </c>
      <c r="O82" s="33">
        <f t="shared" si="153"/>
        <v>95.871407675408591</v>
      </c>
      <c r="P82" s="33">
        <f t="shared" si="153"/>
        <v>91.615823089219035</v>
      </c>
      <c r="Q82" s="33">
        <f t="shared" si="153"/>
        <v>87.195384824425361</v>
      </c>
      <c r="R82" s="33">
        <f t="shared" si="153"/>
        <v>82.683041282668853</v>
      </c>
      <c r="S82" s="33">
        <f t="shared" si="153"/>
        <v>78.118105932081122</v>
      </c>
      <c r="T82" s="33">
        <f t="shared" si="153"/>
        <v>73.535882664162671</v>
      </c>
      <c r="U82" s="33">
        <f t="shared" si="153"/>
        <v>68.967475917041696</v>
      </c>
      <c r="V82" s="33">
        <f t="shared" si="153"/>
        <v>64.440216467056743</v>
      </c>
      <c r="W82" s="33">
        <f t="shared" si="153"/>
        <v>59.984280435204532</v>
      </c>
      <c r="X82" s="33">
        <f t="shared" si="153"/>
        <v>55.621608378221453</v>
      </c>
      <c r="Y82" s="33">
        <f t="shared" si="153"/>
        <v>51.37214370864865</v>
      </c>
      <c r="Z82" s="33">
        <f t="shared" si="153"/>
        <v>47.253949445558014</v>
      </c>
      <c r="AA82" s="33">
        <f t="shared" si="153"/>
        <v>43.282992985458449</v>
      </c>
      <c r="AB82" s="33">
        <f t="shared" si="153"/>
        <v>39.472929706424409</v>
      </c>
      <c r="AC82" s="33">
        <f t="shared" si="153"/>
        <v>35.834810347855957</v>
      </c>
      <c r="AD82" s="33">
        <f t="shared" si="153"/>
        <v>32.377369603109067</v>
      </c>
      <c r="AE82" s="33">
        <f t="shared" si="153"/>
        <v>29.107110823276713</v>
      </c>
      <c r="AF82" s="33">
        <f t="shared" si="153"/>
        <v>26.028730350797925</v>
      </c>
      <c r="AG82" s="33">
        <f t="shared" si="153"/>
        <v>23.14557130522822</v>
      </c>
      <c r="AH82" s="33">
        <f t="shared" si="153"/>
        <v>20.459582241238603</v>
      </c>
      <c r="AI82" s="33">
        <f t="shared" si="153"/>
        <v>17.971538228419242</v>
      </c>
      <c r="AJ82" s="33">
        <f t="shared" si="153"/>
        <v>15.681123359602473</v>
      </c>
      <c r="AK82" s="33">
        <f t="shared" si="153"/>
        <v>13.586642752902399</v>
      </c>
      <c r="AL82" s="33">
        <f t="shared" ref="AL82:BG82" si="154">AL20-AL55</f>
        <v>11.684815652457537</v>
      </c>
      <c r="AM82" s="33">
        <f t="shared" si="154"/>
        <v>9.9706537261809807</v>
      </c>
      <c r="AN82" s="33">
        <f t="shared" si="154"/>
        <v>8.4375244328159695</v>
      </c>
      <c r="AO82" s="33">
        <f t="shared" si="154"/>
        <v>7.0772434108955053</v>
      </c>
      <c r="AP82" s="33">
        <f t="shared" si="154"/>
        <v>5.8804213884835601</v>
      </c>
      <c r="AQ82" s="33">
        <f t="shared" si="154"/>
        <v>4.8368162732524835</v>
      </c>
      <c r="AR82" s="33">
        <f t="shared" si="154"/>
        <v>3.9354707568552607</v>
      </c>
      <c r="AS82" s="33">
        <f t="shared" si="154"/>
        <v>3.1649374685291152</v>
      </c>
      <c r="AT82" s="33">
        <f t="shared" si="154"/>
        <v>2.5135915593670299</v>
      </c>
      <c r="AU82" s="33">
        <f t="shared" si="154"/>
        <v>1.969755516067859</v>
      </c>
      <c r="AV82" s="33">
        <f t="shared" si="154"/>
        <v>1.5217146150532823</v>
      </c>
      <c r="AW82" s="33">
        <f t="shared" si="154"/>
        <v>1.1578395494365399</v>
      </c>
      <c r="AX82" s="33">
        <f t="shared" si="154"/>
        <v>0.86678761008002825</v>
      </c>
      <c r="AY82" s="33">
        <f t="shared" si="154"/>
        <v>0.63768648006823059</v>
      </c>
      <c r="AZ82" s="33">
        <f t="shared" si="154"/>
        <v>0.46030352850182932</v>
      </c>
      <c r="BA82" s="33">
        <f t="shared" si="154"/>
        <v>0.32525368752068418</v>
      </c>
      <c r="BB82" s="33">
        <f t="shared" si="154"/>
        <v>0.22417032645225873</v>
      </c>
      <c r="BC82" s="33">
        <f t="shared" si="154"/>
        <v>0.14979481075251677</v>
      </c>
      <c r="BD82" s="33">
        <f t="shared" si="154"/>
        <v>9.5992728460281618E-2</v>
      </c>
      <c r="BE82" s="33">
        <f t="shared" si="154"/>
        <v>5.7722664344141854E-2</v>
      </c>
      <c r="BF82" s="33">
        <f t="shared" si="154"/>
        <v>3.0946749432103456E-2</v>
      </c>
      <c r="BG82" s="33">
        <f t="shared" si="154"/>
        <v>1.2509464157497282E-2</v>
      </c>
    </row>
    <row r="83" spans="4:59" ht="13.35" customHeight="1">
      <c r="D83" s="1" t="s">
        <v>154</v>
      </c>
      <c r="F83" s="33">
        <f>F21</f>
        <v>170</v>
      </c>
      <c r="G83" s="33">
        <f t="shared" ref="G83:AK83" si="155">G21-G56</f>
        <v>112.06199400000001</v>
      </c>
      <c r="H83" s="33">
        <f t="shared" si="155"/>
        <v>101.01747235967447</v>
      </c>
      <c r="I83" s="33">
        <f t="shared" si="155"/>
        <v>110.79353994669319</v>
      </c>
      <c r="J83" s="33">
        <f t="shared" si="155"/>
        <v>118.52715081506275</v>
      </c>
      <c r="K83" s="33">
        <f t="shared" si="155"/>
        <v>124.69099251603646</v>
      </c>
      <c r="L83" s="33">
        <f t="shared" si="155"/>
        <v>129.18585100432924</v>
      </c>
      <c r="M83" s="33">
        <f t="shared" si="155"/>
        <v>132.1533274712973</v>
      </c>
      <c r="N83" s="33">
        <f t="shared" si="155"/>
        <v>134.00349161676363</v>
      </c>
      <c r="O83" s="33">
        <f t="shared" si="155"/>
        <v>134.84068155343203</v>
      </c>
      <c r="P83" s="33">
        <f t="shared" si="155"/>
        <v>134.75118647270733</v>
      </c>
      <c r="Q83" s="33">
        <f t="shared" si="155"/>
        <v>133.33598224555902</v>
      </c>
      <c r="R83" s="33">
        <f t="shared" si="155"/>
        <v>131.20428336490841</v>
      </c>
      <c r="S83" s="33">
        <f t="shared" si="155"/>
        <v>128.4491250866952</v>
      </c>
      <c r="T83" s="33">
        <f t="shared" si="155"/>
        <v>125.16403422812436</v>
      </c>
      <c r="U83" s="33">
        <f t="shared" si="155"/>
        <v>121.43264144444353</v>
      </c>
      <c r="V83" s="33">
        <f t="shared" si="155"/>
        <v>117.22574484224161</v>
      </c>
      <c r="W83" s="33">
        <f t="shared" si="155"/>
        <v>112.7007212398543</v>
      </c>
      <c r="X83" s="33">
        <f t="shared" si="155"/>
        <v>107.90548341169425</v>
      </c>
      <c r="Y83" s="33">
        <f t="shared" si="155"/>
        <v>102.88466685727641</v>
      </c>
      <c r="Z83" s="33">
        <f t="shared" si="155"/>
        <v>97.685240632031707</v>
      </c>
      <c r="AA83" s="33">
        <f t="shared" si="155"/>
        <v>92.356383307539531</v>
      </c>
      <c r="AB83" s="33">
        <f t="shared" si="155"/>
        <v>86.950609113756954</v>
      </c>
      <c r="AC83" s="33">
        <f t="shared" si="155"/>
        <v>81.513885977685646</v>
      </c>
      <c r="AD83" s="33">
        <f t="shared" si="155"/>
        <v>76.089226065945397</v>
      </c>
      <c r="AE83" s="33">
        <f t="shared" si="155"/>
        <v>70.711081756830808</v>
      </c>
      <c r="AF83" s="33">
        <f t="shared" si="155"/>
        <v>65.405137660027293</v>
      </c>
      <c r="AG83" s="33">
        <f t="shared" si="155"/>
        <v>60.196865269978979</v>
      </c>
      <c r="AH83" s="33">
        <f t="shared" si="155"/>
        <v>55.107121707815253</v>
      </c>
      <c r="AI83" s="33">
        <f t="shared" si="155"/>
        <v>50.154606632559023</v>
      </c>
      <c r="AJ83" s="33">
        <f t="shared" si="155"/>
        <v>45.36209235140285</v>
      </c>
      <c r="AK83" s="33">
        <f t="shared" si="155"/>
        <v>40.754880176015917</v>
      </c>
      <c r="AL83" s="33">
        <f t="shared" ref="AL83:BG83" si="156">AL21-AL56</f>
        <v>36.359242539581068</v>
      </c>
      <c r="AM83" s="33">
        <f t="shared" si="156"/>
        <v>32.199257373537471</v>
      </c>
      <c r="AN83" s="33">
        <f t="shared" si="156"/>
        <v>28.296366653885052</v>
      </c>
      <c r="AO83" s="33">
        <f t="shared" si="156"/>
        <v>24.665195980796074</v>
      </c>
      <c r="AP83" s="33">
        <f t="shared" si="156"/>
        <v>21.31369951284033</v>
      </c>
      <c r="AQ83" s="33">
        <f t="shared" si="156"/>
        <v>18.246969455455382</v>
      </c>
      <c r="AR83" s="33">
        <f t="shared" si="156"/>
        <v>15.465868643339256</v>
      </c>
      <c r="AS83" s="33">
        <f t="shared" si="156"/>
        <v>12.965723465054158</v>
      </c>
      <c r="AT83" s="33">
        <f t="shared" si="156"/>
        <v>10.739661761230877</v>
      </c>
      <c r="AU83" s="33">
        <f t="shared" si="156"/>
        <v>8.7805186942881956</v>
      </c>
      <c r="AV83" s="33">
        <f t="shared" si="156"/>
        <v>7.079060836981224</v>
      </c>
      <c r="AW83" s="33">
        <f t="shared" si="156"/>
        <v>5.6227586888995509</v>
      </c>
      <c r="AX83" s="33">
        <f t="shared" si="156"/>
        <v>4.3962105735833159</v>
      </c>
      <c r="AY83" s="33">
        <f t="shared" si="156"/>
        <v>3.3815068461521749</v>
      </c>
      <c r="AZ83" s="33">
        <f t="shared" si="156"/>
        <v>2.5576997020203054</v>
      </c>
      <c r="BA83" s="33">
        <f t="shared" si="156"/>
        <v>1.9015584761542144</v>
      </c>
      <c r="BB83" s="33">
        <f t="shared" si="156"/>
        <v>1.3890388126305386</v>
      </c>
      <c r="BC83" s="33">
        <f t="shared" si="156"/>
        <v>0.99656457870559745</v>
      </c>
      <c r="BD83" s="33">
        <f t="shared" si="156"/>
        <v>0.70182955424251747</v>
      </c>
      <c r="BE83" s="33">
        <f t="shared" si="156"/>
        <v>0.48474702476340115</v>
      </c>
      <c r="BF83" s="33">
        <f t="shared" si="156"/>
        <v>0.32791925419817192</v>
      </c>
      <c r="BG83" s="33">
        <f t="shared" si="156"/>
        <v>0.21683071206328622</v>
      </c>
    </row>
    <row r="84" spans="4:59" ht="13.35" customHeight="1">
      <c r="D84" s="1" t="s">
        <v>153</v>
      </c>
      <c r="F84" s="33">
        <f>F22</f>
        <v>10.199999999999999</v>
      </c>
      <c r="G84" s="33">
        <f t="shared" ref="G84:AK84" si="157">G22-G57</f>
        <v>6.7237196400000006</v>
      </c>
      <c r="H84" s="33">
        <f t="shared" si="157"/>
        <v>6.0610483415804683</v>
      </c>
      <c r="I84" s="33">
        <f t="shared" si="157"/>
        <v>6.6476123968015912</v>
      </c>
      <c r="J84" s="33">
        <f t="shared" si="157"/>
        <v>7.1116290489037652</v>
      </c>
      <c r="K84" s="33">
        <f t="shared" si="157"/>
        <v>7.4814595509621871</v>
      </c>
      <c r="L84" s="33">
        <f t="shared" si="157"/>
        <v>7.7511510602597529</v>
      </c>
      <c r="M84" s="33">
        <f t="shared" si="157"/>
        <v>7.9291996482778373</v>
      </c>
      <c r="N84" s="33">
        <f t="shared" si="157"/>
        <v>8.0402094970058169</v>
      </c>
      <c r="O84" s="33">
        <f t="shared" si="157"/>
        <v>8.0904408932059226</v>
      </c>
      <c r="P84" s="33">
        <f t="shared" si="157"/>
        <v>8.0850711883624413</v>
      </c>
      <c r="Q84" s="33">
        <f t="shared" si="157"/>
        <v>8.0001589347335411</v>
      </c>
      <c r="R84" s="33">
        <f t="shared" si="157"/>
        <v>7.8722570018945053</v>
      </c>
      <c r="S84" s="33">
        <f t="shared" si="157"/>
        <v>7.7069475052017111</v>
      </c>
      <c r="T84" s="33">
        <f t="shared" si="157"/>
        <v>7.5098420536874606</v>
      </c>
      <c r="U84" s="33">
        <f t="shared" si="157"/>
        <v>7.2859584866666118</v>
      </c>
      <c r="V84" s="33">
        <f t="shared" si="157"/>
        <v>7.0335446905344963</v>
      </c>
      <c r="W84" s="33">
        <f t="shared" si="157"/>
        <v>6.7620432743912584</v>
      </c>
      <c r="X84" s="33">
        <f t="shared" si="157"/>
        <v>6.4743290047016542</v>
      </c>
      <c r="Y84" s="33">
        <f t="shared" si="157"/>
        <v>6.1730800114365856</v>
      </c>
      <c r="Z84" s="33">
        <f t="shared" si="157"/>
        <v>5.861114437921902</v>
      </c>
      <c r="AA84" s="33">
        <f t="shared" si="157"/>
        <v>5.5413829984523719</v>
      </c>
      <c r="AB84" s="33">
        <f t="shared" si="157"/>
        <v>5.2170365468254172</v>
      </c>
      <c r="AC84" s="33">
        <f t="shared" si="157"/>
        <v>4.8908331586611382</v>
      </c>
      <c r="AD84" s="33">
        <f t="shared" si="157"/>
        <v>4.5653535639567231</v>
      </c>
      <c r="AE84" s="33">
        <f t="shared" si="157"/>
        <v>4.242664905409848</v>
      </c>
      <c r="AF84" s="33">
        <f t="shared" si="157"/>
        <v>3.9243082596016379</v>
      </c>
      <c r="AG84" s="33">
        <f t="shared" si="157"/>
        <v>3.6118119161987385</v>
      </c>
      <c r="AH84" s="33">
        <f t="shared" si="157"/>
        <v>3.3064273024689146</v>
      </c>
      <c r="AI84" s="33">
        <f t="shared" si="157"/>
        <v>3.0092763979535411</v>
      </c>
      <c r="AJ84" s="33">
        <f t="shared" si="157"/>
        <v>2.721725541084171</v>
      </c>
      <c r="AK84" s="33">
        <f t="shared" si="157"/>
        <v>2.4452928105609546</v>
      </c>
      <c r="AL84" s="33">
        <f t="shared" ref="AL84:BG84" si="158">AL22-AL57</f>
        <v>2.1815545523748638</v>
      </c>
      <c r="AM84" s="33">
        <f t="shared" si="158"/>
        <v>1.9319554424122483</v>
      </c>
      <c r="AN84" s="33">
        <f t="shared" si="158"/>
        <v>1.6977819992331031</v>
      </c>
      <c r="AO84" s="33">
        <f t="shared" si="158"/>
        <v>1.4799117588477644</v>
      </c>
      <c r="AP84" s="33">
        <f t="shared" si="158"/>
        <v>1.2788219707704198</v>
      </c>
      <c r="AQ84" s="33">
        <f t="shared" si="158"/>
        <v>1.0948181673273227</v>
      </c>
      <c r="AR84" s="33">
        <f t="shared" si="158"/>
        <v>0.92795211860035542</v>
      </c>
      <c r="AS84" s="33">
        <f t="shared" si="158"/>
        <v>0.77794340790324945</v>
      </c>
      <c r="AT84" s="33">
        <f t="shared" si="158"/>
        <v>0.64437970567385261</v>
      </c>
      <c r="AU84" s="33">
        <f t="shared" si="158"/>
        <v>0.52683112165729162</v>
      </c>
      <c r="AV84" s="33">
        <f t="shared" si="158"/>
        <v>0.42474365021887345</v>
      </c>
      <c r="AW84" s="33">
        <f t="shared" si="158"/>
        <v>0.33736552133397307</v>
      </c>
      <c r="AX84" s="33">
        <f t="shared" si="158"/>
        <v>0.26377263441499893</v>
      </c>
      <c r="AY84" s="33">
        <f t="shared" si="158"/>
        <v>0.2028904107691305</v>
      </c>
      <c r="AZ84" s="33">
        <f t="shared" si="158"/>
        <v>0.15346198212121834</v>
      </c>
      <c r="BA84" s="33">
        <f t="shared" si="158"/>
        <v>0.11409350856925285</v>
      </c>
      <c r="BB84" s="33">
        <f t="shared" si="158"/>
        <v>8.3342328757832304E-2</v>
      </c>
      <c r="BC84" s="33">
        <f t="shared" si="158"/>
        <v>5.9793874722335841E-2</v>
      </c>
      <c r="BD84" s="33">
        <f t="shared" si="158"/>
        <v>4.2109773254551043E-2</v>
      </c>
      <c r="BE84" s="33">
        <f t="shared" si="158"/>
        <v>2.9084821485804067E-2</v>
      </c>
      <c r="BF84" s="33">
        <f t="shared" si="158"/>
        <v>1.9675155251890314E-2</v>
      </c>
      <c r="BG84" s="33">
        <f t="shared" si="158"/>
        <v>1.3009842723797172E-2</v>
      </c>
    </row>
  </sheetData>
  <mergeCells count="1">
    <mergeCell ref="E12:O12"/>
  </mergeCells>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BH93"/>
  <sheetViews>
    <sheetView workbookViewId="0">
      <selection activeCell="M1" sqref="M1"/>
    </sheetView>
  </sheetViews>
  <sheetFormatPr defaultColWidth="9" defaultRowHeight="13.35" customHeight="1"/>
  <cols>
    <col min="1" max="1" width="1.88671875" style="1" customWidth="1"/>
    <col min="2" max="3" width="9" style="1"/>
    <col min="4" max="4" width="39.88671875" style="1" customWidth="1"/>
    <col min="5" max="5" width="8" style="1" bestFit="1" customWidth="1"/>
    <col min="6" max="60" width="8.5546875" style="1" customWidth="1"/>
    <col min="61" max="16384" width="9" style="1"/>
  </cols>
  <sheetData>
    <row r="1" spans="1:60" ht="13.35" customHeight="1">
      <c r="A1" s="134" t="s">
        <v>126</v>
      </c>
      <c r="M1" s="272" t="s">
        <v>240</v>
      </c>
    </row>
    <row r="2" spans="1:60" ht="13.35" customHeight="1">
      <c r="A2" s="271" t="s">
        <v>236</v>
      </c>
    </row>
    <row r="3" spans="1:60" ht="2.1" customHeight="1">
      <c r="A3" s="134"/>
    </row>
    <row r="4" spans="1:60" ht="13.35" customHeight="1">
      <c r="A4" s="133" t="s">
        <v>130</v>
      </c>
    </row>
    <row r="5" spans="1:60" ht="13.35" customHeight="1">
      <c r="A5" s="7" t="str">
        <f>ProductType</f>
        <v>Non par Whole Life</v>
      </c>
    </row>
    <row r="6" spans="1:60" ht="2.1" customHeight="1"/>
    <row r="7" spans="1:60" ht="13.35" customHeight="1">
      <c r="A7" s="149" t="s">
        <v>33</v>
      </c>
    </row>
    <row r="8" spans="1:60" ht="2.1" customHeight="1">
      <c r="A8" s="149"/>
    </row>
    <row r="9" spans="1:60" ht="13.35" customHeight="1">
      <c r="A9" s="149"/>
      <c r="P9" s="1" t="s">
        <v>118</v>
      </c>
      <c r="R9" s="7">
        <v>1000</v>
      </c>
    </row>
    <row r="10" spans="1:60" ht="13.35" customHeight="1">
      <c r="R10" s="7"/>
    </row>
    <row r="11" spans="1:60" ht="13.35" customHeight="1">
      <c r="R11" s="7"/>
    </row>
    <row r="12" spans="1:60" ht="13.35" customHeight="1">
      <c r="E12" s="277" t="s">
        <v>131</v>
      </c>
      <c r="F12" s="277"/>
      <c r="G12" s="277"/>
      <c r="H12" s="277"/>
      <c r="I12" s="277"/>
      <c r="J12" s="277"/>
      <c r="K12" s="277"/>
      <c r="L12" s="277"/>
      <c r="M12" s="277"/>
      <c r="N12" s="277"/>
      <c r="O12" s="277"/>
    </row>
    <row r="13" spans="1:60" ht="13.35" customHeight="1">
      <c r="E13" s="1">
        <v>0</v>
      </c>
      <c r="F13" s="1">
        <v>1</v>
      </c>
      <c r="G13" s="1">
        <v>2</v>
      </c>
      <c r="H13" s="1">
        <v>3</v>
      </c>
      <c r="I13" s="1">
        <v>4</v>
      </c>
      <c r="J13" s="1">
        <v>5</v>
      </c>
      <c r="K13" s="1">
        <v>6</v>
      </c>
      <c r="L13" s="1">
        <v>7</v>
      </c>
      <c r="M13" s="1">
        <v>8</v>
      </c>
      <c r="N13" s="1">
        <v>9</v>
      </c>
      <c r="O13" s="1">
        <f>N13+1</f>
        <v>10</v>
      </c>
      <c r="P13" s="1">
        <f t="shared" ref="P13:BG13" si="0">O13+1</f>
        <v>11</v>
      </c>
      <c r="Q13" s="1">
        <f t="shared" si="0"/>
        <v>12</v>
      </c>
      <c r="R13" s="1">
        <f t="shared" si="0"/>
        <v>13</v>
      </c>
      <c r="S13" s="1">
        <f t="shared" si="0"/>
        <v>14</v>
      </c>
      <c r="T13" s="1">
        <f t="shared" si="0"/>
        <v>15</v>
      </c>
      <c r="U13" s="1">
        <f t="shared" si="0"/>
        <v>16</v>
      </c>
      <c r="V13" s="1">
        <f t="shared" si="0"/>
        <v>17</v>
      </c>
      <c r="W13" s="1">
        <f t="shared" si="0"/>
        <v>18</v>
      </c>
      <c r="X13" s="1">
        <f t="shared" si="0"/>
        <v>19</v>
      </c>
      <c r="Y13" s="1">
        <f t="shared" si="0"/>
        <v>20</v>
      </c>
      <c r="Z13" s="1">
        <f t="shared" si="0"/>
        <v>21</v>
      </c>
      <c r="AA13" s="1">
        <f t="shared" si="0"/>
        <v>22</v>
      </c>
      <c r="AB13" s="1">
        <f t="shared" si="0"/>
        <v>23</v>
      </c>
      <c r="AC13" s="1">
        <f t="shared" si="0"/>
        <v>24</v>
      </c>
      <c r="AD13" s="1">
        <f t="shared" si="0"/>
        <v>25</v>
      </c>
      <c r="AE13" s="1">
        <f t="shared" si="0"/>
        <v>26</v>
      </c>
      <c r="AF13" s="1">
        <f t="shared" si="0"/>
        <v>27</v>
      </c>
      <c r="AG13" s="1">
        <f t="shared" si="0"/>
        <v>28</v>
      </c>
      <c r="AH13" s="1">
        <f t="shared" si="0"/>
        <v>29</v>
      </c>
      <c r="AI13" s="1">
        <f t="shared" si="0"/>
        <v>30</v>
      </c>
      <c r="AJ13" s="1">
        <f t="shared" si="0"/>
        <v>31</v>
      </c>
      <c r="AK13" s="1">
        <f t="shared" si="0"/>
        <v>32</v>
      </c>
      <c r="AL13" s="1">
        <f t="shared" si="0"/>
        <v>33</v>
      </c>
      <c r="AM13" s="1">
        <f t="shared" si="0"/>
        <v>34</v>
      </c>
      <c r="AN13" s="1">
        <f t="shared" si="0"/>
        <v>35</v>
      </c>
      <c r="AO13" s="1">
        <f t="shared" si="0"/>
        <v>36</v>
      </c>
      <c r="AP13" s="1">
        <f t="shared" si="0"/>
        <v>37</v>
      </c>
      <c r="AQ13" s="1">
        <f t="shared" si="0"/>
        <v>38</v>
      </c>
      <c r="AR13" s="1">
        <f t="shared" si="0"/>
        <v>39</v>
      </c>
      <c r="AS13" s="1">
        <f t="shared" si="0"/>
        <v>40</v>
      </c>
      <c r="AT13" s="1">
        <f t="shared" si="0"/>
        <v>41</v>
      </c>
      <c r="AU13" s="1">
        <f t="shared" si="0"/>
        <v>42</v>
      </c>
      <c r="AV13" s="1">
        <f t="shared" si="0"/>
        <v>43</v>
      </c>
      <c r="AW13" s="1">
        <f t="shared" si="0"/>
        <v>44</v>
      </c>
      <c r="AX13" s="1">
        <f t="shared" si="0"/>
        <v>45</v>
      </c>
      <c r="AY13" s="1">
        <f t="shared" si="0"/>
        <v>46</v>
      </c>
      <c r="AZ13" s="1">
        <f t="shared" si="0"/>
        <v>47</v>
      </c>
      <c r="BA13" s="1">
        <f t="shared" si="0"/>
        <v>48</v>
      </c>
      <c r="BB13" s="1">
        <f t="shared" si="0"/>
        <v>49</v>
      </c>
      <c r="BC13" s="1">
        <f t="shared" si="0"/>
        <v>50</v>
      </c>
      <c r="BD13" s="1">
        <f t="shared" si="0"/>
        <v>51</v>
      </c>
      <c r="BE13" s="1">
        <f t="shared" si="0"/>
        <v>52</v>
      </c>
      <c r="BF13" s="1">
        <f t="shared" si="0"/>
        <v>53</v>
      </c>
      <c r="BG13" s="1">
        <f t="shared" si="0"/>
        <v>54</v>
      </c>
      <c r="BH13" s="1">
        <f>BG13+1</f>
        <v>55</v>
      </c>
    </row>
    <row r="15" spans="1:60" ht="13.35" customHeight="1">
      <c r="D15" s="9" t="s">
        <v>97</v>
      </c>
      <c r="E15" s="12">
        <f>PVCF!E20</f>
        <v>-955.85552817983535</v>
      </c>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row>
    <row r="16" spans="1:60" ht="13.35" customHeight="1">
      <c r="D16" s="1" t="s">
        <v>75</v>
      </c>
      <c r="E16" s="33">
        <f>RA!E14</f>
        <v>161.45570648565004</v>
      </c>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row>
    <row r="17" spans="2:60" ht="13.35" customHeight="1">
      <c r="E17" s="15"/>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row>
    <row r="18" spans="2:60" ht="13.35" customHeight="1">
      <c r="D18" s="117" t="s">
        <v>34</v>
      </c>
      <c r="E18" s="118">
        <f>MAX(-E15-E16-E17,0)</f>
        <v>794.39982169418533</v>
      </c>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row>
    <row r="19" spans="2:60" ht="13.35" customHeight="1">
      <c r="B19" s="234"/>
      <c r="D19" s="118" t="s">
        <v>90</v>
      </c>
      <c r="E19" s="118">
        <f>E18/NPV('Inputs-Assumptions-Policy Specs'!D31,'Cash Flows'!E14:BG14)*R9</f>
        <v>116.71150843847721</v>
      </c>
      <c r="F19" s="118"/>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row>
    <row r="20" spans="2:60" ht="13.35" customHeight="1">
      <c r="D20" s="117" t="s">
        <v>71</v>
      </c>
      <c r="E20" s="118"/>
      <c r="F20" s="47">
        <f>E18</f>
        <v>794.39982169418533</v>
      </c>
      <c r="G20" s="47">
        <f>F23</f>
        <v>723.59601567282652</v>
      </c>
      <c r="H20" s="47">
        <f t="shared" ref="H20:N20" si="1">G23</f>
        <v>660.38513979191634</v>
      </c>
      <c r="I20" s="47">
        <f t="shared" si="1"/>
        <v>602.22083598705308</v>
      </c>
      <c r="J20" s="47">
        <f t="shared" si="1"/>
        <v>548.71810477975623</v>
      </c>
      <c r="K20" s="47">
        <f t="shared" si="1"/>
        <v>499.51387443180886</v>
      </c>
      <c r="L20" s="47">
        <f t="shared" si="1"/>
        <v>454.27002442569011</v>
      </c>
      <c r="M20" s="47">
        <f t="shared" si="1"/>
        <v>412.67319849928504</v>
      </c>
      <c r="N20" s="47">
        <f t="shared" si="1"/>
        <v>374.43254986879839</v>
      </c>
      <c r="O20" s="47">
        <f t="shared" ref="O20:BH20" si="2">N23</f>
        <v>339.28233568375072</v>
      </c>
      <c r="P20" s="47">
        <f t="shared" si="2"/>
        <v>306.98304186032209</v>
      </c>
      <c r="Q20" s="47">
        <f t="shared" si="2"/>
        <v>277.32095904668353</v>
      </c>
      <c r="R20" s="47">
        <f t="shared" si="2"/>
        <v>250.10012308997432</v>
      </c>
      <c r="S20" s="47">
        <f t="shared" si="2"/>
        <v>225.14317605632729</v>
      </c>
      <c r="T20" s="47">
        <f t="shared" si="2"/>
        <v>202.28395320286023</v>
      </c>
      <c r="U20" s="47">
        <f t="shared" si="2"/>
        <v>181.36707968536575</v>
      </c>
      <c r="V20" s="47">
        <f t="shared" si="2"/>
        <v>162.26858504993811</v>
      </c>
      <c r="W20" s="47">
        <f t="shared" si="2"/>
        <v>144.85068194521133</v>
      </c>
      <c r="X20" s="47">
        <f t="shared" si="2"/>
        <v>128.98573246415779</v>
      </c>
      <c r="Y20" s="47">
        <f t="shared" si="2"/>
        <v>114.5554576526317</v>
      </c>
      <c r="Z20" s="47">
        <f t="shared" si="2"/>
        <v>101.45054741946166</v>
      </c>
      <c r="AA20" s="47">
        <f t="shared" si="2"/>
        <v>89.569827582775005</v>
      </c>
      <c r="AB20" s="47">
        <f t="shared" si="2"/>
        <v>78.819790063724511</v>
      </c>
      <c r="AC20" s="47">
        <f t="shared" si="2"/>
        <v>69.114054667389354</v>
      </c>
      <c r="AD20" s="47">
        <f t="shared" si="2"/>
        <v>60.372554868354214</v>
      </c>
      <c r="AE20" s="47">
        <f t="shared" si="2"/>
        <v>52.520823472035786</v>
      </c>
      <c r="AF20" s="47">
        <f t="shared" si="2"/>
        <v>45.489276392350675</v>
      </c>
      <c r="AG20" s="47">
        <f t="shared" si="2"/>
        <v>39.212378865648212</v>
      </c>
      <c r="AH20" s="47">
        <f t="shared" si="2"/>
        <v>33.628583218082404</v>
      </c>
      <c r="AI20" s="47">
        <f t="shared" si="2"/>
        <v>28.680314294220675</v>
      </c>
      <c r="AJ20" s="47">
        <f t="shared" si="2"/>
        <v>24.313883495689165</v>
      </c>
      <c r="AK20" s="47">
        <f t="shared" si="2"/>
        <v>20.479232124764799</v>
      </c>
      <c r="AL20" s="47">
        <f t="shared" si="2"/>
        <v>17.129497528939787</v>
      </c>
      <c r="AM20" s="47">
        <f t="shared" si="2"/>
        <v>14.220685405184874</v>
      </c>
      <c r="AN20" s="47">
        <f t="shared" si="2"/>
        <v>11.711252901667468</v>
      </c>
      <c r="AO20" s="47">
        <f t="shared" si="2"/>
        <v>9.561803025524048</v>
      </c>
      <c r="AP20" s="47">
        <f t="shared" si="2"/>
        <v>7.734963372039088</v>
      </c>
      <c r="AQ20" s="47">
        <f t="shared" si="2"/>
        <v>6.1952139053441044</v>
      </c>
      <c r="AR20" s="47">
        <f t="shared" si="2"/>
        <v>4.9089337758083342</v>
      </c>
      <c r="AS20" s="47">
        <f t="shared" si="2"/>
        <v>3.8447758627853741</v>
      </c>
      <c r="AT20" s="47">
        <f t="shared" si="2"/>
        <v>2.9738325260013552</v>
      </c>
      <c r="AU20" s="47">
        <f t="shared" si="2"/>
        <v>2.2694584875928587</v>
      </c>
      <c r="AV20" s="47">
        <f t="shared" si="2"/>
        <v>1.7071841200359279</v>
      </c>
      <c r="AW20" s="47">
        <f t="shared" si="2"/>
        <v>1.2646881385574611</v>
      </c>
      <c r="AX20" s="47">
        <f t="shared" si="2"/>
        <v>0.92175938865216567</v>
      </c>
      <c r="AY20" s="47">
        <f t="shared" si="2"/>
        <v>0.66026588156039678</v>
      </c>
      <c r="AZ20" s="47">
        <f t="shared" si="2"/>
        <v>0.46421771872911111</v>
      </c>
      <c r="BA20" s="47">
        <f t="shared" si="2"/>
        <v>0.31981195520907973</v>
      </c>
      <c r="BB20" s="47">
        <f t="shared" si="2"/>
        <v>0.21538856448642485</v>
      </c>
      <c r="BC20" s="47">
        <f t="shared" si="2"/>
        <v>0.14131239064728737</v>
      </c>
      <c r="BD20" s="47">
        <f t="shared" si="2"/>
        <v>8.9798812722228366E-2</v>
      </c>
      <c r="BE20" s="47">
        <f t="shared" si="2"/>
        <v>5.4701932839734652E-2</v>
      </c>
      <c r="BF20" s="47">
        <f t="shared" si="2"/>
        <v>3.1283527875494085E-2</v>
      </c>
      <c r="BG20" s="47">
        <f t="shared" si="2"/>
        <v>1.5979038844154528E-2</v>
      </c>
      <c r="BH20" s="47">
        <f t="shared" si="2"/>
        <v>6.1739019714334657E-3</v>
      </c>
    </row>
    <row r="21" spans="2:60" ht="13.35" customHeight="1">
      <c r="D21" s="117" t="s">
        <v>72</v>
      </c>
      <c r="E21" s="118"/>
      <c r="F21" s="47">
        <f>-F20*'Inputs-Assumptions-Policy Specs'!D$31</f>
        <v>-31.775992867767414</v>
      </c>
      <c r="G21" s="47">
        <f>-G20*'Inputs-Assumptions-Policy Specs'!E31</f>
        <v>-28.943840626913062</v>
      </c>
      <c r="H21" s="47">
        <f>-H20*'Inputs-Assumptions-Policy Specs'!F31</f>
        <v>-26.415405591676656</v>
      </c>
      <c r="I21" s="47">
        <f>-I20*'Inputs-Assumptions-Policy Specs'!G31</f>
        <v>-24.088833439482123</v>
      </c>
      <c r="J21" s="47">
        <f>-J20*'Inputs-Assumptions-Policy Specs'!H31</f>
        <v>-21.948724191190248</v>
      </c>
      <c r="K21" s="47">
        <f>-K20*'Inputs-Assumptions-Policy Specs'!I31</f>
        <v>-19.980554977272355</v>
      </c>
      <c r="L21" s="47">
        <f>-L20*'Inputs-Assumptions-Policy Specs'!J31</f>
        <v>-18.170800977027604</v>
      </c>
      <c r="M21" s="47">
        <f>-M20*'Inputs-Assumptions-Policy Specs'!K31</f>
        <v>-16.506927939971401</v>
      </c>
      <c r="N21" s="47">
        <f>-N20*'Inputs-Assumptions-Policy Specs'!L31</f>
        <v>-14.977301994751937</v>
      </c>
      <c r="O21" s="47">
        <f>-O20*'Inputs-Assumptions-Policy Specs'!M31</f>
        <v>-13.571293427350028</v>
      </c>
      <c r="P21" s="47">
        <f>-P20*'Inputs-Assumptions-Policy Specs'!N31</f>
        <v>-12.279321674412884</v>
      </c>
      <c r="Q21" s="47">
        <f>-Q20*'Inputs-Assumptions-Policy Specs'!O31</f>
        <v>-11.092838361867342</v>
      </c>
      <c r="R21" s="47">
        <f>-R20*'Inputs-Assumptions-Policy Specs'!P31</f>
        <v>-10.004004923598973</v>
      </c>
      <c r="S21" s="47">
        <f>-S20*'Inputs-Assumptions-Policy Specs'!Q31</f>
        <v>-9.005727042253092</v>
      </c>
      <c r="T21" s="47">
        <f>-T20*'Inputs-Assumptions-Policy Specs'!R31</f>
        <v>-8.0913581281144094</v>
      </c>
      <c r="U21" s="47">
        <f>-U20*'Inputs-Assumptions-Policy Specs'!S31</f>
        <v>-7.2546831874146305</v>
      </c>
      <c r="V21" s="47">
        <f>-V20*'Inputs-Assumptions-Policy Specs'!T31</f>
        <v>-6.4907434019975243</v>
      </c>
      <c r="W21" s="47">
        <f>-W20*'Inputs-Assumptions-Policy Specs'!U31</f>
        <v>-5.7940272778084534</v>
      </c>
      <c r="X21" s="47">
        <f>-X20*'Inputs-Assumptions-Policy Specs'!V31</f>
        <v>-5.1594292985663115</v>
      </c>
      <c r="Y21" s="47">
        <f>-Y20*'Inputs-Assumptions-Policy Specs'!W31</f>
        <v>-4.5822183061052684</v>
      </c>
      <c r="Z21" s="47">
        <f>-Z20*'Inputs-Assumptions-Policy Specs'!X31</f>
        <v>-4.0580218967784667</v>
      </c>
      <c r="AA21" s="47">
        <f>-AA20*'Inputs-Assumptions-Policy Specs'!Y31</f>
        <v>-3.5827931033110003</v>
      </c>
      <c r="AB21" s="47">
        <f>-AB20*'Inputs-Assumptions-Policy Specs'!Z31</f>
        <v>-3.1527916025489806</v>
      </c>
      <c r="AC21" s="47">
        <f>-AC20*'Inputs-Assumptions-Policy Specs'!AA31</f>
        <v>-2.7645621866955743</v>
      </c>
      <c r="AD21" s="47">
        <f>-AD20*'Inputs-Assumptions-Policy Specs'!AB31</f>
        <v>-2.4149021947341685</v>
      </c>
      <c r="AE21" s="47">
        <f>-AE20*'Inputs-Assumptions-Policy Specs'!AC31</f>
        <v>-2.1008329388814313</v>
      </c>
      <c r="AF21" s="47">
        <f>-AF20*'Inputs-Assumptions-Policy Specs'!AD31</f>
        <v>-1.819571055694027</v>
      </c>
      <c r="AG21" s="47">
        <f>-AG20*'Inputs-Assumptions-Policy Specs'!AE31</f>
        <v>-1.5684951546259285</v>
      </c>
      <c r="AH21" s="47">
        <f>-AH20*'Inputs-Assumptions-Policy Specs'!AF31</f>
        <v>-1.3451433287232961</v>
      </c>
      <c r="AI21" s="47">
        <f>-AI20*'Inputs-Assumptions-Policy Specs'!AG31</f>
        <v>-1.1472125717688271</v>
      </c>
      <c r="AJ21" s="47">
        <f>-AJ20*'Inputs-Assumptions-Policy Specs'!AH31</f>
        <v>-0.97255533982756659</v>
      </c>
      <c r="AK21" s="47">
        <f>-AK20*'Inputs-Assumptions-Policy Specs'!AI31</f>
        <v>-0.81916928499059194</v>
      </c>
      <c r="AL21" s="47">
        <f>-AL20*'Inputs-Assumptions-Policy Specs'!AJ31</f>
        <v>-0.68517990115759153</v>
      </c>
      <c r="AM21" s="47">
        <f>-AM20*'Inputs-Assumptions-Policy Specs'!AK31</f>
        <v>-0.56882741620739496</v>
      </c>
      <c r="AN21" s="47">
        <f>-AN20*'Inputs-Assumptions-Policy Specs'!AL31</f>
        <v>-0.46845011606669873</v>
      </c>
      <c r="AO21" s="47">
        <f>-AO20*'Inputs-Assumptions-Policy Specs'!AM31</f>
        <v>-0.38247212102096195</v>
      </c>
      <c r="AP21" s="47">
        <f>-AP20*'Inputs-Assumptions-Policy Specs'!AN31</f>
        <v>-0.30939853488156355</v>
      </c>
      <c r="AQ21" s="47">
        <f>-AQ20*'Inputs-Assumptions-Policy Specs'!AO31</f>
        <v>-0.24780855621376419</v>
      </c>
      <c r="AR21" s="47">
        <f>-AR20*'Inputs-Assumptions-Policy Specs'!AP31</f>
        <v>-0.19635735103233337</v>
      </c>
      <c r="AS21" s="47">
        <f>-AS20*'Inputs-Assumptions-Policy Specs'!AQ31</f>
        <v>-0.15379103451141496</v>
      </c>
      <c r="AT21" s="47">
        <f>-AT20*'Inputs-Assumptions-Policy Specs'!AR31</f>
        <v>-0.11895330104005421</v>
      </c>
      <c r="AU21" s="47">
        <f>-AU20*'Inputs-Assumptions-Policy Specs'!AS31</f>
        <v>-9.0778339503714348E-2</v>
      </c>
      <c r="AV21" s="47">
        <f>-AV20*'Inputs-Assumptions-Policy Specs'!AT31</f>
        <v>-6.8287364801437114E-2</v>
      </c>
      <c r="AW21" s="47">
        <f>-AW20*'Inputs-Assumptions-Policy Specs'!AU31</f>
        <v>-5.0587525542298444E-2</v>
      </c>
      <c r="AX21" s="47">
        <f>-AX20*'Inputs-Assumptions-Policy Specs'!AV31</f>
        <v>-3.6870375546086624E-2</v>
      </c>
      <c r="AY21" s="47">
        <f>-AY20*'Inputs-Assumptions-Policy Specs'!AW31</f>
        <v>-2.6410635262415872E-2</v>
      </c>
      <c r="AZ21" s="47">
        <f>-AZ20*'Inputs-Assumptions-Policy Specs'!AX31</f>
        <v>-1.8568708749164445E-2</v>
      </c>
      <c r="BA21" s="47">
        <f>-BA20*'Inputs-Assumptions-Policy Specs'!AY31</f>
        <v>-1.2792478208363189E-2</v>
      </c>
      <c r="BB21" s="47">
        <f>-BB20*'Inputs-Assumptions-Policy Specs'!AZ31</f>
        <v>-8.6155425794569949E-3</v>
      </c>
      <c r="BC21" s="47">
        <f>-BC20*'Inputs-Assumptions-Policy Specs'!BA31</f>
        <v>-5.6524956258914953E-3</v>
      </c>
      <c r="BD21" s="47">
        <f>-BD20*'Inputs-Assumptions-Policy Specs'!BB31</f>
        <v>-3.5919525088891346E-3</v>
      </c>
      <c r="BE21" s="47">
        <f>-BE20*'Inputs-Assumptions-Policy Specs'!BC31</f>
        <v>-2.1880773135893863E-3</v>
      </c>
      <c r="BF21" s="47">
        <f>-BF20*'Inputs-Assumptions-Policy Specs'!BD31</f>
        <v>-1.2513411150197635E-3</v>
      </c>
      <c r="BG21" s="47">
        <f>-BG20*'Inputs-Assumptions-Policy Specs'!BE31</f>
        <v>-6.391615537661812E-4</v>
      </c>
      <c r="BH21" s="47">
        <f>-BH20*'Inputs-Assumptions-Policy Specs'!BF31</f>
        <v>-2.4695607885733863E-4</v>
      </c>
    </row>
    <row r="22" spans="2:60" ht="13.35" customHeight="1">
      <c r="D22" s="117" t="s">
        <v>225</v>
      </c>
      <c r="E22" s="118"/>
      <c r="F22" s="47">
        <f>$E$19*'Cash Flows'!E$14/$R$9</f>
        <v>102.57979888912615</v>
      </c>
      <c r="G22" s="47">
        <f>$E$19*'Cash Flows'!F14/$R$9</f>
        <v>92.154716507823153</v>
      </c>
      <c r="H22" s="47">
        <f>$E$19*'Cash Flows'!G14/$R$9</f>
        <v>84.579709396539897</v>
      </c>
      <c r="I22" s="47">
        <f>$E$19*'Cash Flows'!H14/$R$9</f>
        <v>77.591564646778977</v>
      </c>
      <c r="J22" s="47">
        <f>$E$19*'Cash Flows'!I14/$R$9</f>
        <v>71.152954539137539</v>
      </c>
      <c r="K22" s="47">
        <f>$E$19*'Cash Flows'!J14/$R$9</f>
        <v>65.224404983391153</v>
      </c>
      <c r="L22" s="47">
        <f>$E$19*'Cash Flows'!K14/$R$9</f>
        <v>59.767626903432671</v>
      </c>
      <c r="M22" s="47">
        <f>$E$19*'Cash Flows'!L14/$R$9</f>
        <v>54.747576570458037</v>
      </c>
      <c r="N22" s="47">
        <f>$E$19*'Cash Flows'!M14/$R$9</f>
        <v>50.127516179799592</v>
      </c>
      <c r="O22" s="47">
        <f>$E$19*'Cash Flows'!N14/$R$9</f>
        <v>45.870587250778648</v>
      </c>
      <c r="P22" s="47">
        <f>$E$19*'Cash Flows'!O14/$R$9</f>
        <v>41.941404488051454</v>
      </c>
      <c r="Q22" s="47">
        <f>$E$19*'Cash Flows'!P14/$R$9</f>
        <v>38.31367431857656</v>
      </c>
      <c r="R22" s="47">
        <f>$E$19*'Cash Flows'!Q14/$R$9</f>
        <v>34.960951957246017</v>
      </c>
      <c r="S22" s="47">
        <f>$E$19*'Cash Flows'!R14/$R$9</f>
        <v>31.864949895720144</v>
      </c>
      <c r="T22" s="47">
        <f>$E$19*'Cash Flows'!S14/$R$9</f>
        <v>29.008231645608916</v>
      </c>
      <c r="U22" s="47">
        <f>$E$19*'Cash Flows'!T14/$R$9</f>
        <v>26.353177822842284</v>
      </c>
      <c r="V22" s="47">
        <f>$E$19*'Cash Flows'!U14/$R$9</f>
        <v>23.908646506724303</v>
      </c>
      <c r="W22" s="47">
        <f>$E$19*'Cash Flows'!V14/$R$9</f>
        <v>21.658976758861986</v>
      </c>
      <c r="X22" s="47">
        <f>$E$19*'Cash Flows'!W14/$R$9</f>
        <v>19.58970411009242</v>
      </c>
      <c r="Y22" s="47">
        <f>$E$19*'Cash Flows'!X14/$R$9</f>
        <v>17.687128539275314</v>
      </c>
      <c r="Z22" s="47">
        <f>$E$19*'Cash Flows'!Y14/$R$9</f>
        <v>15.938741733465118</v>
      </c>
      <c r="AA22" s="47">
        <f>$E$19*'Cash Flows'!Z14/$R$9</f>
        <v>14.332830622361495</v>
      </c>
      <c r="AB22" s="47">
        <f>$E$19*'Cash Flows'!AA14/$R$9</f>
        <v>12.858526998884146</v>
      </c>
      <c r="AC22" s="47">
        <f>$E$19*'Cash Flows'!AB14/$R$9</f>
        <v>11.506061985730714</v>
      </c>
      <c r="AD22" s="47">
        <f>$E$19*'Cash Flows'!AC14/$R$9</f>
        <v>10.266633591052596</v>
      </c>
      <c r="AE22" s="47">
        <f>$E$19*'Cash Flows'!AD14/$R$9</f>
        <v>9.1323800185665416</v>
      </c>
      <c r="AF22" s="47">
        <f>$E$19*'Cash Flows'!AE14/$R$9</f>
        <v>8.0964685823964881</v>
      </c>
      <c r="AG22" s="47">
        <f>$E$19*'Cash Flows'!AF14/$R$9</f>
        <v>7.1522908021917386</v>
      </c>
      <c r="AH22" s="47">
        <f>$E$19*'Cash Flows'!AG14/$R$9</f>
        <v>6.2934122525850249</v>
      </c>
      <c r="AI22" s="47">
        <f>$E$19*'Cash Flows'!AH14/$R$9</f>
        <v>5.5136433703003354</v>
      </c>
      <c r="AJ22" s="47">
        <f>$E$19*'Cash Flows'!AI14/$R$9</f>
        <v>4.807206710751931</v>
      </c>
      <c r="AK22" s="47">
        <f>$E$19*'Cash Flows'!AJ14/$R$9</f>
        <v>4.1689038808156047</v>
      </c>
      <c r="AL22" s="47">
        <f>$E$19*'Cash Flows'!AK14/$R$9</f>
        <v>3.5939920249125055</v>
      </c>
      <c r="AM22" s="47">
        <f>$E$19*'Cash Flows'!AL14/$R$9</f>
        <v>3.0782599197248008</v>
      </c>
      <c r="AN22" s="47">
        <f>$E$19*'Cash Flows'!AM14/$R$9</f>
        <v>2.6178999922101176</v>
      </c>
      <c r="AO22" s="47">
        <f>$E$19*'Cash Flows'!AN14/$R$9</f>
        <v>2.2093117745059216</v>
      </c>
      <c r="AP22" s="47">
        <f>$E$19*'Cash Flows'!AO14/$R$9</f>
        <v>1.8491480015765467</v>
      </c>
      <c r="AQ22" s="47">
        <f>$E$19*'Cash Flows'!AP14/$R$9</f>
        <v>1.5340886857495337</v>
      </c>
      <c r="AR22" s="47">
        <f>$E$19*'Cash Flows'!AQ14/$R$9</f>
        <v>1.2605152640552937</v>
      </c>
      <c r="AS22" s="47">
        <f>$E$19*'Cash Flows'!AR14/$R$9</f>
        <v>1.0247343712954342</v>
      </c>
      <c r="AT22" s="47">
        <f>$E$19*'Cash Flows'!AS14/$R$9</f>
        <v>0.82332733944855041</v>
      </c>
      <c r="AU22" s="47">
        <f>$E$19*'Cash Flows'!AT14/$R$9</f>
        <v>0.65305270706064511</v>
      </c>
      <c r="AV22" s="47">
        <f>$E$19*'Cash Flows'!AU14/$R$9</f>
        <v>0.51078334627990385</v>
      </c>
      <c r="AW22" s="47">
        <f>$E$19*'Cash Flows'!AV14/$R$9</f>
        <v>0.39351627544759393</v>
      </c>
      <c r="AX22" s="47">
        <f>$E$19*'Cash Flows'!AW14/$R$9</f>
        <v>0.29836388263785557</v>
      </c>
      <c r="AY22" s="47">
        <f>$E$19*'Cash Flows'!AX14/$R$9</f>
        <v>0.2224587980937015</v>
      </c>
      <c r="AZ22" s="47">
        <f>$E$19*'Cash Flows'!AY14/$R$9</f>
        <v>0.16297447226919581</v>
      </c>
      <c r="BA22" s="195">
        <f>$E$19*'Cash Flows'!AZ14/$R$9</f>
        <v>0.1172158689310181</v>
      </c>
      <c r="BB22" s="195">
        <f>$E$19*'Cash Flows'!BA14/$R$9</f>
        <v>8.2691716418594463E-2</v>
      </c>
      <c r="BC22" s="195">
        <f>$E$19*'Cash Flows'!BB14/$R$9</f>
        <v>5.7166073550950484E-2</v>
      </c>
      <c r="BD22" s="195">
        <f>$E$19*'Cash Flows'!BC14/$R$9</f>
        <v>3.8688832391382849E-2</v>
      </c>
      <c r="BE22" s="195">
        <f>$E$19*'Cash Flows'!BD14/$R$9</f>
        <v>2.5606482277829957E-2</v>
      </c>
      <c r="BF22" s="195">
        <f>$E$19*'Cash Flows'!BE14/$R$9</f>
        <v>1.6555830146359318E-2</v>
      </c>
      <c r="BG22" s="195">
        <f>$E$19*'Cash Flows'!BF14/$R$9</f>
        <v>1.0444298426487244E-2</v>
      </c>
      <c r="BH22" s="195">
        <f>$E$19*'Cash Flows'!BG14/$R$9</f>
        <v>6.420858054529046E-3</v>
      </c>
    </row>
    <row r="23" spans="2:60" ht="13.35" customHeight="1">
      <c r="D23" s="117" t="s">
        <v>73</v>
      </c>
      <c r="E23" s="118"/>
      <c r="F23" s="47">
        <f>F20-F21-F22</f>
        <v>723.59601567282652</v>
      </c>
      <c r="G23" s="47">
        <f t="shared" ref="G23:O23" si="3">G20-G21-G22</f>
        <v>660.38513979191634</v>
      </c>
      <c r="H23" s="47">
        <f t="shared" si="3"/>
        <v>602.22083598705308</v>
      </c>
      <c r="I23" s="47">
        <f t="shared" si="3"/>
        <v>548.71810477975623</v>
      </c>
      <c r="J23" s="47">
        <f t="shared" si="3"/>
        <v>499.51387443180886</v>
      </c>
      <c r="K23" s="47">
        <f t="shared" si="3"/>
        <v>454.27002442569011</v>
      </c>
      <c r="L23" s="47">
        <f t="shared" si="3"/>
        <v>412.67319849928504</v>
      </c>
      <c r="M23" s="47">
        <f t="shared" si="3"/>
        <v>374.43254986879839</v>
      </c>
      <c r="N23" s="47">
        <f t="shared" si="3"/>
        <v>339.28233568375072</v>
      </c>
      <c r="O23" s="47">
        <f t="shared" si="3"/>
        <v>306.98304186032209</v>
      </c>
      <c r="P23" s="47">
        <f t="shared" ref="P23:BG23" si="4">P20-P21-P22</f>
        <v>277.32095904668353</v>
      </c>
      <c r="Q23" s="47">
        <f t="shared" si="4"/>
        <v>250.10012308997432</v>
      </c>
      <c r="R23" s="47">
        <f t="shared" si="4"/>
        <v>225.14317605632729</v>
      </c>
      <c r="S23" s="47">
        <f t="shared" si="4"/>
        <v>202.28395320286023</v>
      </c>
      <c r="T23" s="47">
        <f t="shared" si="4"/>
        <v>181.36707968536575</v>
      </c>
      <c r="U23" s="47">
        <f t="shared" si="4"/>
        <v>162.26858504993811</v>
      </c>
      <c r="V23" s="47">
        <f t="shared" si="4"/>
        <v>144.85068194521133</v>
      </c>
      <c r="W23" s="47">
        <f t="shared" si="4"/>
        <v>128.98573246415779</v>
      </c>
      <c r="X23" s="47">
        <f t="shared" si="4"/>
        <v>114.5554576526317</v>
      </c>
      <c r="Y23" s="47">
        <f t="shared" si="4"/>
        <v>101.45054741946166</v>
      </c>
      <c r="Z23" s="47">
        <f t="shared" si="4"/>
        <v>89.569827582775005</v>
      </c>
      <c r="AA23" s="47">
        <f t="shared" si="4"/>
        <v>78.819790063724511</v>
      </c>
      <c r="AB23" s="47">
        <f t="shared" si="4"/>
        <v>69.114054667389354</v>
      </c>
      <c r="AC23" s="47">
        <f t="shared" si="4"/>
        <v>60.372554868354214</v>
      </c>
      <c r="AD23" s="47">
        <f t="shared" si="4"/>
        <v>52.520823472035786</v>
      </c>
      <c r="AE23" s="47">
        <f t="shared" si="4"/>
        <v>45.489276392350675</v>
      </c>
      <c r="AF23" s="47">
        <f t="shared" si="4"/>
        <v>39.212378865648212</v>
      </c>
      <c r="AG23" s="47">
        <f t="shared" si="4"/>
        <v>33.628583218082404</v>
      </c>
      <c r="AH23" s="47">
        <f t="shared" si="4"/>
        <v>28.680314294220675</v>
      </c>
      <c r="AI23" s="47">
        <f t="shared" si="4"/>
        <v>24.313883495689165</v>
      </c>
      <c r="AJ23" s="47">
        <f t="shared" si="4"/>
        <v>20.479232124764799</v>
      </c>
      <c r="AK23" s="47">
        <f t="shared" si="4"/>
        <v>17.129497528939787</v>
      </c>
      <c r="AL23" s="47">
        <f t="shared" si="4"/>
        <v>14.220685405184874</v>
      </c>
      <c r="AM23" s="47">
        <f t="shared" si="4"/>
        <v>11.711252901667468</v>
      </c>
      <c r="AN23" s="47">
        <f t="shared" si="4"/>
        <v>9.561803025524048</v>
      </c>
      <c r="AO23" s="47">
        <f t="shared" si="4"/>
        <v>7.734963372039088</v>
      </c>
      <c r="AP23" s="47">
        <f t="shared" si="4"/>
        <v>6.1952139053441044</v>
      </c>
      <c r="AQ23" s="47">
        <f t="shared" si="4"/>
        <v>4.9089337758083342</v>
      </c>
      <c r="AR23" s="47">
        <f t="shared" si="4"/>
        <v>3.8447758627853741</v>
      </c>
      <c r="AS23" s="47">
        <f t="shared" si="4"/>
        <v>2.9738325260013552</v>
      </c>
      <c r="AT23" s="47">
        <f t="shared" si="4"/>
        <v>2.2694584875928587</v>
      </c>
      <c r="AU23" s="47">
        <f t="shared" si="4"/>
        <v>1.7071841200359279</v>
      </c>
      <c r="AV23" s="47">
        <f t="shared" si="4"/>
        <v>1.2646881385574611</v>
      </c>
      <c r="AW23" s="47">
        <f t="shared" si="4"/>
        <v>0.92175938865216567</v>
      </c>
      <c r="AX23" s="47">
        <f t="shared" si="4"/>
        <v>0.66026588156039678</v>
      </c>
      <c r="AY23" s="47">
        <f t="shared" si="4"/>
        <v>0.46421771872911111</v>
      </c>
      <c r="AZ23" s="47">
        <f t="shared" si="4"/>
        <v>0.31981195520907973</v>
      </c>
      <c r="BA23" s="195">
        <f t="shared" si="4"/>
        <v>0.21538856448642485</v>
      </c>
      <c r="BB23" s="195">
        <f t="shared" si="4"/>
        <v>0.14131239064728737</v>
      </c>
      <c r="BC23" s="195">
        <f t="shared" si="4"/>
        <v>8.9798812722228366E-2</v>
      </c>
      <c r="BD23" s="195">
        <f t="shared" si="4"/>
        <v>5.4701932839734652E-2</v>
      </c>
      <c r="BE23" s="195">
        <f t="shared" si="4"/>
        <v>3.1283527875494085E-2</v>
      </c>
      <c r="BF23" s="195">
        <f t="shared" si="4"/>
        <v>1.5979038844154528E-2</v>
      </c>
      <c r="BG23" s="195">
        <f t="shared" si="4"/>
        <v>6.1739019714334657E-3</v>
      </c>
      <c r="BH23" s="195">
        <f>BH20-BH21-BH22</f>
        <v>-4.2382417020370156E-12</v>
      </c>
    </row>
    <row r="24" spans="2:60" s="7" customFormat="1" ht="13.35" customHeight="1">
      <c r="D24" s="119"/>
      <c r="E24" s="120"/>
      <c r="F24" s="120"/>
      <c r="G24" s="120"/>
      <c r="H24" s="120"/>
      <c r="I24" s="120"/>
      <c r="J24" s="120"/>
      <c r="K24" s="120"/>
      <c r="L24" s="120"/>
      <c r="M24" s="120"/>
      <c r="N24" s="120"/>
      <c r="O24" s="120"/>
    </row>
    <row r="25" spans="2:60" s="7" customFormat="1" ht="13.35" customHeight="1">
      <c r="D25" s="119"/>
      <c r="E25" s="120"/>
      <c r="F25" s="120"/>
      <c r="G25" s="120"/>
      <c r="H25" s="120"/>
      <c r="I25" s="120"/>
      <c r="J25" s="120"/>
      <c r="K25" s="120"/>
      <c r="L25" s="120"/>
      <c r="M25" s="120"/>
      <c r="N25" s="120"/>
      <c r="O25" s="120"/>
    </row>
    <row r="26" spans="2:60" s="7" customFormat="1" ht="13.35" customHeight="1">
      <c r="D26" s="119"/>
      <c r="E26" s="120"/>
      <c r="F26" s="120"/>
      <c r="G26" s="120"/>
      <c r="H26" s="120"/>
      <c r="I26" s="120"/>
      <c r="J26" s="120"/>
      <c r="K26" s="120"/>
      <c r="L26" s="120"/>
      <c r="M26" s="120"/>
      <c r="N26" s="120"/>
      <c r="O26" s="120"/>
    </row>
    <row r="27" spans="2:60" ht="13.35" customHeight="1">
      <c r="B27" s="7"/>
      <c r="C27" s="7"/>
      <c r="D27" s="119"/>
      <c r="E27" s="120"/>
      <c r="F27" s="120"/>
      <c r="G27" s="120"/>
      <c r="H27" s="120"/>
      <c r="I27" s="120"/>
      <c r="J27" s="120"/>
      <c r="K27" s="120"/>
      <c r="L27" s="120"/>
      <c r="M27" s="120"/>
      <c r="N27" s="120"/>
      <c r="O27" s="120"/>
      <c r="P27" s="7"/>
      <c r="Q27" s="7"/>
    </row>
    <row r="28" spans="2:60" ht="13.35" customHeight="1">
      <c r="B28" s="7"/>
      <c r="C28" s="7"/>
      <c r="D28" s="119"/>
      <c r="E28" s="120"/>
      <c r="F28" s="120"/>
      <c r="G28" s="120"/>
      <c r="H28" s="120"/>
      <c r="I28" s="120"/>
      <c r="J28" s="120"/>
      <c r="K28" s="120"/>
      <c r="L28" s="120"/>
      <c r="M28" s="120"/>
      <c r="N28" s="120"/>
      <c r="O28" s="120"/>
      <c r="P28" s="7"/>
      <c r="Q28" s="7"/>
    </row>
    <row r="29" spans="2:60" ht="13.35" customHeight="1">
      <c r="B29" s="7"/>
      <c r="C29" s="7"/>
      <c r="D29" s="119"/>
      <c r="E29" s="120"/>
      <c r="F29" s="120"/>
      <c r="G29" s="120"/>
      <c r="H29" s="120"/>
      <c r="I29" s="120"/>
      <c r="J29" s="120"/>
      <c r="K29" s="120"/>
      <c r="L29" s="120"/>
      <c r="M29" s="120"/>
      <c r="N29" s="120"/>
      <c r="O29" s="120"/>
      <c r="P29" s="7"/>
      <c r="Q29" s="7"/>
    </row>
    <row r="30" spans="2:60" ht="13.35" customHeight="1">
      <c r="B30" s="7"/>
      <c r="C30" s="7"/>
      <c r="D30" s="119"/>
      <c r="E30" s="120"/>
      <c r="F30" s="120"/>
      <c r="G30" s="120"/>
      <c r="H30" s="120"/>
      <c r="I30" s="120"/>
      <c r="J30" s="120"/>
      <c r="K30" s="120"/>
      <c r="L30" s="120"/>
      <c r="M30" s="120"/>
      <c r="N30" s="120"/>
      <c r="O30" s="120"/>
      <c r="P30" s="7"/>
      <c r="Q30" s="7"/>
    </row>
    <row r="31" spans="2:60" ht="13.35" customHeight="1">
      <c r="B31" s="7"/>
      <c r="C31" s="7"/>
      <c r="D31" s="119"/>
      <c r="E31" s="120"/>
      <c r="F31" s="120"/>
      <c r="G31" s="120"/>
      <c r="H31" s="120"/>
      <c r="I31" s="120"/>
      <c r="J31" s="120"/>
      <c r="K31" s="120"/>
      <c r="L31" s="120"/>
      <c r="M31" s="120"/>
      <c r="N31" s="120"/>
      <c r="O31" s="120"/>
      <c r="P31" s="7"/>
      <c r="Q31" s="7"/>
    </row>
    <row r="32" spans="2:60" ht="13.35" customHeight="1">
      <c r="B32" s="7"/>
      <c r="C32" s="7"/>
      <c r="D32" s="119"/>
      <c r="E32" s="120"/>
      <c r="F32" s="120"/>
      <c r="G32" s="120"/>
      <c r="H32" s="120"/>
      <c r="I32" s="120"/>
      <c r="J32" s="120"/>
      <c r="K32" s="120"/>
      <c r="L32" s="120"/>
      <c r="M32" s="120"/>
      <c r="N32" s="120"/>
      <c r="O32" s="120"/>
      <c r="P32" s="7"/>
      <c r="Q32" s="7"/>
    </row>
    <row r="33" spans="2:59" ht="13.35" customHeight="1">
      <c r="B33" s="7"/>
      <c r="C33" s="7"/>
      <c r="D33" s="119"/>
      <c r="E33" s="120"/>
      <c r="F33" s="120"/>
      <c r="G33" s="120"/>
      <c r="H33" s="120"/>
      <c r="I33" s="120"/>
      <c r="J33" s="120"/>
      <c r="K33" s="120"/>
      <c r="L33" s="120"/>
      <c r="M33" s="120"/>
      <c r="N33" s="120"/>
      <c r="O33" s="120"/>
      <c r="P33" s="7"/>
      <c r="Q33" s="7"/>
    </row>
    <row r="34" spans="2:59" ht="13.35" customHeight="1">
      <c r="B34" s="7"/>
      <c r="C34" s="7"/>
      <c r="D34" s="119"/>
      <c r="E34" s="120"/>
      <c r="F34" s="120"/>
      <c r="G34" s="120"/>
      <c r="H34" s="120"/>
      <c r="I34" s="120"/>
      <c r="J34" s="120"/>
      <c r="K34" s="120"/>
      <c r="L34" s="120"/>
      <c r="M34" s="120"/>
      <c r="N34" s="120"/>
      <c r="O34" s="120"/>
      <c r="P34" s="7"/>
      <c r="Q34" s="7"/>
    </row>
    <row r="35" spans="2:59" ht="13.35" customHeight="1">
      <c r="B35" s="7"/>
      <c r="C35" s="7"/>
      <c r="D35" s="119"/>
      <c r="E35" s="120"/>
      <c r="F35" s="120"/>
      <c r="G35" s="120"/>
      <c r="H35" s="120"/>
      <c r="I35" s="120"/>
      <c r="J35" s="120"/>
      <c r="K35" s="120"/>
      <c r="L35" s="120"/>
      <c r="M35" s="120"/>
      <c r="N35" s="120"/>
      <c r="O35" s="120"/>
      <c r="P35" s="7"/>
      <c r="Q35" s="7"/>
    </row>
    <row r="36" spans="2:59" ht="13.35" customHeight="1">
      <c r="B36" s="7"/>
      <c r="C36" s="7"/>
      <c r="D36" s="119"/>
      <c r="E36" s="120"/>
      <c r="F36" s="120"/>
      <c r="G36" s="120"/>
      <c r="H36" s="120"/>
      <c r="I36" s="120"/>
      <c r="J36" s="120"/>
      <c r="K36" s="120"/>
      <c r="L36" s="120"/>
      <c r="M36" s="120"/>
      <c r="N36" s="120"/>
      <c r="O36" s="120"/>
      <c r="P36" s="7"/>
      <c r="Q36" s="7"/>
    </row>
    <row r="37" spans="2:59" ht="13.35" customHeight="1">
      <c r="B37" s="7"/>
      <c r="C37" s="7"/>
      <c r="D37" s="119"/>
      <c r="E37" s="120"/>
      <c r="F37" s="120"/>
      <c r="G37" s="120"/>
      <c r="H37" s="120"/>
      <c r="I37" s="120"/>
      <c r="J37" s="120"/>
      <c r="K37" s="120"/>
      <c r="L37" s="120"/>
      <c r="M37" s="120"/>
      <c r="N37" s="120"/>
      <c r="O37" s="120"/>
      <c r="P37" s="7"/>
      <c r="Q37" s="7"/>
    </row>
    <row r="38" spans="2:59" ht="13.35" customHeight="1">
      <c r="B38" s="7" t="s">
        <v>96</v>
      </c>
      <c r="C38" s="7"/>
      <c r="D38" s="119"/>
      <c r="E38" s="120"/>
      <c r="F38" s="45"/>
      <c r="G38" s="45"/>
      <c r="H38" s="45"/>
      <c r="I38" s="45"/>
      <c r="J38" s="45"/>
      <c r="K38" s="45"/>
      <c r="L38" s="45"/>
      <c r="M38" s="45"/>
      <c r="N38" s="45"/>
      <c r="O38" s="45"/>
      <c r="P38" s="7"/>
      <c r="Q38" s="7"/>
    </row>
    <row r="39" spans="2:59" ht="13.35" customHeight="1">
      <c r="F39" s="12">
        <f>CSM!F23*('Cash Flows'!E$49/'Cash Flows'!E$14)</f>
        <v>723.59601567282652</v>
      </c>
      <c r="G39" s="12">
        <f>CSM!G23*('Cash Flows'!F49/'Cash Flows'!F14)</f>
        <v>660.38513979191634</v>
      </c>
      <c r="H39" s="12">
        <f>CSM!H23*('Cash Flows'!G49/'Cash Flows'!G14)</f>
        <v>602.22083598705308</v>
      </c>
      <c r="I39" s="12">
        <f>CSM!I23*('Cash Flows'!H49/'Cash Flows'!H14)</f>
        <v>548.71810477975623</v>
      </c>
      <c r="J39" s="12">
        <f>CSM!J23*('Cash Flows'!I49/'Cash Flows'!I14)</f>
        <v>496.12618452535293</v>
      </c>
      <c r="K39" s="12">
        <f>CSM!K23*('Cash Flows'!J49/'Cash Flows'!J14)</f>
        <v>451.18917711528672</v>
      </c>
      <c r="L39" s="12">
        <f>CSM!L23*('Cash Flows'!K49/'Cash Flows'!K14)</f>
        <v>409.87445976392735</v>
      </c>
      <c r="M39" s="12">
        <f>CSM!M23*('Cash Flows'!L49/'Cash Flows'!L14)</f>
        <v>371.89315820268718</v>
      </c>
      <c r="N39" s="12">
        <f>CSM!N23*('Cash Flows'!M49/'Cash Flows'!M14)</f>
        <v>336.9813318420816</v>
      </c>
      <c r="O39" s="12">
        <f>CSM!O23*('Cash Flows'!N49/'Cash Flows'!N14)</f>
        <v>304.90109097648269</v>
      </c>
      <c r="P39" s="151">
        <f>CSM!P23*('Cash Flows'!O49/'Cash Flows'!O14)</f>
        <v>275.44017562524243</v>
      </c>
      <c r="Q39" s="151">
        <f>CSM!Q23*('Cash Flows'!P49/'Cash Flows'!P14)</f>
        <v>248.40395065921038</v>
      </c>
      <c r="R39" s="151">
        <f>CSM!R23*('Cash Flows'!Q49/'Cash Flows'!Q14)</f>
        <v>223.61626098134352</v>
      </c>
      <c r="S39" s="151">
        <f>CSM!S23*('Cash Flows'!R49/'Cash Flows'!R14)</f>
        <v>200.91206877365821</v>
      </c>
      <c r="T39" s="151">
        <f>CSM!T23*('Cash Flows'!S49/'Cash Flows'!S14)</f>
        <v>180.13705294003773</v>
      </c>
      <c r="U39" s="151">
        <f>CSM!U23*('Cash Flows'!T49/'Cash Flows'!T14)</f>
        <v>161.16808379092126</v>
      </c>
      <c r="V39" s="151">
        <f>CSM!V23*('Cash Flows'!U49/'Cash Flows'!U14)</f>
        <v>143.86830844512136</v>
      </c>
      <c r="W39" s="151">
        <f>CSM!W23*('Cash Flows'!V49/'Cash Flows'!V14)</f>
        <v>128.11095463252553</v>
      </c>
      <c r="X39" s="151">
        <f>CSM!X23*('Cash Flows'!W49/'Cash Flows'!W14)</f>
        <v>113.77854556373184</v>
      </c>
      <c r="Y39" s="151">
        <f>CSM!Y23*('Cash Flows'!X49/'Cash Flows'!X14)</f>
        <v>100.76251248572075</v>
      </c>
      <c r="Z39" s="151">
        <f>CSM!Z23*('Cash Flows'!Y49/'Cash Flows'!Y14)</f>
        <v>88.962367377249521</v>
      </c>
      <c r="AA39" s="151">
        <f>CSM!AA23*('Cash Flows'!Z49/'Cash Flows'!Z14)</f>
        <v>78.285236328792521</v>
      </c>
      <c r="AB39" s="151">
        <f>CSM!AB23*('Cash Flows'!AA49/'Cash Flows'!AA14)</f>
        <v>68.645324973629982</v>
      </c>
      <c r="AC39" s="151">
        <f>CSM!AC23*('Cash Flows'!AB49/'Cash Flows'!AB14)</f>
        <v>59.96310979540776</v>
      </c>
      <c r="AD39" s="151">
        <f>CSM!AD23*('Cash Flows'!AC49/'Cash Flows'!AC14)</f>
        <v>52.164628634089851</v>
      </c>
      <c r="AE39" s="151">
        <f>CSM!AE23*('Cash Flows'!AD49/'Cash Flows'!AD14)</f>
        <v>45.180769321027277</v>
      </c>
      <c r="AF39" s="151">
        <f>CSM!AF23*('Cash Flows'!AE49/'Cash Flows'!AE14)</f>
        <v>38.94644154760595</v>
      </c>
      <c r="AG39" s="151">
        <f>CSM!AG23*('Cash Flows'!AF49/'Cash Flows'!AF14)</f>
        <v>33.400515054678721</v>
      </c>
      <c r="AH39" s="151">
        <f>CSM!AH23*('Cash Flows'!AG49/'Cash Flows'!AG14)</f>
        <v>28.48580515999684</v>
      </c>
      <c r="AI39" s="151">
        <f>CSM!AI23*('Cash Flows'!AH49/'Cash Flows'!AH14)</f>
        <v>24.14898737984295</v>
      </c>
      <c r="AJ39" s="151">
        <f>CSM!AJ23*('Cash Flows'!AI49/'Cash Flows'!AI14)</f>
        <v>20.340342513260104</v>
      </c>
      <c r="AK39" s="151">
        <f>CSM!AK23*('Cash Flows'!AJ49/'Cash Flows'!AJ14)</f>
        <v>17.013325729012379</v>
      </c>
      <c r="AL39" s="151">
        <f>CSM!AL23*('Cash Flows'!AK49/'Cash Flows'!AK14)</f>
        <v>14.12424109227198</v>
      </c>
      <c r="AM39" s="151">
        <f>CSM!AM23*('Cash Flows'!AL49/'Cash Flows'!AL14)</f>
        <v>11.631827493730473</v>
      </c>
      <c r="AN39" s="151">
        <f>CSM!AN23*('Cash Flows'!AM49/'Cash Flows'!AM14)</f>
        <v>9.4969551298896437</v>
      </c>
      <c r="AO39" s="151">
        <f>CSM!AO23*('Cash Flows'!AN49/'Cash Flows'!AN14)</f>
        <v>7.6825050546959073</v>
      </c>
      <c r="AP39" s="151">
        <f>CSM!AP23*('Cash Flows'!AO49/'Cash Flows'!AO14)</f>
        <v>6.153198128226113</v>
      </c>
      <c r="AQ39" s="151">
        <f>CSM!AQ23*('Cash Flows'!AP49/'Cash Flows'!AP14)</f>
        <v>4.8756415165639151</v>
      </c>
      <c r="AR39" s="151">
        <f>CSM!AR23*('Cash Flows'!AQ49/'Cash Flows'!AQ14)</f>
        <v>3.818700694407398</v>
      </c>
      <c r="AS39" s="151">
        <f>CSM!AS23*('Cash Flows'!AR49/'Cash Flows'!AR14)</f>
        <v>2.9536640723357075</v>
      </c>
      <c r="AT39" s="151">
        <f>CSM!AT23*('Cash Flows'!AS49/'Cash Flows'!AS14)</f>
        <v>2.254067080056311</v>
      </c>
      <c r="AU39" s="151">
        <f>CSM!AU23*('Cash Flows'!AT49/'Cash Flows'!AT14)</f>
        <v>1.6956060424129857</v>
      </c>
      <c r="AV39" s="151">
        <f>CSM!AV23*('Cash Flows'!AU49/'Cash Flows'!AU14)</f>
        <v>1.2561110569965546</v>
      </c>
      <c r="AW39" s="151">
        <f>CSM!AW23*('Cash Flows'!AV49/'Cash Flows'!AV14)</f>
        <v>0.9155080408178935</v>
      </c>
      <c r="AX39" s="151">
        <f>CSM!AX23*('Cash Flows'!AW49/'Cash Flows'!AW14)</f>
        <v>0.65578797578634018</v>
      </c>
      <c r="AY39" s="151">
        <f>CSM!AY23*('Cash Flows'!AX49/'Cash Flows'!AX14)</f>
        <v>0.46106940641861616</v>
      </c>
      <c r="AZ39" s="151">
        <f>CSM!AZ23*('Cash Flows'!AY49/'Cash Flows'!AY14)</f>
        <v>0.31764299897366349</v>
      </c>
      <c r="BA39" s="151">
        <f>CSM!BA23*('Cash Flows'!AZ49/'Cash Flows'!AZ14)</f>
        <v>0.21392780492953217</v>
      </c>
      <c r="BB39" s="151">
        <f>CSM!BB23*('Cash Flows'!BA49/'Cash Flows'!BA14)</f>
        <v>0.14035401374534937</v>
      </c>
      <c r="BC39" s="151">
        <f>CSM!BC23*('Cash Flows'!BB49/'Cash Flows'!BB14)</f>
        <v>8.9189799545533563E-2</v>
      </c>
      <c r="BD39" s="151">
        <f>CSM!BD23*('Cash Flows'!BC49/'Cash Flows'!BC14)</f>
        <v>5.433094577565039E-2</v>
      </c>
      <c r="BE39" s="151">
        <f>CSM!BE23*('Cash Flows'!BD49/'Cash Flows'!BD14)</f>
        <v>3.1071363815501355E-2</v>
      </c>
      <c r="BF39" s="151">
        <f>CSM!BF23*('Cash Flows'!BE49/'Cash Flows'!BE14)</f>
        <v>1.5870669424648837E-2</v>
      </c>
      <c r="BG39" s="151">
        <f>CSM!BG23*('Cash Flows'!BF49/'Cash Flows'!BF14)</f>
        <v>6.132030731288503E-3</v>
      </c>
    </row>
    <row r="40" spans="2:59" ht="13.35" customHeight="1">
      <c r="D40" s="117" t="s">
        <v>35</v>
      </c>
      <c r="E40" s="118">
        <f>E18</f>
        <v>794.39982169418533</v>
      </c>
      <c r="F40" s="118"/>
      <c r="G40" s="118"/>
      <c r="H40" s="118"/>
      <c r="I40" s="118"/>
      <c r="J40" s="118"/>
      <c r="K40" s="118"/>
      <c r="L40" s="118"/>
      <c r="M40" s="118"/>
      <c r="N40" s="118"/>
      <c r="O40" s="118"/>
      <c r="P40" s="170"/>
      <c r="Q40" s="170"/>
      <c r="R40" s="170"/>
      <c r="S40" s="170"/>
      <c r="T40" s="170"/>
      <c r="U40" s="170"/>
      <c r="V40" s="170"/>
      <c r="W40" s="170"/>
      <c r="X40" s="170"/>
      <c r="Y40" s="170"/>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row>
    <row r="41" spans="2:59" ht="13.35" customHeight="1">
      <c r="P41" s="153"/>
      <c r="Q41" s="153"/>
      <c r="R41" s="153"/>
      <c r="S41" s="153"/>
      <c r="T41" s="153"/>
      <c r="U41" s="153"/>
      <c r="V41" s="153"/>
      <c r="W41" s="153"/>
      <c r="X41" s="153"/>
      <c r="Y41" s="153"/>
      <c r="Z41" s="153"/>
      <c r="AA41" s="153"/>
      <c r="AB41" s="153"/>
      <c r="AC41" s="153"/>
      <c r="AD41" s="153"/>
      <c r="AE41" s="153"/>
      <c r="AF41" s="153"/>
      <c r="AG41" s="153"/>
      <c r="AH41" s="153"/>
      <c r="AI41" s="153"/>
      <c r="AJ41" s="153"/>
      <c r="AK41" s="153"/>
      <c r="AL41" s="153"/>
      <c r="AM41" s="153"/>
      <c r="AN41" s="153"/>
      <c r="AO41" s="153"/>
      <c r="AP41" s="153"/>
      <c r="AQ41" s="153"/>
      <c r="AR41" s="153"/>
      <c r="AS41" s="153"/>
      <c r="AT41" s="153"/>
      <c r="AU41" s="153"/>
      <c r="AV41" s="153"/>
      <c r="AW41" s="153"/>
      <c r="AX41" s="153"/>
      <c r="AY41" s="153"/>
      <c r="AZ41" s="153"/>
      <c r="BA41" s="153"/>
      <c r="BB41" s="153"/>
      <c r="BC41" s="153"/>
      <c r="BD41" s="153"/>
      <c r="BE41" s="153"/>
      <c r="BF41" s="153"/>
      <c r="BG41" s="153"/>
    </row>
    <row r="42" spans="2:59" ht="13.35" customHeight="1">
      <c r="D42" s="117" t="s">
        <v>71</v>
      </c>
      <c r="E42" s="34"/>
      <c r="F42" s="47">
        <f>E40</f>
        <v>794.39982169418533</v>
      </c>
      <c r="G42" s="47">
        <f>F50</f>
        <v>723.59601567282652</v>
      </c>
      <c r="H42" s="47">
        <f t="shared" ref="H42:P42" si="5">G50</f>
        <v>660.38513979191634</v>
      </c>
      <c r="I42" s="47">
        <f t="shared" si="5"/>
        <v>602.22083598705308</v>
      </c>
      <c r="J42" s="47">
        <f t="shared" si="5"/>
        <v>548.71810477975623</v>
      </c>
      <c r="K42" s="47">
        <f t="shared" si="5"/>
        <v>496.12618452535293</v>
      </c>
      <c r="L42" s="47">
        <f t="shared" si="5"/>
        <v>451.18917711528672</v>
      </c>
      <c r="M42" s="47">
        <f t="shared" si="5"/>
        <v>409.87445976392729</v>
      </c>
      <c r="N42" s="47">
        <f t="shared" si="5"/>
        <v>371.89315820268706</v>
      </c>
      <c r="O42" s="47">
        <f t="shared" si="5"/>
        <v>336.98133184208149</v>
      </c>
      <c r="P42" s="171">
        <f t="shared" si="5"/>
        <v>304.90109097648258</v>
      </c>
      <c r="Q42" s="171">
        <f t="shared" ref="Q42:BG42" si="6">P50</f>
        <v>275.44017562524238</v>
      </c>
      <c r="R42" s="171">
        <f t="shared" si="6"/>
        <v>248.4039506592103</v>
      </c>
      <c r="S42" s="171">
        <f t="shared" si="6"/>
        <v>223.6162609813434</v>
      </c>
      <c r="T42" s="171">
        <f t="shared" si="6"/>
        <v>200.91206877365812</v>
      </c>
      <c r="U42" s="171">
        <f t="shared" si="6"/>
        <v>180.13705294003765</v>
      </c>
      <c r="V42" s="171">
        <f t="shared" si="6"/>
        <v>161.16808379092114</v>
      </c>
      <c r="W42" s="171">
        <f t="shared" si="6"/>
        <v>143.86830844512124</v>
      </c>
      <c r="X42" s="171">
        <f t="shared" si="6"/>
        <v>128.11095463252545</v>
      </c>
      <c r="Y42" s="171">
        <f t="shared" si="6"/>
        <v>113.77854556373171</v>
      </c>
      <c r="Z42" s="171">
        <f t="shared" si="6"/>
        <v>100.76251248572061</v>
      </c>
      <c r="AA42" s="171">
        <f t="shared" si="6"/>
        <v>88.962367377249365</v>
      </c>
      <c r="AB42" s="171">
        <f t="shared" si="6"/>
        <v>78.285236328792365</v>
      </c>
      <c r="AC42" s="171">
        <f t="shared" si="6"/>
        <v>68.645324973629812</v>
      </c>
      <c r="AD42" s="171">
        <f t="shared" si="6"/>
        <v>59.96310979540759</v>
      </c>
      <c r="AE42" s="171">
        <f t="shared" si="6"/>
        <v>52.164628634089674</v>
      </c>
      <c r="AF42" s="171">
        <f t="shared" si="6"/>
        <v>45.180769321027086</v>
      </c>
      <c r="AG42" s="171">
        <f t="shared" si="6"/>
        <v>38.946441547605758</v>
      </c>
      <c r="AH42" s="171">
        <f t="shared" si="6"/>
        <v>33.400515054678515</v>
      </c>
      <c r="AI42" s="171">
        <f t="shared" si="6"/>
        <v>28.48580515999663</v>
      </c>
      <c r="AJ42" s="171">
        <f t="shared" si="6"/>
        <v>24.14898737984273</v>
      </c>
      <c r="AK42" s="171">
        <f t="shared" si="6"/>
        <v>20.340342513259873</v>
      </c>
      <c r="AL42" s="171">
        <f t="shared" si="6"/>
        <v>17.013325729012145</v>
      </c>
      <c r="AM42" s="171">
        <f t="shared" si="6"/>
        <v>14.124241092271733</v>
      </c>
      <c r="AN42" s="171">
        <f t="shared" si="6"/>
        <v>11.631827493730217</v>
      </c>
      <c r="AO42" s="171">
        <f t="shared" si="6"/>
        <v>9.4969551298893791</v>
      </c>
      <c r="AP42" s="171">
        <f t="shared" si="6"/>
        <v>7.6825050546956319</v>
      </c>
      <c r="AQ42" s="171">
        <f t="shared" si="6"/>
        <v>6.1531981282258261</v>
      </c>
      <c r="AR42" s="171">
        <f t="shared" si="6"/>
        <v>4.8756415165636184</v>
      </c>
      <c r="AS42" s="171">
        <f t="shared" si="6"/>
        <v>3.8187006944070889</v>
      </c>
      <c r="AT42" s="171">
        <f t="shared" si="6"/>
        <v>2.9536640723353855</v>
      </c>
      <c r="AU42" s="171">
        <f t="shared" si="6"/>
        <v>2.2540670800559766</v>
      </c>
      <c r="AV42" s="171">
        <f t="shared" si="6"/>
        <v>1.6956060424126376</v>
      </c>
      <c r="AW42" s="171">
        <f t="shared" si="6"/>
        <v>1.2561110569961926</v>
      </c>
      <c r="AX42" s="171">
        <f t="shared" si="6"/>
        <v>0.91550804081751713</v>
      </c>
      <c r="AY42" s="171">
        <f t="shared" si="6"/>
        <v>0.65578797578594872</v>
      </c>
      <c r="AZ42" s="171">
        <f t="shared" si="6"/>
        <v>0.46106940641820893</v>
      </c>
      <c r="BA42" s="171">
        <f t="shared" si="6"/>
        <v>0.31764299897324</v>
      </c>
      <c r="BB42" s="171">
        <f t="shared" si="6"/>
        <v>0.21392780492909177</v>
      </c>
      <c r="BC42" s="171">
        <f t="shared" si="6"/>
        <v>0.14035401374489137</v>
      </c>
      <c r="BD42" s="171">
        <f t="shared" si="6"/>
        <v>8.9189799545057277E-2</v>
      </c>
      <c r="BE42" s="171">
        <f t="shared" si="6"/>
        <v>5.4330945775155043E-2</v>
      </c>
      <c r="BF42" s="171">
        <f t="shared" si="6"/>
        <v>3.1071363814986191E-2</v>
      </c>
      <c r="BG42" s="171">
        <f t="shared" si="6"/>
        <v>1.5870669424113071E-2</v>
      </c>
    </row>
    <row r="43" spans="2:59" ht="13.35" customHeight="1">
      <c r="D43" s="117" t="s">
        <v>72</v>
      </c>
      <c r="E43" s="11"/>
      <c r="F43" s="47">
        <f>-F42*'Inputs-Assumptions-Policy Specs'!D$31</f>
        <v>-31.775992867767414</v>
      </c>
      <c r="G43" s="47">
        <f>-G42*'Inputs-Assumptions-Policy Specs'!E31</f>
        <v>-28.943840626913062</v>
      </c>
      <c r="H43" s="47">
        <f>-H42*'Inputs-Assumptions-Policy Specs'!F31</f>
        <v>-26.415405591676656</v>
      </c>
      <c r="I43" s="47">
        <f>-I42*'Inputs-Assumptions-Policy Specs'!G31</f>
        <v>-24.088833439482123</v>
      </c>
      <c r="J43" s="47">
        <f>-J42*'Inputs-Assumptions-Policy Specs'!H31</f>
        <v>-21.948724191190248</v>
      </c>
      <c r="K43" s="47">
        <f>-K42*'Inputs-Assumptions-Policy Specs'!I31</f>
        <v>-19.845047381014119</v>
      </c>
      <c r="L43" s="47">
        <f>-L42*'Inputs-Assumptions-Policy Specs'!J31</f>
        <v>-18.047567084611469</v>
      </c>
      <c r="M43" s="47">
        <f>-M42*'Inputs-Assumptions-Policy Specs'!K31</f>
        <v>-16.394978390557092</v>
      </c>
      <c r="N43" s="47">
        <f>-N42*'Inputs-Assumptions-Policy Specs'!L31</f>
        <v>-14.875726328107483</v>
      </c>
      <c r="O43" s="47">
        <f>-O42*'Inputs-Assumptions-Policy Specs'!M31</f>
        <v>-13.479253273683259</v>
      </c>
      <c r="P43" s="171">
        <f>-P42*'Inputs-Assumptions-Policy Specs'!N31</f>
        <v>-12.196043639059303</v>
      </c>
      <c r="Q43" s="171">
        <f>-Q42*'Inputs-Assumptions-Policy Specs'!O31</f>
        <v>-11.017607025009696</v>
      </c>
      <c r="R43" s="171">
        <f>-R42*'Inputs-Assumptions-Policy Specs'!P31</f>
        <v>-9.9361580263684122</v>
      </c>
      <c r="S43" s="171">
        <f>-S42*'Inputs-Assumptions-Policy Specs'!Q31</f>
        <v>-8.9446504392537367</v>
      </c>
      <c r="T43" s="171">
        <f>-T42*'Inputs-Assumptions-Policy Specs'!R31</f>
        <v>-8.036482750946325</v>
      </c>
      <c r="U43" s="171">
        <f>-U42*'Inputs-Assumptions-Policy Specs'!S31</f>
        <v>-7.2054821176015063</v>
      </c>
      <c r="V43" s="171">
        <f>-V42*'Inputs-Assumptions-Policy Specs'!T31</f>
        <v>-6.4467233516368463</v>
      </c>
      <c r="W43" s="171">
        <f>-W42*'Inputs-Assumptions-Policy Specs'!U31</f>
        <v>-5.7547323378048496</v>
      </c>
      <c r="X43" s="171">
        <f>-X42*'Inputs-Assumptions-Policy Specs'!V31</f>
        <v>-5.1244381853010177</v>
      </c>
      <c r="Y43" s="171">
        <f>-Y42*'Inputs-Assumptions-Policy Specs'!W31</f>
        <v>-4.5511418225492681</v>
      </c>
      <c r="Z43" s="171">
        <f>-Z42*'Inputs-Assumptions-Policy Specs'!X31</f>
        <v>-4.0305004994288245</v>
      </c>
      <c r="AA43" s="171">
        <f>-AA42*'Inputs-Assumptions-Policy Specs'!Y31</f>
        <v>-3.5584946950899745</v>
      </c>
      <c r="AB43" s="171">
        <f>-AB42*'Inputs-Assumptions-Policy Specs'!Z31</f>
        <v>-3.1314094531516945</v>
      </c>
      <c r="AC43" s="171">
        <f>-AC42*'Inputs-Assumptions-Policy Specs'!AA31</f>
        <v>-2.7458129989451927</v>
      </c>
      <c r="AD43" s="171">
        <f>-AD42*'Inputs-Assumptions-Policy Specs'!AB31</f>
        <v>-2.3985243918163035</v>
      </c>
      <c r="AE43" s="171">
        <f>-AE42*'Inputs-Assumptions-Policy Specs'!AC31</f>
        <v>-2.0865851453635869</v>
      </c>
      <c r="AF43" s="171">
        <f>-AF42*'Inputs-Assumptions-Policy Specs'!AD31</f>
        <v>-1.8072307728410835</v>
      </c>
      <c r="AG43" s="171">
        <f>-AG42*'Inputs-Assumptions-Policy Specs'!AE31</f>
        <v>-1.5578576619042304</v>
      </c>
      <c r="AH43" s="171">
        <f>-AH42*'Inputs-Assumptions-Policy Specs'!AF31</f>
        <v>-1.3360206021871406</v>
      </c>
      <c r="AI43" s="171">
        <f>-AI42*'Inputs-Assumptions-Policy Specs'!AG31</f>
        <v>-1.1394322063998652</v>
      </c>
      <c r="AJ43" s="171">
        <f>-AJ42*'Inputs-Assumptions-Policy Specs'!AH31</f>
        <v>-0.96595949519370916</v>
      </c>
      <c r="AK43" s="171">
        <f>-AK42*'Inputs-Assumptions-Policy Specs'!AI31</f>
        <v>-0.81361370053039495</v>
      </c>
      <c r="AL43" s="171">
        <f>-AL42*'Inputs-Assumptions-Policy Specs'!AJ31</f>
        <v>-0.68053302916048586</v>
      </c>
      <c r="AM43" s="171">
        <f>-AM42*'Inputs-Assumptions-Policy Specs'!AK31</f>
        <v>-0.56496964369086933</v>
      </c>
      <c r="AN43" s="171">
        <f>-AN42*'Inputs-Assumptions-Policy Specs'!AL31</f>
        <v>-0.46527309974920872</v>
      </c>
      <c r="AO43" s="171">
        <f>-AO42*'Inputs-Assumptions-Policy Specs'!AM31</f>
        <v>-0.37987820519557519</v>
      </c>
      <c r="AP43" s="171">
        <f>-AP42*'Inputs-Assumptions-Policy Specs'!AN31</f>
        <v>-0.30730020218782528</v>
      </c>
      <c r="AQ43" s="171">
        <f>-AQ42*'Inputs-Assumptions-Policy Specs'!AO31</f>
        <v>-0.24612792512903306</v>
      </c>
      <c r="AR43" s="171">
        <f>-AR42*'Inputs-Assumptions-Policy Specs'!AP31</f>
        <v>-0.19502566066254473</v>
      </c>
      <c r="AS43" s="171">
        <f>-AS42*'Inputs-Assumptions-Policy Specs'!AQ31</f>
        <v>-0.15274802777628357</v>
      </c>
      <c r="AT43" s="171">
        <f>-AT42*'Inputs-Assumptions-Policy Specs'!AR31</f>
        <v>-0.11814656289341542</v>
      </c>
      <c r="AU43" s="171">
        <f>-AU42*'Inputs-Assumptions-Policy Specs'!AS31</f>
        <v>-9.0162683202239066E-2</v>
      </c>
      <c r="AV43" s="171">
        <f>-AV42*'Inputs-Assumptions-Policy Specs'!AT31</f>
        <v>-6.7824241696505499E-2</v>
      </c>
      <c r="AW43" s="171">
        <f>-AW42*'Inputs-Assumptions-Policy Specs'!AU31</f>
        <v>-5.0244442279847708E-2</v>
      </c>
      <c r="AX43" s="171">
        <f>-AX42*'Inputs-Assumptions-Policy Specs'!AV31</f>
        <v>-3.6620321632700688E-2</v>
      </c>
      <c r="AY43" s="171">
        <f>-AY42*'Inputs-Assumptions-Policy Specs'!AW31</f>
        <v>-2.6231519031437948E-2</v>
      </c>
      <c r="AZ43" s="171">
        <f>-AZ42*'Inputs-Assumptions-Policy Specs'!AX31</f>
        <v>-1.8442776256728358E-2</v>
      </c>
      <c r="BA43" s="171">
        <f>-BA42*'Inputs-Assumptions-Policy Specs'!AY31</f>
        <v>-1.27057199589296E-2</v>
      </c>
      <c r="BB43" s="171">
        <f>-BB42*'Inputs-Assumptions-Policy Specs'!AZ31</f>
        <v>-8.5571121971636712E-3</v>
      </c>
      <c r="BC43" s="171">
        <f>-BC42*'Inputs-Assumptions-Policy Specs'!BA31</f>
        <v>-5.6141605497956552E-3</v>
      </c>
      <c r="BD43" s="171">
        <f>-BD42*'Inputs-Assumptions-Policy Specs'!BB31</f>
        <v>-3.5675919818022911E-3</v>
      </c>
      <c r="BE43" s="171">
        <f>-BE42*'Inputs-Assumptions-Policy Specs'!BC31</f>
        <v>-2.173237831006202E-3</v>
      </c>
      <c r="BF43" s="171">
        <f>-BF42*'Inputs-Assumptions-Policy Specs'!BD31</f>
        <v>-1.2428545525994476E-3</v>
      </c>
      <c r="BG43" s="171">
        <f>-BG42*'Inputs-Assumptions-Policy Specs'!BE31</f>
        <v>-6.3482677696452289E-4</v>
      </c>
    </row>
    <row r="44" spans="2:59" ht="13.35" customHeight="1">
      <c r="D44" s="117" t="s">
        <v>225</v>
      </c>
      <c r="E44" s="11"/>
      <c r="F44" s="220">
        <f>F22*'Cash Flows'!D$49/'Cash Flows'!D$14</f>
        <v>102.57979888912615</v>
      </c>
      <c r="G44" s="47">
        <f>G22*'Cash Flows'!E49/'Cash Flows'!E14</f>
        <v>92.154716507823153</v>
      </c>
      <c r="H44" s="47">
        <f>H22*'Cash Flows'!F49/'Cash Flows'!F14</f>
        <v>84.579709396539897</v>
      </c>
      <c r="I44" s="47">
        <f>I22*'Cash Flows'!G49/'Cash Flows'!G14</f>
        <v>77.591564646778977</v>
      </c>
      <c r="J44" s="47">
        <f>J22*'Cash Flows'!H49/'Cash Flows'!H14</f>
        <v>71.152954539137539</v>
      </c>
      <c r="K44" s="47">
        <f>K22*'Cash Flows'!I49/'Cash Flows'!I14</f>
        <v>64.782054791080341</v>
      </c>
      <c r="L44" s="47">
        <f>L22*'Cash Flows'!J49/'Cash Flows'!J14</f>
        <v>59.362284435970892</v>
      </c>
      <c r="M44" s="47">
        <f>M22*'Cash Flows'!K49/'Cash Flows'!K14</f>
        <v>54.376279951797287</v>
      </c>
      <c r="N44" s="47">
        <f>N22*'Cash Flows'!L49/'Cash Flows'!L14</f>
        <v>49.787552688713035</v>
      </c>
      <c r="O44" s="47">
        <f>O22*'Cash Flows'!M49/'Cash Flows'!M14</f>
        <v>45.559494139282137</v>
      </c>
      <c r="P44" s="171">
        <f>P22*'Cash Flows'!N49/'Cash Flows'!N14</f>
        <v>41.656958990299515</v>
      </c>
      <c r="Q44" s="171">
        <f>Q22*'Cash Flows'!O49/'Cash Flows'!O14</f>
        <v>38.053831991041768</v>
      </c>
      <c r="R44" s="171">
        <f>R22*'Cash Flows'!P49/'Cash Flows'!P14</f>
        <v>34.723847704235276</v>
      </c>
      <c r="S44" s="171">
        <f>S22*'Cash Flows'!Q49/'Cash Flows'!Q14</f>
        <v>31.648842646939023</v>
      </c>
      <c r="T44" s="171">
        <f>T22*'Cash Flows'!R49/'Cash Flows'!R14</f>
        <v>28.811498584566813</v>
      </c>
      <c r="U44" s="171">
        <f>U22*'Cash Flows'!S49/'Cash Flows'!S14</f>
        <v>26.174451266718016</v>
      </c>
      <c r="V44" s="171">
        <f>V22*'Cash Flows'!T49/'Cash Flows'!T14</f>
        <v>23.746498697436749</v>
      </c>
      <c r="W44" s="171">
        <f>W22*'Cash Flows'!U49/'Cash Flows'!U14</f>
        <v>21.512086150400656</v>
      </c>
      <c r="X44" s="171">
        <f>X22*'Cash Flows'!V49/'Cash Flows'!V14</f>
        <v>19.456847254094757</v>
      </c>
      <c r="Y44" s="171">
        <f>Y22*'Cash Flows'!W49/'Cash Flows'!W14</f>
        <v>17.567174900560371</v>
      </c>
      <c r="Z44" s="171">
        <f>Z22*'Cash Flows'!X49/'Cash Flows'!X14</f>
        <v>15.83064560790006</v>
      </c>
      <c r="AA44" s="171">
        <f>AA22*'Cash Flows'!Y49/'Cash Flows'!Y14</f>
        <v>14.235625743546969</v>
      </c>
      <c r="AB44" s="171">
        <f>AB22*'Cash Flows'!Z49/'Cash Flows'!Z14</f>
        <v>12.771320808314236</v>
      </c>
      <c r="AC44" s="171">
        <f>AC22*'Cash Flows'!AA49/'Cash Flows'!AA14</f>
        <v>11.428028177167423</v>
      </c>
      <c r="AD44" s="171">
        <f>AD22*'Cash Flows'!AB49/'Cash Flows'!AB14</f>
        <v>10.197005553134218</v>
      </c>
      <c r="AE44" s="171">
        <f>AE22*'Cash Flows'!AC49/'Cash Flows'!AC14</f>
        <v>9.0704444584261719</v>
      </c>
      <c r="AF44" s="171">
        <f>AF22*'Cash Flows'!AD49/'Cash Flows'!AD14</f>
        <v>8.0415585462624097</v>
      </c>
      <c r="AG44" s="171">
        <f>AG22*'Cash Flows'!AE49/'Cash Flows'!AE14</f>
        <v>7.1037841548314713</v>
      </c>
      <c r="AH44" s="171">
        <f>AH22*'Cash Flows'!AF49/'Cash Flows'!AF14</f>
        <v>6.2507304968690267</v>
      </c>
      <c r="AI44" s="171">
        <f>AI22*'Cash Flows'!AG49/'Cash Flows'!AG14</f>
        <v>5.4762499865537624</v>
      </c>
      <c r="AJ44" s="171">
        <f>AJ22*'Cash Flows'!AH49/'Cash Flows'!AH14</f>
        <v>4.7746043617765643</v>
      </c>
      <c r="AK44" s="171">
        <f>AK22*'Cash Flows'!AI49/'Cash Flows'!AI14</f>
        <v>4.1406304847781268</v>
      </c>
      <c r="AL44" s="171">
        <f>AL22*'Cash Flows'!AJ49/'Cash Flows'!AJ14</f>
        <v>3.5696176659008976</v>
      </c>
      <c r="AM44" s="171">
        <f>AM22*'Cash Flows'!AK49/'Cash Flows'!AK14</f>
        <v>3.0573832422323841</v>
      </c>
      <c r="AN44" s="171">
        <f>AN22*'Cash Flows'!AL49/'Cash Flows'!AL14</f>
        <v>2.6001454635900467</v>
      </c>
      <c r="AO44" s="171">
        <f>AO22*'Cash Flows'!AM49/'Cash Flows'!AM14</f>
        <v>2.1943282803893225</v>
      </c>
      <c r="AP44" s="171">
        <f>AP22*'Cash Flows'!AN49/'Cash Flows'!AN14</f>
        <v>1.8366071286576306</v>
      </c>
      <c r="AQ44" s="171">
        <f>AQ22*'Cash Flows'!AO49/'Cash Flows'!AO14</f>
        <v>1.5236845367912413</v>
      </c>
      <c r="AR44" s="171">
        <f>AR22*'Cash Flows'!AP49/'Cash Flows'!AP14</f>
        <v>1.2519664828190737</v>
      </c>
      <c r="AS44" s="171">
        <f>AS22*'Cash Flows'!AQ49/'Cash Flows'!AQ14</f>
        <v>1.0177846498479868</v>
      </c>
      <c r="AT44" s="171">
        <f>AT22*'Cash Flows'!AR49/'Cash Flows'!AR14</f>
        <v>0.81774355517282427</v>
      </c>
      <c r="AU44" s="171">
        <f>AU22*'Cash Flows'!AS49/'Cash Flows'!AS14</f>
        <v>0.64862372084557796</v>
      </c>
      <c r="AV44" s="171">
        <f>AV22*'Cash Flows'!AT49/'Cash Flows'!AT14</f>
        <v>0.50731922711295052</v>
      </c>
      <c r="AW44" s="171">
        <f>AW22*'Cash Flows'!AU49/'Cash Flows'!AU14</f>
        <v>0.39084745845852337</v>
      </c>
      <c r="AX44" s="171">
        <f>AX22*'Cash Flows'!AV49/'Cash Flows'!AV14</f>
        <v>0.2963403866642691</v>
      </c>
      <c r="AY44" s="171">
        <f>AY22*'Cash Flows'!AW49/'Cash Flows'!AW14</f>
        <v>0.22095008839917774</v>
      </c>
      <c r="AZ44" s="171">
        <f>AZ22*'Cash Flows'!AX49/'Cash Flows'!AX14</f>
        <v>0.16186918370169731</v>
      </c>
      <c r="BA44" s="171">
        <f>BA22*'Cash Flows'!AY49/'Cash Flows'!AY14</f>
        <v>0.11642091400307783</v>
      </c>
      <c r="BB44" s="171">
        <f>BB22*'Cash Flows'!AZ49/'Cash Flows'!AZ14</f>
        <v>8.2130903381364098E-2</v>
      </c>
      <c r="BC44" s="171">
        <f>BC22*'Cash Flows'!BA49/'Cash Flows'!BA14</f>
        <v>5.6778374749629754E-2</v>
      </c>
      <c r="BD44" s="171">
        <f>BD22*'Cash Flows'!BB49/'Cash Flows'!BB14</f>
        <v>3.8426445751704522E-2</v>
      </c>
      <c r="BE44" s="171">
        <f>BE22*'Cash Flows'!BC49/'Cash Flows'!BC14</f>
        <v>2.5432819791175055E-2</v>
      </c>
      <c r="BF44" s="171">
        <f>BF22*'Cash Flows'!BD49/'Cash Flows'!BD14</f>
        <v>1.644354894347257E-2</v>
      </c>
      <c r="BG44" s="171">
        <f>BG22*'Cash Flows'!BE49/'Cash Flows'!BE14</f>
        <v>1.037346547034629E-2</v>
      </c>
    </row>
    <row r="45" spans="2:59" ht="13.35" customHeight="1">
      <c r="D45" s="129" t="s">
        <v>117</v>
      </c>
      <c r="E45" s="124"/>
      <c r="F45" s="128">
        <f>-CSM!F23*('Cash Flows'!E$49/'Cash Flows'!E$14-1)*(F13=5)</f>
        <v>0</v>
      </c>
      <c r="G45" s="128">
        <f>-CSM!G23*('Cash Flows'!F49/'Cash Flows'!F14-1)*(G13=5)</f>
        <v>0</v>
      </c>
      <c r="H45" s="128">
        <f>-CSM!H23*('Cash Flows'!G49/'Cash Flows'!G14-1)*(H13=5)</f>
        <v>0</v>
      </c>
      <c r="I45" s="128">
        <f>-CSM!I23*('Cash Flows'!H49/'Cash Flows'!H14-1)*(I13=5)</f>
        <v>0</v>
      </c>
      <c r="J45" s="128">
        <f>-CSM!J23*('Cash Flows'!I49/'Cash Flows'!I14-1)*(J13=5)</f>
        <v>3.3876899064559374</v>
      </c>
      <c r="K45" s="128">
        <f>-CSM!K23*('Cash Flows'!J49/'Cash Flows'!J14-1)*(K13=5)</f>
        <v>0</v>
      </c>
      <c r="L45" s="128">
        <f>-CSM!L23*('Cash Flows'!K49/'Cash Flows'!K14-1)*(L13=5)</f>
        <v>0</v>
      </c>
      <c r="M45" s="128">
        <f>-CSM!M23*('Cash Flows'!L49/'Cash Flows'!L14-1)*(M13=5)</f>
        <v>0</v>
      </c>
      <c r="N45" s="128">
        <f>-CSM!N23*('Cash Flows'!M49/'Cash Flows'!M14-1)*(N13=5)</f>
        <v>0</v>
      </c>
      <c r="O45" s="128">
        <f>-CSM!O23*('Cash Flows'!N49/'Cash Flows'!N14-1)*(O13=5)</f>
        <v>0</v>
      </c>
      <c r="P45" s="171">
        <f>-CSM!P23*('Cash Flows'!O49/'Cash Flows'!O14-1)*(P13=5)</f>
        <v>0</v>
      </c>
      <c r="Q45" s="171">
        <f>-CSM!Q23*('Cash Flows'!P49/'Cash Flows'!P14-1)*(Q13=5)</f>
        <v>0</v>
      </c>
      <c r="R45" s="171">
        <f>-CSM!R23*('Cash Flows'!Q49/'Cash Flows'!Q14-1)*(R13=5)</f>
        <v>0</v>
      </c>
      <c r="S45" s="171">
        <f>-CSM!S23*('Cash Flows'!R49/'Cash Flows'!R14-1)*(S13=5)</f>
        <v>0</v>
      </c>
      <c r="T45" s="171">
        <f>-CSM!T23*('Cash Flows'!S49/'Cash Flows'!S14-1)*(T13=5)</f>
        <v>0</v>
      </c>
      <c r="U45" s="171">
        <f>-CSM!U23*('Cash Flows'!T49/'Cash Flows'!T14-1)*(U13=5)</f>
        <v>0</v>
      </c>
      <c r="V45" s="171">
        <f>-CSM!V23*('Cash Flows'!U49/'Cash Flows'!U14-1)*(V13=5)</f>
        <v>0</v>
      </c>
      <c r="W45" s="171">
        <f>-CSM!W23*('Cash Flows'!V49/'Cash Flows'!V14-1)*(W13=5)</f>
        <v>0</v>
      </c>
      <c r="X45" s="171">
        <f>-CSM!X23*('Cash Flows'!W49/'Cash Flows'!W14-1)*(X13=5)</f>
        <v>0</v>
      </c>
      <c r="Y45" s="171">
        <f>-CSM!Y23*('Cash Flows'!X49/'Cash Flows'!X14-1)*(Y13=5)</f>
        <v>0</v>
      </c>
      <c r="Z45" s="171">
        <f>-CSM!Z23*('Cash Flows'!Y49/'Cash Flows'!Y14-1)*(Z13=5)</f>
        <v>0</v>
      </c>
      <c r="AA45" s="171">
        <f>-CSM!AA23*('Cash Flows'!Z49/'Cash Flows'!Z14-1)*(AA13=5)</f>
        <v>0</v>
      </c>
      <c r="AB45" s="171">
        <f>-CSM!AB23*('Cash Flows'!AA49/'Cash Flows'!AA14-1)*(AB13=5)</f>
        <v>0</v>
      </c>
      <c r="AC45" s="171">
        <f>-CSM!AC23*('Cash Flows'!AB49/'Cash Flows'!AB14-1)*(AC13=5)</f>
        <v>0</v>
      </c>
      <c r="AD45" s="171">
        <f>-CSM!AD23*('Cash Flows'!AC49/'Cash Flows'!AC14-1)*(AD13=5)</f>
        <v>0</v>
      </c>
      <c r="AE45" s="171">
        <f>-CSM!AE23*('Cash Flows'!AD49/'Cash Flows'!AD14-1)*(AE13=5)</f>
        <v>0</v>
      </c>
      <c r="AF45" s="171">
        <f>-CSM!AF23*('Cash Flows'!AE49/'Cash Flows'!AE14-1)*(AF13=5)</f>
        <v>0</v>
      </c>
      <c r="AG45" s="171">
        <f>-CSM!AG23*('Cash Flows'!AF49/'Cash Flows'!AF14-1)*(AG13=5)</f>
        <v>0</v>
      </c>
      <c r="AH45" s="171">
        <f>-CSM!AH23*('Cash Flows'!AG49/'Cash Flows'!AG14-1)*(AH13=5)</f>
        <v>0</v>
      </c>
      <c r="AI45" s="171">
        <f>-CSM!AI23*('Cash Flows'!AH49/'Cash Flows'!AH14-1)*(AI13=5)</f>
        <v>0</v>
      </c>
      <c r="AJ45" s="171">
        <f>-CSM!AJ23*('Cash Flows'!AI49/'Cash Flows'!AI14-1)*(AJ13=5)</f>
        <v>0</v>
      </c>
      <c r="AK45" s="171">
        <f>-CSM!AK23*('Cash Flows'!AJ49/'Cash Flows'!AJ14-1)*(AK13=5)</f>
        <v>0</v>
      </c>
      <c r="AL45" s="171">
        <f>-CSM!AL23*('Cash Flows'!AK49/'Cash Flows'!AK14-1)*(AL13=5)</f>
        <v>0</v>
      </c>
      <c r="AM45" s="171">
        <f>-CSM!AM23*('Cash Flows'!AL49/'Cash Flows'!AL14-1)*(AM13=5)</f>
        <v>0</v>
      </c>
      <c r="AN45" s="171">
        <f>-CSM!AN23*('Cash Flows'!AM49/'Cash Flows'!AM14-1)*(AN13=5)</f>
        <v>0</v>
      </c>
      <c r="AO45" s="171">
        <f>-CSM!AO23*('Cash Flows'!AN49/'Cash Flows'!AN14-1)*(AO13=5)</f>
        <v>0</v>
      </c>
      <c r="AP45" s="171">
        <f>-CSM!AP23*('Cash Flows'!AO49/'Cash Flows'!AO14-1)*(AP13=5)</f>
        <v>0</v>
      </c>
      <c r="AQ45" s="171">
        <f>-CSM!AQ23*('Cash Flows'!AP49/'Cash Flows'!AP14-1)*(AQ13=5)</f>
        <v>0</v>
      </c>
      <c r="AR45" s="171">
        <f>-CSM!AR23*('Cash Flows'!AQ49/'Cash Flows'!AQ14-1)*(AR13=5)</f>
        <v>0</v>
      </c>
      <c r="AS45" s="171">
        <f>-CSM!AS23*('Cash Flows'!AR49/'Cash Flows'!AR14-1)*(AS13=5)</f>
        <v>0</v>
      </c>
      <c r="AT45" s="171">
        <f>-CSM!AT23*('Cash Flows'!AS49/'Cash Flows'!AS14-1)*(AT13=5)</f>
        <v>0</v>
      </c>
      <c r="AU45" s="171">
        <f>-CSM!AU23*('Cash Flows'!AT49/'Cash Flows'!AT14-1)*(AU13=5)</f>
        <v>0</v>
      </c>
      <c r="AV45" s="171">
        <f>-CSM!AV23*('Cash Flows'!AU49/'Cash Flows'!AU14-1)*(AV13=5)</f>
        <v>0</v>
      </c>
      <c r="AW45" s="171">
        <f>-CSM!AW23*('Cash Flows'!AV49/'Cash Flows'!AV14-1)*(AW13=5)</f>
        <v>0</v>
      </c>
      <c r="AX45" s="171">
        <f>-CSM!AX23*('Cash Flows'!AW49/'Cash Flows'!AW14-1)*(AX13=5)</f>
        <v>0</v>
      </c>
      <c r="AY45" s="171">
        <f>-CSM!AY23*('Cash Flows'!AX49/'Cash Flows'!AX14-1)*(AY13=5)</f>
        <v>0</v>
      </c>
      <c r="AZ45" s="171">
        <f>-CSM!AZ23*('Cash Flows'!AY49/'Cash Flows'!AY14-1)*(AZ13=5)</f>
        <v>0</v>
      </c>
      <c r="BA45" s="171">
        <f>-CSM!BA23*('Cash Flows'!AZ49/'Cash Flows'!AZ14-1)*(BA13=5)</f>
        <v>0</v>
      </c>
      <c r="BB45" s="171">
        <f>-CSM!BB23*('Cash Flows'!BA49/'Cash Flows'!BA14-1)*(BB13=5)</f>
        <v>0</v>
      </c>
      <c r="BC45" s="171">
        <f>-CSM!BC23*('Cash Flows'!BB49/'Cash Flows'!BB14-1)*(BC13=5)</f>
        <v>0</v>
      </c>
      <c r="BD45" s="171">
        <f>-CSM!BD23*('Cash Flows'!BC49/'Cash Flows'!BC14-1)*(BD13=5)</f>
        <v>0</v>
      </c>
      <c r="BE45" s="171">
        <f>-CSM!BE23*('Cash Flows'!BD49/'Cash Flows'!BD14-1)*(BE13=5)</f>
        <v>0</v>
      </c>
      <c r="BF45" s="171">
        <f>-CSM!BF23*('Cash Flows'!BE49/'Cash Flows'!BE14-1)*(BF13=5)</f>
        <v>0</v>
      </c>
      <c r="BG45" s="171">
        <f>-CSM!BG23*('Cash Flows'!BF49/'Cash Flows'!BF14-1)*(BG13=5)</f>
        <v>0</v>
      </c>
    </row>
    <row r="46" spans="2:59" ht="13.35" customHeight="1">
      <c r="D46" s="117" t="s">
        <v>73</v>
      </c>
      <c r="E46" s="34"/>
      <c r="F46" s="47">
        <f>F42-F43-F44-F45</f>
        <v>723.59601567282652</v>
      </c>
      <c r="G46" s="47">
        <f t="shared" ref="G46:O46" si="7">G42-G43-G44-G45</f>
        <v>660.38513979191634</v>
      </c>
      <c r="H46" s="47">
        <f t="shared" si="7"/>
        <v>602.22083598705308</v>
      </c>
      <c r="I46" s="47">
        <f t="shared" si="7"/>
        <v>548.71810477975623</v>
      </c>
      <c r="J46" s="47">
        <f>J42-J43-J44-J45</f>
        <v>496.12618452535293</v>
      </c>
      <c r="K46" s="47">
        <f t="shared" si="7"/>
        <v>451.18917711528672</v>
      </c>
      <c r="L46" s="47">
        <f t="shared" si="7"/>
        <v>409.87445976392729</v>
      </c>
      <c r="M46" s="47">
        <f t="shared" si="7"/>
        <v>371.89315820268706</v>
      </c>
      <c r="N46" s="47">
        <f t="shared" si="7"/>
        <v>336.98133184208149</v>
      </c>
      <c r="O46" s="47">
        <f t="shared" si="7"/>
        <v>304.90109097648258</v>
      </c>
      <c r="P46" s="171">
        <f t="shared" ref="P46:BG46" si="8">P42-P43-P44-P45</f>
        <v>275.44017562524238</v>
      </c>
      <c r="Q46" s="171">
        <f t="shared" si="8"/>
        <v>248.4039506592103</v>
      </c>
      <c r="R46" s="171">
        <f t="shared" si="8"/>
        <v>223.6162609813434</v>
      </c>
      <c r="S46" s="171">
        <f t="shared" si="8"/>
        <v>200.91206877365812</v>
      </c>
      <c r="T46" s="171">
        <f t="shared" si="8"/>
        <v>180.13705294003765</v>
      </c>
      <c r="U46" s="171">
        <f t="shared" si="8"/>
        <v>161.16808379092114</v>
      </c>
      <c r="V46" s="171">
        <f t="shared" si="8"/>
        <v>143.86830844512124</v>
      </c>
      <c r="W46" s="171">
        <f t="shared" si="8"/>
        <v>128.11095463252545</v>
      </c>
      <c r="X46" s="171">
        <f t="shared" si="8"/>
        <v>113.77854556373171</v>
      </c>
      <c r="Y46" s="171">
        <f t="shared" si="8"/>
        <v>100.76251248572061</v>
      </c>
      <c r="Z46" s="171">
        <f t="shared" si="8"/>
        <v>88.962367377249365</v>
      </c>
      <c r="AA46" s="171">
        <f t="shared" si="8"/>
        <v>78.285236328792365</v>
      </c>
      <c r="AB46" s="171">
        <f t="shared" si="8"/>
        <v>68.645324973629812</v>
      </c>
      <c r="AC46" s="171">
        <f t="shared" si="8"/>
        <v>59.96310979540759</v>
      </c>
      <c r="AD46" s="171">
        <f t="shared" si="8"/>
        <v>52.164628634089674</v>
      </c>
      <c r="AE46" s="171">
        <f t="shared" si="8"/>
        <v>45.180769321027086</v>
      </c>
      <c r="AF46" s="171">
        <f t="shared" si="8"/>
        <v>38.946441547605758</v>
      </c>
      <c r="AG46" s="171">
        <f t="shared" si="8"/>
        <v>33.400515054678515</v>
      </c>
      <c r="AH46" s="171">
        <f t="shared" si="8"/>
        <v>28.48580515999663</v>
      </c>
      <c r="AI46" s="171">
        <f t="shared" si="8"/>
        <v>24.14898737984273</v>
      </c>
      <c r="AJ46" s="171">
        <f t="shared" si="8"/>
        <v>20.340342513259873</v>
      </c>
      <c r="AK46" s="171">
        <f t="shared" si="8"/>
        <v>17.013325729012145</v>
      </c>
      <c r="AL46" s="171">
        <f t="shared" si="8"/>
        <v>14.124241092271733</v>
      </c>
      <c r="AM46" s="171">
        <f t="shared" si="8"/>
        <v>11.631827493730217</v>
      </c>
      <c r="AN46" s="171">
        <f t="shared" si="8"/>
        <v>9.4969551298893791</v>
      </c>
      <c r="AO46" s="171">
        <f t="shared" si="8"/>
        <v>7.6825050546956319</v>
      </c>
      <c r="AP46" s="171">
        <f t="shared" si="8"/>
        <v>6.1531981282258261</v>
      </c>
      <c r="AQ46" s="171">
        <f t="shared" si="8"/>
        <v>4.8756415165636184</v>
      </c>
      <c r="AR46" s="171">
        <f t="shared" si="8"/>
        <v>3.8187006944070889</v>
      </c>
      <c r="AS46" s="171">
        <f t="shared" si="8"/>
        <v>2.9536640723353855</v>
      </c>
      <c r="AT46" s="171">
        <f t="shared" si="8"/>
        <v>2.2540670800559766</v>
      </c>
      <c r="AU46" s="171">
        <f t="shared" si="8"/>
        <v>1.6956060424126376</v>
      </c>
      <c r="AV46" s="171">
        <f t="shared" si="8"/>
        <v>1.2561110569961926</v>
      </c>
      <c r="AW46" s="171">
        <f t="shared" si="8"/>
        <v>0.91550804081751713</v>
      </c>
      <c r="AX46" s="171">
        <f t="shared" si="8"/>
        <v>0.65578797578594872</v>
      </c>
      <c r="AY46" s="171">
        <f t="shared" si="8"/>
        <v>0.46106940641820893</v>
      </c>
      <c r="AZ46" s="171">
        <f t="shared" si="8"/>
        <v>0.31764299897324</v>
      </c>
      <c r="BA46" s="171">
        <f t="shared" si="8"/>
        <v>0.21392780492909177</v>
      </c>
      <c r="BB46" s="171">
        <f t="shared" si="8"/>
        <v>0.14035401374489137</v>
      </c>
      <c r="BC46" s="171">
        <f t="shared" si="8"/>
        <v>8.9189799545057277E-2</v>
      </c>
      <c r="BD46" s="171">
        <f t="shared" si="8"/>
        <v>5.4330945775155043E-2</v>
      </c>
      <c r="BE46" s="171">
        <f t="shared" si="8"/>
        <v>3.1071363814986191E-2</v>
      </c>
      <c r="BF46" s="171">
        <f t="shared" si="8"/>
        <v>1.5870669424113071E-2</v>
      </c>
      <c r="BG46" s="171">
        <f t="shared" si="8"/>
        <v>6.1320307307313037E-3</v>
      </c>
    </row>
    <row r="47" spans="2:59" ht="13.35" customHeight="1">
      <c r="D47" s="117" t="s">
        <v>226</v>
      </c>
      <c r="E47" s="11"/>
      <c r="F47" s="47">
        <f>PVCF!F70</f>
        <v>0</v>
      </c>
      <c r="G47" s="47">
        <f>PVCF!G70</f>
        <v>0</v>
      </c>
      <c r="H47" s="47">
        <f>PVCF!H70</f>
        <v>0</v>
      </c>
      <c r="I47" s="47">
        <f>PVCF!I70</f>
        <v>0</v>
      </c>
      <c r="J47" s="47">
        <f>PVCF!J70</f>
        <v>0</v>
      </c>
      <c r="K47" s="47">
        <f>PVCF!K70</f>
        <v>0</v>
      </c>
      <c r="L47" s="47">
        <f>PVCF!L70</f>
        <v>0</v>
      </c>
      <c r="M47" s="47">
        <f>PVCF!M70</f>
        <v>0</v>
      </c>
      <c r="N47" s="47">
        <f>PVCF!N70</f>
        <v>0</v>
      </c>
      <c r="O47" s="47">
        <f>PVCF!O70</f>
        <v>0</v>
      </c>
      <c r="P47" s="171">
        <f>PVCF!P70</f>
        <v>0</v>
      </c>
      <c r="Q47" s="171">
        <f>PVCF!Q70</f>
        <v>0</v>
      </c>
      <c r="R47" s="171">
        <f>PVCF!R70</f>
        <v>0</v>
      </c>
      <c r="S47" s="171">
        <f>PVCF!S70</f>
        <v>0</v>
      </c>
      <c r="T47" s="171">
        <f>PVCF!T70</f>
        <v>0</v>
      </c>
      <c r="U47" s="171">
        <f>PVCF!U70</f>
        <v>0</v>
      </c>
      <c r="V47" s="171">
        <f>PVCF!V70</f>
        <v>0</v>
      </c>
      <c r="W47" s="171">
        <f>PVCF!W70</f>
        <v>0</v>
      </c>
      <c r="X47" s="171">
        <f>PVCF!X70</f>
        <v>0</v>
      </c>
      <c r="Y47" s="171">
        <f>PVCF!Y70</f>
        <v>0</v>
      </c>
      <c r="Z47" s="171">
        <f>PVCF!Z70</f>
        <v>0</v>
      </c>
      <c r="AA47" s="171">
        <f>PVCF!AA70</f>
        <v>0</v>
      </c>
      <c r="AB47" s="171">
        <f>PVCF!AB70</f>
        <v>0</v>
      </c>
      <c r="AC47" s="171">
        <f>PVCF!AC70</f>
        <v>0</v>
      </c>
      <c r="AD47" s="171">
        <f>PVCF!AD70</f>
        <v>0</v>
      </c>
      <c r="AE47" s="171">
        <f>PVCF!AE70</f>
        <v>0</v>
      </c>
      <c r="AF47" s="171">
        <f>PVCF!AF70</f>
        <v>0</v>
      </c>
      <c r="AG47" s="171">
        <f>PVCF!AG70</f>
        <v>0</v>
      </c>
      <c r="AH47" s="171">
        <f>PVCF!AH70</f>
        <v>0</v>
      </c>
      <c r="AI47" s="171">
        <f>PVCF!AI70</f>
        <v>0</v>
      </c>
      <c r="AJ47" s="171">
        <f>PVCF!AJ70</f>
        <v>0</v>
      </c>
      <c r="AK47" s="171">
        <f>PVCF!AK70</f>
        <v>0</v>
      </c>
      <c r="AL47" s="171">
        <f>PVCF!AL70</f>
        <v>0</v>
      </c>
      <c r="AM47" s="171">
        <f>PVCF!AM70</f>
        <v>0</v>
      </c>
      <c r="AN47" s="171">
        <f>PVCF!AN70</f>
        <v>0</v>
      </c>
      <c r="AO47" s="171">
        <f>PVCF!AO70</f>
        <v>0</v>
      </c>
      <c r="AP47" s="171">
        <f>PVCF!AP70</f>
        <v>0</v>
      </c>
      <c r="AQ47" s="171">
        <f>PVCF!AQ70</f>
        <v>0</v>
      </c>
      <c r="AR47" s="171">
        <f>PVCF!AR70</f>
        <v>0</v>
      </c>
      <c r="AS47" s="171">
        <f>PVCF!AS70</f>
        <v>0</v>
      </c>
      <c r="AT47" s="171">
        <f>PVCF!AT70</f>
        <v>0</v>
      </c>
      <c r="AU47" s="171">
        <f>PVCF!AU70</f>
        <v>0</v>
      </c>
      <c r="AV47" s="171">
        <f>PVCF!AV70</f>
        <v>0</v>
      </c>
      <c r="AW47" s="171">
        <f>PVCF!AW70</f>
        <v>0</v>
      </c>
      <c r="AX47" s="171">
        <f>PVCF!AX70</f>
        <v>0</v>
      </c>
      <c r="AY47" s="171">
        <f>PVCF!AY70</f>
        <v>0</v>
      </c>
      <c r="AZ47" s="171">
        <f>PVCF!AZ70</f>
        <v>0</v>
      </c>
      <c r="BA47" s="171">
        <f>PVCF!BA70</f>
        <v>0</v>
      </c>
      <c r="BB47" s="171">
        <f>PVCF!BB70</f>
        <v>0</v>
      </c>
      <c r="BC47" s="171">
        <f>PVCF!BC70</f>
        <v>0</v>
      </c>
      <c r="BD47" s="171">
        <f>PVCF!BD70</f>
        <v>0</v>
      </c>
      <c r="BE47" s="171">
        <f>PVCF!BE70</f>
        <v>0</v>
      </c>
      <c r="BF47" s="171">
        <f>PVCF!BF70</f>
        <v>0</v>
      </c>
      <c r="BG47" s="171">
        <f>PVCF!BG70</f>
        <v>0</v>
      </c>
    </row>
    <row r="48" spans="2:59" ht="13.35" customHeight="1">
      <c r="D48" s="117" t="s">
        <v>86</v>
      </c>
      <c r="E48" s="11"/>
      <c r="F48" s="47">
        <f>-PVCF!F73</f>
        <v>0</v>
      </c>
      <c r="G48" s="47">
        <f>-PVCF!G73</f>
        <v>0</v>
      </c>
      <c r="H48" s="47">
        <f>-PVCF!H73</f>
        <v>0</v>
      </c>
      <c r="I48" s="47">
        <f>-PVCF!I73</f>
        <v>0</v>
      </c>
      <c r="J48" s="47">
        <f>-PVCF!J73</f>
        <v>0</v>
      </c>
      <c r="K48" s="47">
        <f>-PVCF!K73</f>
        <v>0</v>
      </c>
      <c r="L48" s="47">
        <f>-PVCF!L73</f>
        <v>0</v>
      </c>
      <c r="M48" s="47">
        <f>-PVCF!M73</f>
        <v>0</v>
      </c>
      <c r="N48" s="47">
        <f>-PVCF!N73</f>
        <v>0</v>
      </c>
      <c r="O48" s="47">
        <f>-PVCF!O73</f>
        <v>0</v>
      </c>
      <c r="P48" s="171">
        <f>-PVCF!P73</f>
        <v>0</v>
      </c>
      <c r="Q48" s="171">
        <f>-PVCF!Q73</f>
        <v>0</v>
      </c>
      <c r="R48" s="171">
        <f>-PVCF!R73</f>
        <v>0</v>
      </c>
      <c r="S48" s="171">
        <f>-PVCF!S73</f>
        <v>0</v>
      </c>
      <c r="T48" s="171">
        <f>-PVCF!T73</f>
        <v>0</v>
      </c>
      <c r="U48" s="171">
        <f>-PVCF!U73</f>
        <v>0</v>
      </c>
      <c r="V48" s="171">
        <f>-PVCF!V73</f>
        <v>0</v>
      </c>
      <c r="W48" s="171">
        <f>-PVCF!W73</f>
        <v>0</v>
      </c>
      <c r="X48" s="171">
        <f>-PVCF!X73</f>
        <v>0</v>
      </c>
      <c r="Y48" s="171">
        <f>-PVCF!Y73</f>
        <v>0</v>
      </c>
      <c r="Z48" s="171">
        <f>-PVCF!Z73</f>
        <v>0</v>
      </c>
      <c r="AA48" s="171">
        <f>-PVCF!AA73</f>
        <v>0</v>
      </c>
      <c r="AB48" s="171">
        <f>-PVCF!AB73</f>
        <v>0</v>
      </c>
      <c r="AC48" s="171">
        <f>-PVCF!AC73</f>
        <v>0</v>
      </c>
      <c r="AD48" s="171">
        <f>-PVCF!AD73</f>
        <v>0</v>
      </c>
      <c r="AE48" s="171">
        <f>-PVCF!AE73</f>
        <v>0</v>
      </c>
      <c r="AF48" s="171">
        <f>-PVCF!AF73</f>
        <v>0</v>
      </c>
      <c r="AG48" s="171">
        <f>-PVCF!AG73</f>
        <v>0</v>
      </c>
      <c r="AH48" s="171">
        <f>-PVCF!AH73</f>
        <v>0</v>
      </c>
      <c r="AI48" s="171">
        <f>-PVCF!AI73</f>
        <v>0</v>
      </c>
      <c r="AJ48" s="171">
        <f>-PVCF!AJ73</f>
        <v>0</v>
      </c>
      <c r="AK48" s="171">
        <f>-PVCF!AK73</f>
        <v>0</v>
      </c>
      <c r="AL48" s="171">
        <f>-PVCF!AL73</f>
        <v>0</v>
      </c>
      <c r="AM48" s="171">
        <f>-PVCF!AM73</f>
        <v>0</v>
      </c>
      <c r="AN48" s="171">
        <f>-PVCF!AN73</f>
        <v>0</v>
      </c>
      <c r="AO48" s="171">
        <f>-PVCF!AO73</f>
        <v>0</v>
      </c>
      <c r="AP48" s="171">
        <f>-PVCF!AP73</f>
        <v>0</v>
      </c>
      <c r="AQ48" s="171">
        <f>-PVCF!AQ73</f>
        <v>0</v>
      </c>
      <c r="AR48" s="171">
        <f>-PVCF!AR73</f>
        <v>0</v>
      </c>
      <c r="AS48" s="171">
        <f>-PVCF!AS73</f>
        <v>0</v>
      </c>
      <c r="AT48" s="171">
        <f>-PVCF!AT73</f>
        <v>0</v>
      </c>
      <c r="AU48" s="171">
        <f>-PVCF!AU73</f>
        <v>0</v>
      </c>
      <c r="AV48" s="171">
        <f>-PVCF!AV73</f>
        <v>0</v>
      </c>
      <c r="AW48" s="171">
        <f>-PVCF!AW73</f>
        <v>0</v>
      </c>
      <c r="AX48" s="171">
        <f>-PVCF!AX73</f>
        <v>0</v>
      </c>
      <c r="AY48" s="171">
        <f>-PVCF!AY73</f>
        <v>0</v>
      </c>
      <c r="AZ48" s="171">
        <f>-PVCF!AZ73</f>
        <v>0</v>
      </c>
      <c r="BA48" s="171">
        <f>-PVCF!BA73</f>
        <v>0</v>
      </c>
      <c r="BB48" s="171">
        <f>-PVCF!BB73</f>
        <v>0</v>
      </c>
      <c r="BC48" s="171">
        <f>-PVCF!BC73</f>
        <v>0</v>
      </c>
      <c r="BD48" s="171">
        <f>-PVCF!BD73</f>
        <v>0</v>
      </c>
      <c r="BE48" s="171">
        <f>-PVCF!BE73</f>
        <v>0</v>
      </c>
      <c r="BF48" s="171">
        <f>-PVCF!BF73</f>
        <v>0</v>
      </c>
      <c r="BG48" s="171">
        <f>-PVCF!BG73</f>
        <v>0</v>
      </c>
    </row>
    <row r="49" spans="2:60" ht="13.35" customHeight="1">
      <c r="D49" s="117" t="s">
        <v>87</v>
      </c>
      <c r="E49" s="11"/>
      <c r="F49" s="47">
        <f>RA!F40*(F13=5)</f>
        <v>0</v>
      </c>
      <c r="G49" s="47">
        <f>RA!G40*(G13=5)</f>
        <v>0</v>
      </c>
      <c r="H49" s="47">
        <f>RA!H40*(H13=5)</f>
        <v>0</v>
      </c>
      <c r="I49" s="47">
        <f>RA!I40*(I13=5)</f>
        <v>0</v>
      </c>
      <c r="J49" s="47">
        <f>RA!J40*(J13=5)</f>
        <v>0</v>
      </c>
      <c r="K49" s="47">
        <f>RA!K40*(K13=5)</f>
        <v>0</v>
      </c>
      <c r="L49" s="47">
        <f>RA!L40*(L13=5)</f>
        <v>0</v>
      </c>
      <c r="M49" s="47">
        <f>RA!M40*(M13=5)</f>
        <v>0</v>
      </c>
      <c r="N49" s="47">
        <f>RA!N40*(N13=5)</f>
        <v>0</v>
      </c>
      <c r="O49" s="47">
        <f>RA!O40*(O13=5)</f>
        <v>0</v>
      </c>
      <c r="P49" s="171">
        <f>RA!P40*(P13=5)</f>
        <v>0</v>
      </c>
      <c r="Q49" s="171">
        <f>RA!Q40*(Q13=5)</f>
        <v>0</v>
      </c>
      <c r="R49" s="171">
        <f>RA!R40*(R13=5)</f>
        <v>0</v>
      </c>
      <c r="S49" s="171">
        <f>RA!S40*(S13=5)</f>
        <v>0</v>
      </c>
      <c r="T49" s="171">
        <f>RA!T40*(T13=5)</f>
        <v>0</v>
      </c>
      <c r="U49" s="171">
        <f>RA!U40*(U13=5)</f>
        <v>0</v>
      </c>
      <c r="V49" s="171">
        <f>RA!V40*(V13=5)</f>
        <v>0</v>
      </c>
      <c r="W49" s="171">
        <f>RA!W40*(W13=5)</f>
        <v>0</v>
      </c>
      <c r="X49" s="171">
        <f>RA!X40*(X13=5)</f>
        <v>0</v>
      </c>
      <c r="Y49" s="171">
        <f>RA!Y40*(Y13=5)</f>
        <v>0</v>
      </c>
      <c r="Z49" s="171">
        <f>RA!Z40*(Z13=5)</f>
        <v>0</v>
      </c>
      <c r="AA49" s="171">
        <f>RA!AA40*(AA13=5)</f>
        <v>0</v>
      </c>
      <c r="AB49" s="171">
        <f>RA!AB40*(AB13=5)</f>
        <v>0</v>
      </c>
      <c r="AC49" s="171">
        <f>RA!AC40*(AC13=5)</f>
        <v>0</v>
      </c>
      <c r="AD49" s="171">
        <f>RA!AD40*(AD13=5)</f>
        <v>0</v>
      </c>
      <c r="AE49" s="171">
        <f>RA!AE40*(AE13=5)</f>
        <v>0</v>
      </c>
      <c r="AF49" s="171">
        <f>RA!AF40*(AF13=5)</f>
        <v>0</v>
      </c>
      <c r="AG49" s="171">
        <f>RA!AG40*(AG13=5)</f>
        <v>0</v>
      </c>
      <c r="AH49" s="171">
        <f>RA!AH40*(AH13=5)</f>
        <v>0</v>
      </c>
      <c r="AI49" s="171">
        <f>RA!AI40*(AI13=5)</f>
        <v>0</v>
      </c>
      <c r="AJ49" s="171">
        <f>RA!AJ40*(AJ13=5)</f>
        <v>0</v>
      </c>
      <c r="AK49" s="171">
        <f>RA!AK40*(AK13=5)</f>
        <v>0</v>
      </c>
      <c r="AL49" s="171">
        <f>RA!AL40*(AL13=5)</f>
        <v>0</v>
      </c>
      <c r="AM49" s="171">
        <f>RA!AM40*(AM13=5)</f>
        <v>0</v>
      </c>
      <c r="AN49" s="171">
        <f>RA!AN40*(AN13=5)</f>
        <v>0</v>
      </c>
      <c r="AO49" s="171">
        <f>RA!AO40*(AO13=5)</f>
        <v>0</v>
      </c>
      <c r="AP49" s="171">
        <f>RA!AP40*(AP13=5)</f>
        <v>0</v>
      </c>
      <c r="AQ49" s="171">
        <f>RA!AQ40*(AQ13=5)</f>
        <v>0</v>
      </c>
      <c r="AR49" s="171">
        <f>RA!AR40*(AR13=5)</f>
        <v>0</v>
      </c>
      <c r="AS49" s="171">
        <f>RA!AS40*(AS13=5)</f>
        <v>0</v>
      </c>
      <c r="AT49" s="171">
        <f>RA!AT40*(AT13=5)</f>
        <v>0</v>
      </c>
      <c r="AU49" s="171">
        <f>RA!AU40*(AU13=5)</f>
        <v>0</v>
      </c>
      <c r="AV49" s="171">
        <f>RA!AV40*(AV13=5)</f>
        <v>0</v>
      </c>
      <c r="AW49" s="171">
        <f>RA!AW40*(AW13=5)</f>
        <v>0</v>
      </c>
      <c r="AX49" s="171">
        <f>RA!AX40*(AX13=5)</f>
        <v>0</v>
      </c>
      <c r="AY49" s="171">
        <f>RA!AY40*(AY13=5)</f>
        <v>0</v>
      </c>
      <c r="AZ49" s="171">
        <f>RA!AZ40*(AZ13=5)</f>
        <v>0</v>
      </c>
      <c r="BA49" s="171">
        <f>RA!BA40*(BA13=5)</f>
        <v>0</v>
      </c>
      <c r="BB49" s="171">
        <f>RA!BB40*(BB13=5)</f>
        <v>0</v>
      </c>
      <c r="BC49" s="171">
        <f>RA!BC40*(BC13=5)</f>
        <v>0</v>
      </c>
      <c r="BD49" s="171">
        <f>RA!BD40*(BD13=5)</f>
        <v>0</v>
      </c>
      <c r="BE49" s="171">
        <f>RA!BE40*(BE13=5)</f>
        <v>0</v>
      </c>
      <c r="BF49" s="171">
        <f>RA!BF40*(BF13=5)</f>
        <v>0</v>
      </c>
      <c r="BG49" s="171">
        <f>RA!BG40*(BG13=5)</f>
        <v>0</v>
      </c>
    </row>
    <row r="50" spans="2:60" ht="13.35" customHeight="1">
      <c r="D50" s="117" t="s">
        <v>74</v>
      </c>
      <c r="E50" s="34"/>
      <c r="F50" s="47">
        <f>SUM(F46:F49)</f>
        <v>723.59601567282652</v>
      </c>
      <c r="G50" s="47">
        <f t="shared" ref="G50:O50" si="9">SUM(G46:G49)</f>
        <v>660.38513979191634</v>
      </c>
      <c r="H50" s="47">
        <f t="shared" si="9"/>
        <v>602.22083598705308</v>
      </c>
      <c r="I50" s="47">
        <f t="shared" si="9"/>
        <v>548.71810477975623</v>
      </c>
      <c r="J50" s="47">
        <f>SUM(J46:J49)</f>
        <v>496.12618452535293</v>
      </c>
      <c r="K50" s="47">
        <f t="shared" si="9"/>
        <v>451.18917711528672</v>
      </c>
      <c r="L50" s="47">
        <f t="shared" si="9"/>
        <v>409.87445976392729</v>
      </c>
      <c r="M50" s="47">
        <f t="shared" si="9"/>
        <v>371.89315820268706</v>
      </c>
      <c r="N50" s="47">
        <f t="shared" si="9"/>
        <v>336.98133184208149</v>
      </c>
      <c r="O50" s="47">
        <f t="shared" si="9"/>
        <v>304.90109097648258</v>
      </c>
      <c r="P50" s="171">
        <f t="shared" ref="P50:BG50" si="10">SUM(P46:P49)</f>
        <v>275.44017562524238</v>
      </c>
      <c r="Q50" s="171">
        <f t="shared" si="10"/>
        <v>248.4039506592103</v>
      </c>
      <c r="R50" s="171">
        <f t="shared" si="10"/>
        <v>223.6162609813434</v>
      </c>
      <c r="S50" s="171">
        <f t="shared" si="10"/>
        <v>200.91206877365812</v>
      </c>
      <c r="T50" s="171">
        <f t="shared" si="10"/>
        <v>180.13705294003765</v>
      </c>
      <c r="U50" s="171">
        <f t="shared" si="10"/>
        <v>161.16808379092114</v>
      </c>
      <c r="V50" s="171">
        <f t="shared" si="10"/>
        <v>143.86830844512124</v>
      </c>
      <c r="W50" s="171">
        <f t="shared" si="10"/>
        <v>128.11095463252545</v>
      </c>
      <c r="X50" s="171">
        <f t="shared" si="10"/>
        <v>113.77854556373171</v>
      </c>
      <c r="Y50" s="171">
        <f t="shared" si="10"/>
        <v>100.76251248572061</v>
      </c>
      <c r="Z50" s="171">
        <f t="shared" si="10"/>
        <v>88.962367377249365</v>
      </c>
      <c r="AA50" s="171">
        <f t="shared" si="10"/>
        <v>78.285236328792365</v>
      </c>
      <c r="AB50" s="171">
        <f t="shared" si="10"/>
        <v>68.645324973629812</v>
      </c>
      <c r="AC50" s="171">
        <f t="shared" si="10"/>
        <v>59.96310979540759</v>
      </c>
      <c r="AD50" s="171">
        <f t="shared" si="10"/>
        <v>52.164628634089674</v>
      </c>
      <c r="AE50" s="171">
        <f t="shared" si="10"/>
        <v>45.180769321027086</v>
      </c>
      <c r="AF50" s="171">
        <f t="shared" si="10"/>
        <v>38.946441547605758</v>
      </c>
      <c r="AG50" s="171">
        <f t="shared" si="10"/>
        <v>33.400515054678515</v>
      </c>
      <c r="AH50" s="171">
        <f t="shared" si="10"/>
        <v>28.48580515999663</v>
      </c>
      <c r="AI50" s="171">
        <f t="shared" si="10"/>
        <v>24.14898737984273</v>
      </c>
      <c r="AJ50" s="171">
        <f t="shared" si="10"/>
        <v>20.340342513259873</v>
      </c>
      <c r="AK50" s="171">
        <f t="shared" si="10"/>
        <v>17.013325729012145</v>
      </c>
      <c r="AL50" s="171">
        <f t="shared" si="10"/>
        <v>14.124241092271733</v>
      </c>
      <c r="AM50" s="171">
        <f t="shared" si="10"/>
        <v>11.631827493730217</v>
      </c>
      <c r="AN50" s="171">
        <f t="shared" si="10"/>
        <v>9.4969551298893791</v>
      </c>
      <c r="AO50" s="171">
        <f t="shared" si="10"/>
        <v>7.6825050546956319</v>
      </c>
      <c r="AP50" s="171">
        <f t="shared" si="10"/>
        <v>6.1531981282258261</v>
      </c>
      <c r="AQ50" s="171">
        <f t="shared" si="10"/>
        <v>4.8756415165636184</v>
      </c>
      <c r="AR50" s="171">
        <f t="shared" si="10"/>
        <v>3.8187006944070889</v>
      </c>
      <c r="AS50" s="171">
        <f t="shared" si="10"/>
        <v>2.9536640723353855</v>
      </c>
      <c r="AT50" s="171">
        <f t="shared" si="10"/>
        <v>2.2540670800559766</v>
      </c>
      <c r="AU50" s="171">
        <f t="shared" si="10"/>
        <v>1.6956060424126376</v>
      </c>
      <c r="AV50" s="171">
        <f t="shared" si="10"/>
        <v>1.2561110569961926</v>
      </c>
      <c r="AW50" s="171">
        <f t="shared" si="10"/>
        <v>0.91550804081751713</v>
      </c>
      <c r="AX50" s="171">
        <f t="shared" si="10"/>
        <v>0.65578797578594872</v>
      </c>
      <c r="AY50" s="171">
        <f t="shared" si="10"/>
        <v>0.46106940641820893</v>
      </c>
      <c r="AZ50" s="171">
        <f t="shared" si="10"/>
        <v>0.31764299897324</v>
      </c>
      <c r="BA50" s="171">
        <f t="shared" si="10"/>
        <v>0.21392780492909177</v>
      </c>
      <c r="BB50" s="171">
        <f t="shared" si="10"/>
        <v>0.14035401374489137</v>
      </c>
      <c r="BC50" s="171">
        <f t="shared" si="10"/>
        <v>8.9189799545057277E-2</v>
      </c>
      <c r="BD50" s="171">
        <f t="shared" si="10"/>
        <v>5.4330945775155043E-2</v>
      </c>
      <c r="BE50" s="171">
        <f t="shared" si="10"/>
        <v>3.1071363814986191E-2</v>
      </c>
      <c r="BF50" s="171">
        <f t="shared" si="10"/>
        <v>1.5870669424113071E-2</v>
      </c>
      <c r="BG50" s="171">
        <f t="shared" si="10"/>
        <v>6.1320307307313037E-3</v>
      </c>
    </row>
    <row r="51" spans="2:60" ht="13.35" customHeight="1">
      <c r="F51" s="28"/>
      <c r="G51" s="28"/>
      <c r="H51" s="28"/>
      <c r="I51" s="28"/>
      <c r="J51" s="28"/>
      <c r="K51" s="28"/>
      <c r="L51" s="28"/>
      <c r="M51" s="28"/>
      <c r="N51" s="28"/>
      <c r="O51" s="28"/>
    </row>
    <row r="52" spans="2:60" ht="13.35" customHeight="1">
      <c r="F52" s="35"/>
      <c r="G52" s="35"/>
      <c r="H52" s="35"/>
      <c r="I52" s="35"/>
      <c r="J52" s="35"/>
      <c r="K52" s="35"/>
      <c r="L52" s="35"/>
      <c r="M52" s="35"/>
      <c r="N52" s="35"/>
      <c r="O52" s="35"/>
    </row>
    <row r="53" spans="2:60" ht="13.35" customHeight="1">
      <c r="F53" s="35"/>
      <c r="G53" s="35"/>
      <c r="H53" s="35"/>
      <c r="I53" s="35"/>
      <c r="J53" s="20"/>
      <c r="K53" s="18"/>
      <c r="L53" s="18"/>
      <c r="M53" s="18"/>
      <c r="N53" s="18"/>
      <c r="O53" s="18"/>
    </row>
    <row r="55" spans="2:60" s="41" customFormat="1" ht="13.35" customHeight="1">
      <c r="O55" s="219"/>
    </row>
    <row r="56" spans="2:60" ht="13.35" customHeight="1">
      <c r="B56" s="7" t="s">
        <v>179</v>
      </c>
    </row>
    <row r="58" spans="2:60" ht="13.35" customHeight="1">
      <c r="E58" s="1">
        <v>0</v>
      </c>
      <c r="F58" s="1">
        <v>1</v>
      </c>
      <c r="G58" s="1">
        <v>2</v>
      </c>
      <c r="H58" s="1">
        <v>3</v>
      </c>
      <c r="I58" s="1">
        <v>4</v>
      </c>
      <c r="J58" s="1">
        <v>5</v>
      </c>
      <c r="K58" s="1">
        <v>6</v>
      </c>
      <c r="L58" s="1">
        <v>7</v>
      </c>
      <c r="M58" s="1">
        <v>8</v>
      </c>
      <c r="N58" s="1">
        <v>9</v>
      </c>
      <c r="O58" s="1">
        <f>N58+1</f>
        <v>10</v>
      </c>
      <c r="P58" s="1">
        <f t="shared" ref="P58" si="11">O58+1</f>
        <v>11</v>
      </c>
      <c r="Q58" s="1">
        <f t="shared" ref="Q58" si="12">P58+1</f>
        <v>12</v>
      </c>
      <c r="R58" s="1">
        <f t="shared" ref="R58" si="13">Q58+1</f>
        <v>13</v>
      </c>
      <c r="S58" s="1">
        <f t="shared" ref="S58" si="14">R58+1</f>
        <v>14</v>
      </c>
      <c r="T58" s="1">
        <f t="shared" ref="T58" si="15">S58+1</f>
        <v>15</v>
      </c>
      <c r="U58" s="1">
        <f t="shared" ref="U58" si="16">T58+1</f>
        <v>16</v>
      </c>
      <c r="V58" s="1">
        <f t="shared" ref="V58" si="17">U58+1</f>
        <v>17</v>
      </c>
      <c r="W58" s="1">
        <f t="shared" ref="W58" si="18">V58+1</f>
        <v>18</v>
      </c>
      <c r="X58" s="1">
        <f t="shared" ref="X58" si="19">W58+1</f>
        <v>19</v>
      </c>
      <c r="Y58" s="1">
        <f t="shared" ref="Y58" si="20">X58+1</f>
        <v>20</v>
      </c>
      <c r="Z58" s="1">
        <f t="shared" ref="Z58" si="21">Y58+1</f>
        <v>21</v>
      </c>
      <c r="AA58" s="1">
        <f t="shared" ref="AA58" si="22">Z58+1</f>
        <v>22</v>
      </c>
      <c r="AB58" s="1">
        <f t="shared" ref="AB58" si="23">AA58+1</f>
        <v>23</v>
      </c>
      <c r="AC58" s="1">
        <f t="shared" ref="AC58" si="24">AB58+1</f>
        <v>24</v>
      </c>
      <c r="AD58" s="1">
        <f t="shared" ref="AD58" si="25">AC58+1</f>
        <v>25</v>
      </c>
      <c r="AE58" s="1">
        <f t="shared" ref="AE58" si="26">AD58+1</f>
        <v>26</v>
      </c>
      <c r="AF58" s="1">
        <f t="shared" ref="AF58" si="27">AE58+1</f>
        <v>27</v>
      </c>
      <c r="AG58" s="1">
        <f t="shared" ref="AG58" si="28">AF58+1</f>
        <v>28</v>
      </c>
      <c r="AH58" s="1">
        <f t="shared" ref="AH58" si="29">AG58+1</f>
        <v>29</v>
      </c>
      <c r="AI58" s="1">
        <f t="shared" ref="AI58" si="30">AH58+1</f>
        <v>30</v>
      </c>
      <c r="AJ58" s="1">
        <f t="shared" ref="AJ58" si="31">AI58+1</f>
        <v>31</v>
      </c>
      <c r="AK58" s="1">
        <f t="shared" ref="AK58" si="32">AJ58+1</f>
        <v>32</v>
      </c>
      <c r="AL58" s="1">
        <f t="shared" ref="AL58" si="33">AK58+1</f>
        <v>33</v>
      </c>
      <c r="AM58" s="1">
        <f t="shared" ref="AM58" si="34">AL58+1</f>
        <v>34</v>
      </c>
      <c r="AN58" s="1">
        <f t="shared" ref="AN58" si="35">AM58+1</f>
        <v>35</v>
      </c>
      <c r="AO58" s="1">
        <f t="shared" ref="AO58" si="36">AN58+1</f>
        <v>36</v>
      </c>
      <c r="AP58" s="1">
        <f t="shared" ref="AP58" si="37">AO58+1</f>
        <v>37</v>
      </c>
      <c r="AQ58" s="1">
        <f t="shared" ref="AQ58" si="38">AP58+1</f>
        <v>38</v>
      </c>
      <c r="AR58" s="1">
        <f t="shared" ref="AR58" si="39">AQ58+1</f>
        <v>39</v>
      </c>
      <c r="AS58" s="1">
        <f t="shared" ref="AS58" si="40">AR58+1</f>
        <v>40</v>
      </c>
      <c r="AT58" s="1">
        <f t="shared" ref="AT58" si="41">AS58+1</f>
        <v>41</v>
      </c>
      <c r="AU58" s="1">
        <f t="shared" ref="AU58" si="42">AT58+1</f>
        <v>42</v>
      </c>
      <c r="AV58" s="1">
        <f t="shared" ref="AV58" si="43">AU58+1</f>
        <v>43</v>
      </c>
      <c r="AW58" s="1">
        <f t="shared" ref="AW58" si="44">AV58+1</f>
        <v>44</v>
      </c>
      <c r="AX58" s="1">
        <f t="shared" ref="AX58" si="45">AW58+1</f>
        <v>45</v>
      </c>
      <c r="AY58" s="1">
        <f t="shared" ref="AY58" si="46">AX58+1</f>
        <v>46</v>
      </c>
      <c r="AZ58" s="1">
        <f t="shared" ref="AZ58" si="47">AY58+1</f>
        <v>47</v>
      </c>
      <c r="BA58" s="1">
        <f t="shared" ref="BA58" si="48">AZ58+1</f>
        <v>48</v>
      </c>
      <c r="BB58" s="1">
        <f t="shared" ref="BB58" si="49">BA58+1</f>
        <v>49</v>
      </c>
      <c r="BC58" s="1">
        <f t="shared" ref="BC58" si="50">BB58+1</f>
        <v>50</v>
      </c>
      <c r="BD58" s="1">
        <f t="shared" ref="BD58" si="51">BC58+1</f>
        <v>51</v>
      </c>
      <c r="BE58" s="1">
        <f t="shared" ref="BE58" si="52">BD58+1</f>
        <v>52</v>
      </c>
      <c r="BF58" s="1">
        <f t="shared" ref="BF58" si="53">BE58+1</f>
        <v>53</v>
      </c>
      <c r="BG58" s="1">
        <f t="shared" ref="BG58" si="54">BF58+1</f>
        <v>54</v>
      </c>
      <c r="BH58" s="1">
        <f>BG58+1</f>
        <v>55</v>
      </c>
    </row>
    <row r="60" spans="2:60" ht="13.35" customHeight="1">
      <c r="C60" s="21"/>
      <c r="D60" s="9" t="s">
        <v>97</v>
      </c>
      <c r="E60" s="12">
        <f>PVCF!E90</f>
        <v>-238.96388204495872</v>
      </c>
    </row>
    <row r="61" spans="2:60" ht="13.35" customHeight="1">
      <c r="C61" s="21"/>
      <c r="D61" s="1" t="s">
        <v>75</v>
      </c>
      <c r="E61" s="33">
        <f>RA!E49</f>
        <v>40.36392662141251</v>
      </c>
    </row>
    <row r="62" spans="2:60" ht="13.35" customHeight="1">
      <c r="C62" s="21"/>
      <c r="E62" s="15"/>
    </row>
    <row r="63" spans="2:60" ht="13.35" customHeight="1">
      <c r="C63" s="21"/>
      <c r="D63" s="117" t="s">
        <v>34</v>
      </c>
      <c r="E63" s="118">
        <f>-E60-E61-E62</f>
        <v>198.59995542354622</v>
      </c>
    </row>
    <row r="64" spans="2:60" ht="13.35" customHeight="1">
      <c r="C64" s="21"/>
      <c r="D64" s="118" t="s">
        <v>90</v>
      </c>
      <c r="E64" s="118">
        <f>E63/NPV('Inputs-Assumptions-Policy Specs'!D31,'Cash Flows'!E14:BG14)*R9</f>
        <v>29.177877109619285</v>
      </c>
    </row>
    <row r="65" spans="2:60" ht="13.35" customHeight="1">
      <c r="D65" s="117" t="s">
        <v>71</v>
      </c>
      <c r="F65" s="47">
        <f>E63</f>
        <v>198.59995542354622</v>
      </c>
      <c r="G65" s="47">
        <f>F68</f>
        <v>180.89900391820655</v>
      </c>
      <c r="H65" s="47">
        <f t="shared" ref="H65:BG65" si="55">G68</f>
        <v>165.09628494797903</v>
      </c>
      <c r="I65" s="47">
        <f t="shared" si="55"/>
        <v>150.55520899676321</v>
      </c>
      <c r="J65" s="47">
        <f t="shared" si="55"/>
        <v>137.179526194939</v>
      </c>
      <c r="K65" s="47">
        <f t="shared" si="55"/>
        <v>124.87846860795217</v>
      </c>
      <c r="L65" s="47">
        <f t="shared" si="55"/>
        <v>113.56750610642248</v>
      </c>
      <c r="M65" s="47">
        <f t="shared" si="55"/>
        <v>103.16829962482123</v>
      </c>
      <c r="N65" s="47">
        <f t="shared" si="55"/>
        <v>93.608137467199583</v>
      </c>
      <c r="O65" s="47">
        <f t="shared" si="55"/>
        <v>84.820583920937679</v>
      </c>
      <c r="P65" s="47">
        <f t="shared" si="55"/>
        <v>76.745760465080537</v>
      </c>
      <c r="Q65" s="47">
        <f t="shared" si="55"/>
        <v>69.330239761670896</v>
      </c>
      <c r="R65" s="47">
        <f t="shared" si="55"/>
        <v>62.525030772493594</v>
      </c>
      <c r="S65" s="47">
        <f t="shared" si="55"/>
        <v>56.285794014081844</v>
      </c>
      <c r="T65" s="47">
        <f t="shared" si="55"/>
        <v>50.570988300715086</v>
      </c>
      <c r="U65" s="47">
        <f t="shared" si="55"/>
        <v>45.341769921341466</v>
      </c>
      <c r="V65" s="47">
        <f t="shared" si="55"/>
        <v>40.567146262484556</v>
      </c>
      <c r="W65" s="47">
        <f t="shared" si="55"/>
        <v>36.212670486302862</v>
      </c>
      <c r="X65" s="47">
        <f t="shared" si="55"/>
        <v>32.246433116039483</v>
      </c>
      <c r="Y65" s="47">
        <f t="shared" si="55"/>
        <v>28.638864413157961</v>
      </c>
      <c r="Z65" s="47">
        <f t="shared" si="55"/>
        <v>25.362636854865453</v>
      </c>
      <c r="AA65" s="47">
        <f t="shared" si="55"/>
        <v>22.392456895693794</v>
      </c>
      <c r="AB65" s="47">
        <f t="shared" si="55"/>
        <v>19.704947515931174</v>
      </c>
      <c r="AC65" s="47">
        <f t="shared" si="55"/>
        <v>17.278513666847385</v>
      </c>
      <c r="AD65" s="47">
        <f t="shared" si="55"/>
        <v>15.093138717088603</v>
      </c>
      <c r="AE65" s="47">
        <f t="shared" si="55"/>
        <v>13.130205868009</v>
      </c>
      <c r="AF65" s="47">
        <f t="shared" si="55"/>
        <v>11.372319098087726</v>
      </c>
      <c r="AG65" s="47">
        <f t="shared" si="55"/>
        <v>9.8030947164121134</v>
      </c>
      <c r="AH65" s="47">
        <f t="shared" si="55"/>
        <v>8.4071458045206633</v>
      </c>
      <c r="AI65" s="47">
        <f t="shared" si="55"/>
        <v>7.1700785735552337</v>
      </c>
      <c r="AJ65" s="47">
        <f t="shared" si="55"/>
        <v>6.0784708739223596</v>
      </c>
      <c r="AK65" s="47">
        <f t="shared" si="55"/>
        <v>5.1198080311912726</v>
      </c>
      <c r="AL65" s="47">
        <f t="shared" si="55"/>
        <v>4.2823743822350231</v>
      </c>
      <c r="AM65" s="47">
        <f t="shared" si="55"/>
        <v>3.5551713512962984</v>
      </c>
      <c r="AN65" s="47">
        <f t="shared" si="55"/>
        <v>2.9278132254169504</v>
      </c>
      <c r="AO65" s="47">
        <f t="shared" si="55"/>
        <v>2.3904507563810995</v>
      </c>
      <c r="AP65" s="47">
        <f t="shared" si="55"/>
        <v>1.9337408430098635</v>
      </c>
      <c r="AQ65" s="47">
        <f t="shared" si="55"/>
        <v>1.5488034763361218</v>
      </c>
      <c r="AR65" s="47">
        <f t="shared" si="55"/>
        <v>1.2272334439521835</v>
      </c>
      <c r="AS65" s="47">
        <f t="shared" si="55"/>
        <v>0.96119396569644766</v>
      </c>
      <c r="AT65" s="47">
        <f t="shared" si="55"/>
        <v>0.74345813150044715</v>
      </c>
      <c r="AU65" s="47">
        <f t="shared" si="55"/>
        <v>0.56736462189832748</v>
      </c>
      <c r="AV65" s="47">
        <f t="shared" si="55"/>
        <v>0.42679603000909938</v>
      </c>
      <c r="AW65" s="47">
        <f t="shared" si="55"/>
        <v>0.31617203463948745</v>
      </c>
      <c r="AX65" s="47">
        <f t="shared" si="55"/>
        <v>0.23043984716316854</v>
      </c>
      <c r="AY65" s="47">
        <f t="shared" si="55"/>
        <v>0.16506647039023142</v>
      </c>
      <c r="AZ65" s="47">
        <f t="shared" si="55"/>
        <v>0.11605442968241533</v>
      </c>
      <c r="BA65" s="47">
        <f t="shared" si="55"/>
        <v>7.9952988802413028E-2</v>
      </c>
      <c r="BB65" s="47">
        <f t="shared" si="55"/>
        <v>5.3847141121755038E-2</v>
      </c>
      <c r="BC65" s="47">
        <f t="shared" si="55"/>
        <v>3.5328097661976636E-2</v>
      </c>
      <c r="BD65" s="47">
        <f t="shared" si="55"/>
        <v>2.2449703180718091E-2</v>
      </c>
      <c r="BE65" s="47">
        <f t="shared" si="55"/>
        <v>1.3675483210101109E-2</v>
      </c>
      <c r="BF65" s="47">
        <f t="shared" si="55"/>
        <v>7.8208819690476668E-3</v>
      </c>
      <c r="BG65" s="47">
        <f t="shared" si="55"/>
        <v>3.9947597112197477E-3</v>
      </c>
    </row>
    <row r="66" spans="2:60" ht="13.35" customHeight="1">
      <c r="D66" s="117" t="s">
        <v>72</v>
      </c>
      <c r="F66" s="47">
        <f>-F65*'Inputs-Assumptions-Policy Specs'!D$31</f>
        <v>-7.943998216941849</v>
      </c>
      <c r="G66" s="47">
        <f>-G65*'Inputs-Assumptions-Policy Specs'!E$31</f>
        <v>-7.2359601567282619</v>
      </c>
      <c r="H66" s="47">
        <f>-H65*'Inputs-Assumptions-Policy Specs'!F$31</f>
        <v>-6.6038513979191613</v>
      </c>
      <c r="I66" s="47">
        <f>-I65*'Inputs-Assumptions-Policy Specs'!G$31</f>
        <v>-6.0222083598705289</v>
      </c>
      <c r="J66" s="47">
        <f>-J65*'Inputs-Assumptions-Policy Specs'!H$31</f>
        <v>-5.4871810477975602</v>
      </c>
      <c r="K66" s="47">
        <f>-K65*'Inputs-Assumptions-Policy Specs'!I$31</f>
        <v>-4.995138744318087</v>
      </c>
      <c r="L66" s="47">
        <f>-L65*'Inputs-Assumptions-Policy Specs'!J$31</f>
        <v>-4.5427002442568991</v>
      </c>
      <c r="M66" s="47">
        <f>-M65*'Inputs-Assumptions-Policy Specs'!K$31</f>
        <v>-4.1267319849928494</v>
      </c>
      <c r="N66" s="47">
        <f>-N65*'Inputs-Assumptions-Policy Specs'!L$31</f>
        <v>-3.7443254986879833</v>
      </c>
      <c r="O66" s="47">
        <f>-O65*'Inputs-Assumptions-Policy Specs'!M$31</f>
        <v>-3.392823356837507</v>
      </c>
      <c r="P66" s="47">
        <f>-P65*'Inputs-Assumptions-Policy Specs'!N$31</f>
        <v>-3.0698304186032215</v>
      </c>
      <c r="Q66" s="47">
        <f>-Q65*'Inputs-Assumptions-Policy Specs'!O$31</f>
        <v>-2.7732095904668359</v>
      </c>
      <c r="R66" s="47">
        <f>-R65*'Inputs-Assumptions-Policy Specs'!P$31</f>
        <v>-2.5010012308997438</v>
      </c>
      <c r="S66" s="47">
        <f>-S65*'Inputs-Assumptions-Policy Specs'!Q$31</f>
        <v>-2.2514317605632739</v>
      </c>
      <c r="T66" s="47">
        <f>-T65*'Inputs-Assumptions-Policy Specs'!R$31</f>
        <v>-2.0228395320286037</v>
      </c>
      <c r="U66" s="47">
        <f>-U65*'Inputs-Assumptions-Policy Specs'!S$31</f>
        <v>-1.8136707968536587</v>
      </c>
      <c r="V66" s="47">
        <f>-V65*'Inputs-Assumptions-Policy Specs'!T$31</f>
        <v>-1.6226858504993822</v>
      </c>
      <c r="W66" s="47">
        <f>-W65*'Inputs-Assumptions-Policy Specs'!U$31</f>
        <v>-1.4485068194521145</v>
      </c>
      <c r="X66" s="47">
        <f>-X65*'Inputs-Assumptions-Policy Specs'!V$31</f>
        <v>-1.2898573246415794</v>
      </c>
      <c r="Y66" s="47">
        <f>-Y65*'Inputs-Assumptions-Policy Specs'!W$31</f>
        <v>-1.1455545765263184</v>
      </c>
      <c r="Z66" s="47">
        <f>-Z65*'Inputs-Assumptions-Policy Specs'!X$31</f>
        <v>-1.0145054741946182</v>
      </c>
      <c r="AA66" s="47">
        <f>-AA65*'Inputs-Assumptions-Policy Specs'!Y$31</f>
        <v>-0.89569827582775174</v>
      </c>
      <c r="AB66" s="47">
        <f>-AB65*'Inputs-Assumptions-Policy Specs'!Z$31</f>
        <v>-0.78819790063724693</v>
      </c>
      <c r="AC66" s="47">
        <f>-AC65*'Inputs-Assumptions-Policy Specs'!AA$31</f>
        <v>-0.69114054667389535</v>
      </c>
      <c r="AD66" s="47">
        <f>-AD65*'Inputs-Assumptions-Policy Specs'!AB$31</f>
        <v>-0.60372554868354411</v>
      </c>
      <c r="AE66" s="47">
        <f>-AE65*'Inputs-Assumptions-Policy Specs'!AC$31</f>
        <v>-0.52520823472036005</v>
      </c>
      <c r="AF66" s="47">
        <f>-AF65*'Inputs-Assumptions-Policy Specs'!AD$31</f>
        <v>-0.45489276392350902</v>
      </c>
      <c r="AG66" s="47">
        <f>-AG65*'Inputs-Assumptions-Policy Specs'!AE$31</f>
        <v>-0.39212378865648456</v>
      </c>
      <c r="AH66" s="47">
        <f>-AH65*'Inputs-Assumptions-Policy Specs'!AF$31</f>
        <v>-0.33628583218082653</v>
      </c>
      <c r="AI66" s="47">
        <f>-AI65*'Inputs-Assumptions-Policy Specs'!AG$31</f>
        <v>-0.28680314294220938</v>
      </c>
      <c r="AJ66" s="47">
        <f>-AJ65*'Inputs-Assumptions-Policy Specs'!AH$31</f>
        <v>-0.2431388349568944</v>
      </c>
      <c r="AK66" s="47">
        <f>-AK65*'Inputs-Assumptions-Policy Specs'!AI$31</f>
        <v>-0.2047923212476509</v>
      </c>
      <c r="AL66" s="47">
        <f>-AL65*'Inputs-Assumptions-Policy Specs'!AJ$31</f>
        <v>-0.17129497528940094</v>
      </c>
      <c r="AM66" s="47">
        <f>-AM65*'Inputs-Assumptions-Policy Specs'!AK$31</f>
        <v>-0.14220685405185193</v>
      </c>
      <c r="AN66" s="47">
        <f>-AN65*'Inputs-Assumptions-Policy Specs'!AL$31</f>
        <v>-0.11711252901667801</v>
      </c>
      <c r="AO66" s="47">
        <f>-AO65*'Inputs-Assumptions-Policy Specs'!AM$31</f>
        <v>-9.5618030255243985E-2</v>
      </c>
      <c r="AP66" s="47">
        <f>-AP65*'Inputs-Assumptions-Policy Specs'!AN$31</f>
        <v>-7.7349633720394537E-2</v>
      </c>
      <c r="AQ66" s="47">
        <f>-AQ65*'Inputs-Assumptions-Policy Specs'!AO$31</f>
        <v>-6.1952139053444877E-2</v>
      </c>
      <c r="AR66" s="47">
        <f>-AR65*'Inputs-Assumptions-Policy Specs'!AP$31</f>
        <v>-4.908933775808734E-2</v>
      </c>
      <c r="AS66" s="47">
        <f>-AS65*'Inputs-Assumptions-Policy Specs'!AQ$31</f>
        <v>-3.844775862785791E-2</v>
      </c>
      <c r="AT66" s="47">
        <f>-AT65*'Inputs-Assumptions-Policy Specs'!AR$31</f>
        <v>-2.9738325260017885E-2</v>
      </c>
      <c r="AU66" s="47">
        <f>-AU65*'Inputs-Assumptions-Policy Specs'!AS$31</f>
        <v>-2.2694584875933101E-2</v>
      </c>
      <c r="AV66" s="47">
        <f>-AV65*'Inputs-Assumptions-Policy Specs'!AT$31</f>
        <v>-1.7071841200363976E-2</v>
      </c>
      <c r="AW66" s="47">
        <f>-AW65*'Inputs-Assumptions-Policy Specs'!AU$31</f>
        <v>-1.2646881385579498E-2</v>
      </c>
      <c r="AX66" s="47">
        <f>-AX65*'Inputs-Assumptions-Policy Specs'!AV$31</f>
        <v>-9.2175938865267423E-3</v>
      </c>
      <c r="AY66" s="47">
        <f>-AY65*'Inputs-Assumptions-Policy Specs'!AW$31</f>
        <v>-6.6026588156092572E-3</v>
      </c>
      <c r="AZ66" s="47">
        <f>-AZ65*'Inputs-Assumptions-Policy Specs'!AX$31</f>
        <v>-4.6421771872966131E-3</v>
      </c>
      <c r="BA66" s="47">
        <f>-BA65*'Inputs-Assumptions-Policy Specs'!AY$31</f>
        <v>-3.198119552096521E-3</v>
      </c>
      <c r="BB66" s="47">
        <f>-BB65*'Inputs-Assumptions-Policy Specs'!AZ$31</f>
        <v>-2.1538856448702014E-3</v>
      </c>
      <c r="BC66" s="47">
        <f>-BC65*'Inputs-Assumptions-Policy Specs'!BA$31</f>
        <v>-1.4131239064790655E-3</v>
      </c>
      <c r="BD66" s="47">
        <f>-BD65*'Inputs-Assumptions-Policy Specs'!BB$31</f>
        <v>-8.9798812722872371E-4</v>
      </c>
      <c r="BE66" s="47">
        <f>-BE65*'Inputs-Assumptions-Policy Specs'!BC$31</f>
        <v>-5.4701932840404434E-4</v>
      </c>
      <c r="BF66" s="47">
        <f>-BF65*'Inputs-Assumptions-Policy Specs'!BD$31</f>
        <v>-3.128352787619067E-4</v>
      </c>
      <c r="BG66" s="47">
        <f>-BG65*'Inputs-Assumptions-Policy Specs'!BE$31</f>
        <v>-1.5979038844878991E-4</v>
      </c>
    </row>
    <row r="67" spans="2:60" ht="13.35" customHeight="1">
      <c r="D67" s="117" t="s">
        <v>225</v>
      </c>
      <c r="F67" s="47">
        <f>$E$64*'Cash Flows'!E$14/$R$9</f>
        <v>25.644949722281524</v>
      </c>
      <c r="G67" s="47">
        <f>$E$64*'Cash Flows'!F$14/$R$9</f>
        <v>23.038679126955774</v>
      </c>
      <c r="H67" s="47">
        <f>$E$64*'Cash Flows'!G$14/$R$9</f>
        <v>21.144927349134964</v>
      </c>
      <c r="I67" s="47">
        <f>$E$64*'Cash Flows'!H$14/$R$9</f>
        <v>19.397891161694734</v>
      </c>
      <c r="J67" s="47">
        <f>$E$64*'Cash Flows'!I$14/$R$9</f>
        <v>17.788238634784374</v>
      </c>
      <c r="K67" s="47">
        <f>$E$64*'Cash Flows'!J$14/$R$9</f>
        <v>16.306101245847778</v>
      </c>
      <c r="L67" s="47">
        <f>$E$64*'Cash Flows'!K$14/$R$9</f>
        <v>14.941906725858159</v>
      </c>
      <c r="M67" s="47">
        <f>$E$64*'Cash Flows'!L$14/$R$9</f>
        <v>13.686894142614499</v>
      </c>
      <c r="N67" s="47">
        <f>$E$64*'Cash Flows'!M$14/$R$9</f>
        <v>12.531879044949891</v>
      </c>
      <c r="O67" s="47">
        <f>$E$64*'Cash Flows'!N$14/$R$9</f>
        <v>11.467646812694655</v>
      </c>
      <c r="P67" s="47">
        <f>$E$64*'Cash Flows'!O$14/$R$9</f>
        <v>10.485351122012858</v>
      </c>
      <c r="Q67" s="47">
        <f>$E$64*'Cash Flows'!P$14/$R$9</f>
        <v>9.5784185796441328</v>
      </c>
      <c r="R67" s="47">
        <f>$E$64*'Cash Flows'!Q$14/$R$9</f>
        <v>8.740237989311499</v>
      </c>
      <c r="S67" s="47">
        <f>$E$64*'Cash Flows'!R$14/$R$9</f>
        <v>7.9662374739300308</v>
      </c>
      <c r="T67" s="47">
        <f>$E$64*'Cash Flows'!S$14/$R$9</f>
        <v>7.2520579114022254</v>
      </c>
      <c r="U67" s="47">
        <f>$E$64*'Cash Flows'!T$14/$R$9</f>
        <v>6.5882944557105674</v>
      </c>
      <c r="V67" s="47">
        <f>$E$64*'Cash Flows'!U$14/$R$9</f>
        <v>5.9771616266810721</v>
      </c>
      <c r="W67" s="47">
        <f>$E$64*'Cash Flows'!V$14/$R$9</f>
        <v>5.4147441897154929</v>
      </c>
      <c r="X67" s="47">
        <f>$E$64*'Cash Flows'!W$14/$R$9</f>
        <v>4.8974260275231023</v>
      </c>
      <c r="Y67" s="47">
        <f>$E$64*'Cash Flows'!X$14/$R$9</f>
        <v>4.4217821348188258</v>
      </c>
      <c r="Z67" s="47">
        <f>$E$64*'Cash Flows'!Y$14/$R$9</f>
        <v>3.9846854333662773</v>
      </c>
      <c r="AA67" s="47">
        <f>$E$64*'Cash Flows'!Z$14/$R$9</f>
        <v>3.5832076555903716</v>
      </c>
      <c r="AB67" s="47">
        <f>$E$64*'Cash Flows'!AA$14/$R$9</f>
        <v>3.2146317497210348</v>
      </c>
      <c r="AC67" s="47">
        <f>$E$64*'Cash Flows'!AB$14/$R$9</f>
        <v>2.8765154964326767</v>
      </c>
      <c r="AD67" s="47">
        <f>$E$64*'Cash Flows'!AC$14/$R$9</f>
        <v>2.5666583977631472</v>
      </c>
      <c r="AE67" s="47">
        <f>$E$64*'Cash Flows'!AD$14/$R$9</f>
        <v>2.2830950046416341</v>
      </c>
      <c r="AF67" s="47">
        <f>$E$64*'Cash Flows'!AE$14/$R$9</f>
        <v>2.0241171455991203</v>
      </c>
      <c r="AG67" s="47">
        <f>$E$64*'Cash Flows'!AF$14/$R$9</f>
        <v>1.7880727005479338</v>
      </c>
      <c r="AH67" s="47">
        <f>$E$64*'Cash Flows'!AG$14/$R$9</f>
        <v>1.5733530631462553</v>
      </c>
      <c r="AI67" s="47">
        <f>$E$64*'Cash Flows'!AH$14/$R$9</f>
        <v>1.3784108425750827</v>
      </c>
      <c r="AJ67" s="47">
        <f>$E$64*'Cash Flows'!AI$14/$R$9</f>
        <v>1.2018016776879821</v>
      </c>
      <c r="AK67" s="47">
        <f>$E$64*'Cash Flows'!AJ$14/$R$9</f>
        <v>1.0422259702039005</v>
      </c>
      <c r="AL67" s="47">
        <f>$E$64*'Cash Flows'!AK$14/$R$9</f>
        <v>0.8984980062281257</v>
      </c>
      <c r="AM67" s="47">
        <f>$E$64*'Cash Flows'!AL$14/$R$9</f>
        <v>0.76956497993119977</v>
      </c>
      <c r="AN67" s="47">
        <f>$E$64*'Cash Flows'!AM$14/$R$9</f>
        <v>0.65447499805252896</v>
      </c>
      <c r="AO67" s="47">
        <f>$E$64*'Cash Flows'!AN$14/$R$9</f>
        <v>0.55232794362648008</v>
      </c>
      <c r="AP67" s="47">
        <f>$E$64*'Cash Flows'!AO$14/$R$9</f>
        <v>0.46228700039413639</v>
      </c>
      <c r="AQ67" s="47">
        <f>$E$64*'Cash Flows'!AP$14/$R$9</f>
        <v>0.38352217143738315</v>
      </c>
      <c r="AR67" s="47">
        <f>$E$64*'Cash Flows'!AQ$14/$R$9</f>
        <v>0.31512881601382325</v>
      </c>
      <c r="AS67" s="47">
        <f>$E$64*'Cash Flows'!AR$14/$R$9</f>
        <v>0.25618359282385844</v>
      </c>
      <c r="AT67" s="47">
        <f>$E$64*'Cash Flows'!AS$14/$R$9</f>
        <v>0.20583183486213746</v>
      </c>
      <c r="AU67" s="47">
        <f>$E$64*'Cash Flows'!AT$14/$R$9</f>
        <v>0.16326317676516119</v>
      </c>
      <c r="AV67" s="47">
        <f>$E$64*'Cash Flows'!AU$14/$R$9</f>
        <v>0.12769583656997591</v>
      </c>
      <c r="AW67" s="47">
        <f>$E$64*'Cash Flows'!AV$14/$R$9</f>
        <v>9.8379068861898428E-2</v>
      </c>
      <c r="AX67" s="47">
        <f>$E$64*'Cash Flows'!AW$14/$R$9</f>
        <v>7.4590970659463851E-2</v>
      </c>
      <c r="AY67" s="47">
        <f>$E$64*'Cash Flows'!AX$14/$R$9</f>
        <v>5.5614699523425341E-2</v>
      </c>
      <c r="AZ67" s="47">
        <f>$E$64*'Cash Flows'!AY$14/$R$9</f>
        <v>4.0743618067298933E-2</v>
      </c>
      <c r="BA67" s="47">
        <f>$E$64*'Cash Flows'!AZ$14/$R$9</f>
        <v>2.9303967232754507E-2</v>
      </c>
      <c r="BB67" s="47">
        <f>$E$64*'Cash Flows'!BA$14/$R$9</f>
        <v>2.0672929104648602E-2</v>
      </c>
      <c r="BC67" s="47">
        <f>$E$64*'Cash Flows'!BB$14/$R$9</f>
        <v>1.4291518387737612E-2</v>
      </c>
      <c r="BD67" s="47">
        <f>$E$64*'Cash Flows'!BC$14/$R$9</f>
        <v>9.6722080978457053E-3</v>
      </c>
      <c r="BE67" s="47">
        <f>$E$64*'Cash Flows'!BD$14/$R$9</f>
        <v>6.4016205694574857E-3</v>
      </c>
      <c r="BF67" s="47">
        <f>$E$64*'Cash Flows'!BE$14/$R$9</f>
        <v>4.1389575365898259E-3</v>
      </c>
      <c r="BG67" s="47">
        <f>$E$64*'Cash Flows'!BF$14/$R$9</f>
        <v>2.6110746066218098E-3</v>
      </c>
    </row>
    <row r="68" spans="2:60" ht="13.35" customHeight="1">
      <c r="D68" s="117" t="s">
        <v>73</v>
      </c>
      <c r="F68" s="47">
        <f>F65-F66-F67</f>
        <v>180.89900391820655</v>
      </c>
      <c r="G68" s="47">
        <f t="shared" ref="G68" si="56">G65-G66-G67</f>
        <v>165.09628494797903</v>
      </c>
      <c r="H68" s="47">
        <f t="shared" ref="H68" si="57">H65-H66-H67</f>
        <v>150.55520899676321</v>
      </c>
      <c r="I68" s="47">
        <f t="shared" ref="I68" si="58">I65-I66-I67</f>
        <v>137.179526194939</v>
      </c>
      <c r="J68" s="47">
        <f t="shared" ref="J68" si="59">J65-J66-J67</f>
        <v>124.87846860795217</v>
      </c>
      <c r="K68" s="47">
        <f t="shared" ref="K68" si="60">K65-K66-K67</f>
        <v>113.56750610642248</v>
      </c>
      <c r="L68" s="47">
        <f t="shared" ref="L68" si="61">L65-L66-L67</f>
        <v>103.16829962482123</v>
      </c>
      <c r="M68" s="47">
        <f t="shared" ref="M68" si="62">M65-M66-M67</f>
        <v>93.608137467199583</v>
      </c>
      <c r="N68" s="47">
        <f t="shared" ref="N68" si="63">N65-N66-N67</f>
        <v>84.820583920937679</v>
      </c>
      <c r="O68" s="47">
        <f t="shared" ref="O68" si="64">O65-O66-O67</f>
        <v>76.745760465080537</v>
      </c>
      <c r="P68" s="47">
        <f t="shared" ref="P68" si="65">P65-P66-P67</f>
        <v>69.330239761670896</v>
      </c>
      <c r="Q68" s="47">
        <f t="shared" ref="Q68" si="66">Q65-Q66-Q67</f>
        <v>62.525030772493594</v>
      </c>
      <c r="R68" s="47">
        <f t="shared" ref="R68" si="67">R65-R66-R67</f>
        <v>56.285794014081844</v>
      </c>
      <c r="S68" s="47">
        <f t="shared" ref="S68" si="68">S65-S66-S67</f>
        <v>50.570988300715086</v>
      </c>
      <c r="T68" s="47">
        <f t="shared" ref="T68" si="69">T65-T66-T67</f>
        <v>45.341769921341466</v>
      </c>
      <c r="U68" s="47">
        <f t="shared" ref="U68" si="70">U65-U66-U67</f>
        <v>40.567146262484556</v>
      </c>
      <c r="V68" s="47">
        <f t="shared" ref="V68" si="71">V65-V66-V67</f>
        <v>36.212670486302862</v>
      </c>
      <c r="W68" s="47">
        <f t="shared" ref="W68" si="72">W65-W66-W67</f>
        <v>32.246433116039483</v>
      </c>
      <c r="X68" s="47">
        <f t="shared" ref="X68" si="73">X65-X66-X67</f>
        <v>28.638864413157961</v>
      </c>
      <c r="Y68" s="47">
        <f t="shared" ref="Y68" si="74">Y65-Y66-Y67</f>
        <v>25.362636854865453</v>
      </c>
      <c r="Z68" s="47">
        <f t="shared" ref="Z68" si="75">Z65-Z66-Z67</f>
        <v>22.392456895693794</v>
      </c>
      <c r="AA68" s="47">
        <f t="shared" ref="AA68" si="76">AA65-AA66-AA67</f>
        <v>19.704947515931174</v>
      </c>
      <c r="AB68" s="47">
        <f t="shared" ref="AB68" si="77">AB65-AB66-AB67</f>
        <v>17.278513666847385</v>
      </c>
      <c r="AC68" s="47">
        <f t="shared" ref="AC68" si="78">AC65-AC66-AC67</f>
        <v>15.093138717088603</v>
      </c>
      <c r="AD68" s="47">
        <f t="shared" ref="AD68" si="79">AD65-AD66-AD67</f>
        <v>13.130205868009</v>
      </c>
      <c r="AE68" s="47">
        <f t="shared" ref="AE68" si="80">AE65-AE66-AE67</f>
        <v>11.372319098087726</v>
      </c>
      <c r="AF68" s="47">
        <f t="shared" ref="AF68" si="81">AF65-AF66-AF67</f>
        <v>9.8030947164121134</v>
      </c>
      <c r="AG68" s="47">
        <f t="shared" ref="AG68" si="82">AG65-AG66-AG67</f>
        <v>8.4071458045206633</v>
      </c>
      <c r="AH68" s="47">
        <f t="shared" ref="AH68" si="83">AH65-AH66-AH67</f>
        <v>7.1700785735552337</v>
      </c>
      <c r="AI68" s="47">
        <f t="shared" ref="AI68" si="84">AI65-AI66-AI67</f>
        <v>6.0784708739223596</v>
      </c>
      <c r="AJ68" s="47">
        <f t="shared" ref="AJ68" si="85">AJ65-AJ66-AJ67</f>
        <v>5.1198080311912726</v>
      </c>
      <c r="AK68" s="47">
        <f t="shared" ref="AK68" si="86">AK65-AK66-AK67</f>
        <v>4.2823743822350231</v>
      </c>
      <c r="AL68" s="47">
        <f t="shared" ref="AL68" si="87">AL65-AL66-AL67</f>
        <v>3.5551713512962984</v>
      </c>
      <c r="AM68" s="47">
        <f t="shared" ref="AM68" si="88">AM65-AM66-AM67</f>
        <v>2.9278132254169504</v>
      </c>
      <c r="AN68" s="47">
        <f t="shared" ref="AN68" si="89">AN65-AN66-AN67</f>
        <v>2.3904507563810995</v>
      </c>
      <c r="AO68" s="47">
        <f t="shared" ref="AO68" si="90">AO65-AO66-AO67</f>
        <v>1.9337408430098635</v>
      </c>
      <c r="AP68" s="47">
        <f t="shared" ref="AP68" si="91">AP65-AP66-AP67</f>
        <v>1.5488034763361218</v>
      </c>
      <c r="AQ68" s="47">
        <f t="shared" ref="AQ68" si="92">AQ65-AQ66-AQ67</f>
        <v>1.2272334439521835</v>
      </c>
      <c r="AR68" s="47">
        <f t="shared" ref="AR68" si="93">AR65-AR66-AR67</f>
        <v>0.96119396569644766</v>
      </c>
      <c r="AS68" s="47">
        <f t="shared" ref="AS68" si="94">AS65-AS66-AS67</f>
        <v>0.74345813150044715</v>
      </c>
      <c r="AT68" s="47">
        <f t="shared" ref="AT68" si="95">AT65-AT66-AT67</f>
        <v>0.56736462189832748</v>
      </c>
      <c r="AU68" s="47">
        <f t="shared" ref="AU68" si="96">AU65-AU66-AU67</f>
        <v>0.42679603000909938</v>
      </c>
      <c r="AV68" s="47">
        <f t="shared" ref="AV68" si="97">AV65-AV66-AV67</f>
        <v>0.31617203463948745</v>
      </c>
      <c r="AW68" s="47">
        <f t="shared" ref="AW68" si="98">AW65-AW66-AW67</f>
        <v>0.23043984716316854</v>
      </c>
      <c r="AX68" s="47">
        <f t="shared" ref="AX68" si="99">AX65-AX66-AX67</f>
        <v>0.16506647039023142</v>
      </c>
      <c r="AY68" s="47">
        <f t="shared" ref="AY68" si="100">AY65-AY66-AY67</f>
        <v>0.11605442968241533</v>
      </c>
      <c r="AZ68" s="47">
        <f t="shared" ref="AZ68" si="101">AZ65-AZ66-AZ67</f>
        <v>7.9952988802413028E-2</v>
      </c>
      <c r="BA68" s="47">
        <f t="shared" ref="BA68" si="102">BA65-BA66-BA67</f>
        <v>5.3847141121755038E-2</v>
      </c>
      <c r="BB68" s="47">
        <f t="shared" ref="BB68" si="103">BB65-BB66-BB67</f>
        <v>3.5328097661976636E-2</v>
      </c>
      <c r="BC68" s="47">
        <f t="shared" ref="BC68" si="104">BC65-BC66-BC67</f>
        <v>2.2449703180718091E-2</v>
      </c>
      <c r="BD68" s="47">
        <f t="shared" ref="BD68" si="105">BD65-BD66-BD67</f>
        <v>1.3675483210101109E-2</v>
      </c>
      <c r="BE68" s="47">
        <f t="shared" ref="BE68" si="106">BE65-BE66-BE67</f>
        <v>7.8208819690476668E-3</v>
      </c>
      <c r="BF68" s="47">
        <f t="shared" ref="BF68" si="107">BF65-BF66-BF67</f>
        <v>3.9947597112197477E-3</v>
      </c>
      <c r="BG68" s="47">
        <f t="shared" ref="BG68" si="108">BG65-BG66-BG67</f>
        <v>1.5434754930467275E-3</v>
      </c>
    </row>
    <row r="69" spans="2:60" ht="13.35" customHeight="1">
      <c r="D69" s="119"/>
    </row>
    <row r="70" spans="2:60" ht="13.35" customHeight="1">
      <c r="D70" s="119"/>
    </row>
    <row r="71" spans="2:60" ht="13.35" customHeight="1">
      <c r="D71" s="119"/>
    </row>
    <row r="72" spans="2:60" ht="13.35" customHeight="1">
      <c r="D72" s="119"/>
    </row>
    <row r="73" spans="2:60" ht="13.35" customHeight="1">
      <c r="D73" s="119"/>
    </row>
    <row r="75" spans="2:60" s="41" customFormat="1" ht="13.35" customHeight="1"/>
    <row r="77" spans="2:60" ht="13.35" customHeight="1">
      <c r="B77" s="1" t="s">
        <v>183</v>
      </c>
    </row>
    <row r="79" spans="2:60" ht="13.35" customHeight="1">
      <c r="E79" s="1">
        <v>0</v>
      </c>
      <c r="F79" s="1">
        <v>1</v>
      </c>
      <c r="G79" s="1">
        <v>2</v>
      </c>
      <c r="H79" s="1">
        <v>3</v>
      </c>
      <c r="I79" s="1">
        <v>4</v>
      </c>
      <c r="J79" s="1">
        <v>5</v>
      </c>
      <c r="K79" s="1">
        <v>6</v>
      </c>
      <c r="L79" s="1">
        <v>7</v>
      </c>
      <c r="M79" s="1">
        <v>8</v>
      </c>
      <c r="N79" s="1">
        <v>9</v>
      </c>
      <c r="O79" s="1">
        <f>N79+1</f>
        <v>10</v>
      </c>
      <c r="P79" s="1">
        <f t="shared" ref="P79" si="109">O79+1</f>
        <v>11</v>
      </c>
      <c r="Q79" s="1">
        <f t="shared" ref="Q79" si="110">P79+1</f>
        <v>12</v>
      </c>
      <c r="R79" s="1">
        <f t="shared" ref="R79" si="111">Q79+1</f>
        <v>13</v>
      </c>
      <c r="S79" s="1">
        <f t="shared" ref="S79" si="112">R79+1</f>
        <v>14</v>
      </c>
      <c r="T79" s="1">
        <f t="shared" ref="T79" si="113">S79+1</f>
        <v>15</v>
      </c>
      <c r="U79" s="1">
        <f t="shared" ref="U79" si="114">T79+1</f>
        <v>16</v>
      </c>
      <c r="V79" s="1">
        <f t="shared" ref="V79" si="115">U79+1</f>
        <v>17</v>
      </c>
      <c r="W79" s="1">
        <f t="shared" ref="W79" si="116">V79+1</f>
        <v>18</v>
      </c>
      <c r="X79" s="1">
        <f t="shared" ref="X79" si="117">W79+1</f>
        <v>19</v>
      </c>
      <c r="Y79" s="1">
        <f t="shared" ref="Y79" si="118">X79+1</f>
        <v>20</v>
      </c>
      <c r="Z79" s="1">
        <f t="shared" ref="Z79" si="119">Y79+1</f>
        <v>21</v>
      </c>
      <c r="AA79" s="1">
        <f t="shared" ref="AA79" si="120">Z79+1</f>
        <v>22</v>
      </c>
      <c r="AB79" s="1">
        <f t="shared" ref="AB79" si="121">AA79+1</f>
        <v>23</v>
      </c>
      <c r="AC79" s="1">
        <f t="shared" ref="AC79" si="122">AB79+1</f>
        <v>24</v>
      </c>
      <c r="AD79" s="1">
        <f t="shared" ref="AD79" si="123">AC79+1</f>
        <v>25</v>
      </c>
      <c r="AE79" s="1">
        <f t="shared" ref="AE79" si="124">AD79+1</f>
        <v>26</v>
      </c>
      <c r="AF79" s="1">
        <f t="shared" ref="AF79" si="125">AE79+1</f>
        <v>27</v>
      </c>
      <c r="AG79" s="1">
        <f t="shared" ref="AG79" si="126">AF79+1</f>
        <v>28</v>
      </c>
      <c r="AH79" s="1">
        <f t="shared" ref="AH79" si="127">AG79+1</f>
        <v>29</v>
      </c>
      <c r="AI79" s="1">
        <f t="shared" ref="AI79" si="128">AH79+1</f>
        <v>30</v>
      </c>
      <c r="AJ79" s="1">
        <f t="shared" ref="AJ79" si="129">AI79+1</f>
        <v>31</v>
      </c>
      <c r="AK79" s="1">
        <f t="shared" ref="AK79" si="130">AJ79+1</f>
        <v>32</v>
      </c>
      <c r="AL79" s="1">
        <f t="shared" ref="AL79" si="131">AK79+1</f>
        <v>33</v>
      </c>
      <c r="AM79" s="1">
        <f t="shared" ref="AM79" si="132">AL79+1</f>
        <v>34</v>
      </c>
      <c r="AN79" s="1">
        <f t="shared" ref="AN79" si="133">AM79+1</f>
        <v>35</v>
      </c>
      <c r="AO79" s="1">
        <f t="shared" ref="AO79" si="134">AN79+1</f>
        <v>36</v>
      </c>
      <c r="AP79" s="1">
        <f t="shared" ref="AP79" si="135">AO79+1</f>
        <v>37</v>
      </c>
      <c r="AQ79" s="1">
        <f t="shared" ref="AQ79" si="136">AP79+1</f>
        <v>38</v>
      </c>
      <c r="AR79" s="1">
        <f t="shared" ref="AR79" si="137">AQ79+1</f>
        <v>39</v>
      </c>
      <c r="AS79" s="1">
        <f t="shared" ref="AS79" si="138">AR79+1</f>
        <v>40</v>
      </c>
      <c r="AT79" s="1">
        <f t="shared" ref="AT79" si="139">AS79+1</f>
        <v>41</v>
      </c>
      <c r="AU79" s="1">
        <f t="shared" ref="AU79" si="140">AT79+1</f>
        <v>42</v>
      </c>
      <c r="AV79" s="1">
        <f t="shared" ref="AV79" si="141">AU79+1</f>
        <v>43</v>
      </c>
      <c r="AW79" s="1">
        <f t="shared" ref="AW79" si="142">AV79+1</f>
        <v>44</v>
      </c>
      <c r="AX79" s="1">
        <f t="shared" ref="AX79" si="143">AW79+1</f>
        <v>45</v>
      </c>
      <c r="AY79" s="1">
        <f t="shared" ref="AY79" si="144">AX79+1</f>
        <v>46</v>
      </c>
      <c r="AZ79" s="1">
        <f t="shared" ref="AZ79" si="145">AY79+1</f>
        <v>47</v>
      </c>
      <c r="BA79" s="1">
        <f t="shared" ref="BA79" si="146">AZ79+1</f>
        <v>48</v>
      </c>
      <c r="BB79" s="1">
        <f t="shared" ref="BB79" si="147">BA79+1</f>
        <v>49</v>
      </c>
      <c r="BC79" s="1">
        <f t="shared" ref="BC79" si="148">BB79+1</f>
        <v>50</v>
      </c>
      <c r="BD79" s="1">
        <f t="shared" ref="BD79" si="149">BC79+1</f>
        <v>51</v>
      </c>
      <c r="BE79" s="1">
        <f t="shared" ref="BE79" si="150">BD79+1</f>
        <v>52</v>
      </c>
      <c r="BF79" s="1">
        <f t="shared" ref="BF79" si="151">BE79+1</f>
        <v>53</v>
      </c>
      <c r="BG79" s="1">
        <f t="shared" ref="BG79" si="152">BF79+1</f>
        <v>54</v>
      </c>
      <c r="BH79" s="1">
        <f>BG79+1</f>
        <v>55</v>
      </c>
    </row>
    <row r="82" spans="4:60" ht="13.35" customHeight="1">
      <c r="D82" s="9" t="s">
        <v>97</v>
      </c>
      <c r="E82" s="10">
        <f>E15</f>
        <v>-955.85552817983535</v>
      </c>
    </row>
    <row r="83" spans="4:60" ht="13.35" customHeight="1">
      <c r="D83" s="1" t="s">
        <v>75</v>
      </c>
      <c r="E83" s="10">
        <f t="shared" ref="E83:E86" si="153">E16</f>
        <v>161.45570648565004</v>
      </c>
    </row>
    <row r="84" spans="4:60" ht="13.35" customHeight="1">
      <c r="E84" s="10"/>
    </row>
    <row r="85" spans="4:60" ht="13.35" customHeight="1">
      <c r="D85" s="117" t="s">
        <v>34</v>
      </c>
      <c r="E85" s="10">
        <f t="shared" si="153"/>
        <v>794.39982169418533</v>
      </c>
    </row>
    <row r="86" spans="4:60" ht="13.35" customHeight="1">
      <c r="D86" s="118" t="s">
        <v>90</v>
      </c>
      <c r="E86" s="10">
        <f t="shared" si="153"/>
        <v>116.71150843847721</v>
      </c>
    </row>
    <row r="87" spans="4:60" ht="13.35" customHeight="1">
      <c r="D87" s="117" t="s">
        <v>71</v>
      </c>
      <c r="E87" s="10"/>
      <c r="F87" s="10">
        <f>F20</f>
        <v>794.39982169418533</v>
      </c>
      <c r="G87" s="10">
        <f t="shared" ref="G87:BH89" si="154">G20</f>
        <v>723.59601567282652</v>
      </c>
      <c r="H87" s="10">
        <f t="shared" si="154"/>
        <v>660.38513979191634</v>
      </c>
      <c r="I87" s="10">
        <f t="shared" si="154"/>
        <v>602.22083598705308</v>
      </c>
      <c r="J87" s="10">
        <f t="shared" si="154"/>
        <v>548.71810477975623</v>
      </c>
      <c r="K87" s="10">
        <f t="shared" si="154"/>
        <v>499.51387443180886</v>
      </c>
      <c r="L87" s="10">
        <f t="shared" si="154"/>
        <v>454.27002442569011</v>
      </c>
      <c r="M87" s="10">
        <f t="shared" si="154"/>
        <v>412.67319849928504</v>
      </c>
      <c r="N87" s="10">
        <f t="shared" si="154"/>
        <v>374.43254986879839</v>
      </c>
      <c r="O87" s="10">
        <f t="shared" si="154"/>
        <v>339.28233568375072</v>
      </c>
      <c r="P87" s="10">
        <f t="shared" si="154"/>
        <v>306.98304186032209</v>
      </c>
      <c r="Q87" s="10">
        <f t="shared" si="154"/>
        <v>277.32095904668353</v>
      </c>
      <c r="R87" s="10">
        <f t="shared" si="154"/>
        <v>250.10012308997432</v>
      </c>
      <c r="S87" s="10">
        <f t="shared" si="154"/>
        <v>225.14317605632729</v>
      </c>
      <c r="T87" s="10">
        <f t="shared" si="154"/>
        <v>202.28395320286023</v>
      </c>
      <c r="U87" s="10">
        <f t="shared" si="154"/>
        <v>181.36707968536575</v>
      </c>
      <c r="V87" s="10">
        <f t="shared" si="154"/>
        <v>162.26858504993811</v>
      </c>
      <c r="W87" s="10">
        <f t="shared" si="154"/>
        <v>144.85068194521133</v>
      </c>
      <c r="X87" s="10">
        <f t="shared" si="154"/>
        <v>128.98573246415779</v>
      </c>
      <c r="Y87" s="10">
        <f t="shared" si="154"/>
        <v>114.5554576526317</v>
      </c>
      <c r="Z87" s="10">
        <f t="shared" si="154"/>
        <v>101.45054741946166</v>
      </c>
      <c r="AA87" s="10">
        <f t="shared" si="154"/>
        <v>89.569827582775005</v>
      </c>
      <c r="AB87" s="10">
        <f t="shared" si="154"/>
        <v>78.819790063724511</v>
      </c>
      <c r="AC87" s="10">
        <f t="shared" si="154"/>
        <v>69.114054667389354</v>
      </c>
      <c r="AD87" s="10">
        <f t="shared" si="154"/>
        <v>60.372554868354214</v>
      </c>
      <c r="AE87" s="10">
        <f t="shared" si="154"/>
        <v>52.520823472035786</v>
      </c>
      <c r="AF87" s="10">
        <f t="shared" si="154"/>
        <v>45.489276392350675</v>
      </c>
      <c r="AG87" s="10">
        <f t="shared" si="154"/>
        <v>39.212378865648212</v>
      </c>
      <c r="AH87" s="10">
        <f t="shared" si="154"/>
        <v>33.628583218082404</v>
      </c>
      <c r="AI87" s="10">
        <f t="shared" si="154"/>
        <v>28.680314294220675</v>
      </c>
      <c r="AJ87" s="10">
        <f t="shared" si="154"/>
        <v>24.313883495689165</v>
      </c>
      <c r="AK87" s="10">
        <f t="shared" si="154"/>
        <v>20.479232124764799</v>
      </c>
      <c r="AL87" s="10">
        <f t="shared" si="154"/>
        <v>17.129497528939787</v>
      </c>
      <c r="AM87" s="10">
        <f t="shared" si="154"/>
        <v>14.220685405184874</v>
      </c>
      <c r="AN87" s="10">
        <f t="shared" si="154"/>
        <v>11.711252901667468</v>
      </c>
      <c r="AO87" s="10">
        <f t="shared" si="154"/>
        <v>9.561803025524048</v>
      </c>
      <c r="AP87" s="10">
        <f t="shared" si="154"/>
        <v>7.734963372039088</v>
      </c>
      <c r="AQ87" s="10">
        <f t="shared" si="154"/>
        <v>6.1952139053441044</v>
      </c>
      <c r="AR87" s="10">
        <f t="shared" si="154"/>
        <v>4.9089337758083342</v>
      </c>
      <c r="AS87" s="10">
        <f t="shared" si="154"/>
        <v>3.8447758627853741</v>
      </c>
      <c r="AT87" s="10">
        <f t="shared" si="154"/>
        <v>2.9738325260013552</v>
      </c>
      <c r="AU87" s="10">
        <f t="shared" si="154"/>
        <v>2.2694584875928587</v>
      </c>
      <c r="AV87" s="10">
        <f t="shared" si="154"/>
        <v>1.7071841200359279</v>
      </c>
      <c r="AW87" s="10">
        <f t="shared" si="154"/>
        <v>1.2646881385574611</v>
      </c>
      <c r="AX87" s="10">
        <f t="shared" si="154"/>
        <v>0.92175938865216567</v>
      </c>
      <c r="AY87" s="10">
        <f t="shared" si="154"/>
        <v>0.66026588156039678</v>
      </c>
      <c r="AZ87" s="10">
        <f t="shared" si="154"/>
        <v>0.46421771872911111</v>
      </c>
      <c r="BA87" s="10">
        <f t="shared" si="154"/>
        <v>0.31981195520907973</v>
      </c>
      <c r="BB87" s="10">
        <f t="shared" si="154"/>
        <v>0.21538856448642485</v>
      </c>
      <c r="BC87" s="10">
        <f t="shared" si="154"/>
        <v>0.14131239064728737</v>
      </c>
      <c r="BD87" s="10">
        <f t="shared" si="154"/>
        <v>8.9798812722228366E-2</v>
      </c>
      <c r="BE87" s="10">
        <f t="shared" si="154"/>
        <v>5.4701932839734652E-2</v>
      </c>
      <c r="BF87" s="10">
        <f t="shared" si="154"/>
        <v>3.1283527875494085E-2</v>
      </c>
      <c r="BG87" s="10">
        <f t="shared" si="154"/>
        <v>1.5979038844154528E-2</v>
      </c>
      <c r="BH87" s="10">
        <f t="shared" si="154"/>
        <v>6.1739019714334657E-3</v>
      </c>
    </row>
    <row r="88" spans="4:60" ht="13.35" customHeight="1">
      <c r="D88" s="117" t="s">
        <v>72</v>
      </c>
      <c r="F88" s="10">
        <f t="shared" ref="F88:U89" si="155">F21</f>
        <v>-31.775992867767414</v>
      </c>
      <c r="G88" s="10">
        <f t="shared" si="155"/>
        <v>-28.943840626913062</v>
      </c>
      <c r="H88" s="10">
        <f t="shared" si="155"/>
        <v>-26.415405591676656</v>
      </c>
      <c r="I88" s="10">
        <f t="shared" si="155"/>
        <v>-24.088833439482123</v>
      </c>
      <c r="J88" s="10">
        <f t="shared" si="155"/>
        <v>-21.948724191190248</v>
      </c>
      <c r="K88" s="10">
        <f t="shared" si="155"/>
        <v>-19.980554977272355</v>
      </c>
      <c r="L88" s="10">
        <f t="shared" si="155"/>
        <v>-18.170800977027604</v>
      </c>
      <c r="M88" s="10">
        <f t="shared" si="155"/>
        <v>-16.506927939971401</v>
      </c>
      <c r="N88" s="10">
        <f t="shared" si="155"/>
        <v>-14.977301994751937</v>
      </c>
      <c r="O88" s="10">
        <f t="shared" si="155"/>
        <v>-13.571293427350028</v>
      </c>
      <c r="P88" s="10">
        <f t="shared" si="155"/>
        <v>-12.279321674412884</v>
      </c>
      <c r="Q88" s="10">
        <f t="shared" si="155"/>
        <v>-11.092838361867342</v>
      </c>
      <c r="R88" s="10">
        <f t="shared" si="155"/>
        <v>-10.004004923598973</v>
      </c>
      <c r="S88" s="10">
        <f t="shared" si="155"/>
        <v>-9.005727042253092</v>
      </c>
      <c r="T88" s="10">
        <f t="shared" si="155"/>
        <v>-8.0913581281144094</v>
      </c>
      <c r="U88" s="10">
        <f t="shared" si="155"/>
        <v>-7.2546831874146305</v>
      </c>
      <c r="V88" s="10">
        <f t="shared" si="154"/>
        <v>-6.4907434019975243</v>
      </c>
      <c r="W88" s="10">
        <f t="shared" si="154"/>
        <v>-5.7940272778084534</v>
      </c>
      <c r="X88" s="10">
        <f t="shared" si="154"/>
        <v>-5.1594292985663115</v>
      </c>
      <c r="Y88" s="10">
        <f t="shared" si="154"/>
        <v>-4.5822183061052684</v>
      </c>
      <c r="Z88" s="10">
        <f t="shared" si="154"/>
        <v>-4.0580218967784667</v>
      </c>
      <c r="AA88" s="10">
        <f t="shared" si="154"/>
        <v>-3.5827931033110003</v>
      </c>
      <c r="AB88" s="10">
        <f t="shared" si="154"/>
        <v>-3.1527916025489806</v>
      </c>
      <c r="AC88" s="10">
        <f t="shared" si="154"/>
        <v>-2.7645621866955743</v>
      </c>
      <c r="AD88" s="10">
        <f t="shared" si="154"/>
        <v>-2.4149021947341685</v>
      </c>
      <c r="AE88" s="10">
        <f t="shared" si="154"/>
        <v>-2.1008329388814313</v>
      </c>
      <c r="AF88" s="10">
        <f t="shared" si="154"/>
        <v>-1.819571055694027</v>
      </c>
      <c r="AG88" s="10">
        <f t="shared" si="154"/>
        <v>-1.5684951546259285</v>
      </c>
      <c r="AH88" s="10">
        <f t="shared" si="154"/>
        <v>-1.3451433287232961</v>
      </c>
      <c r="AI88" s="10">
        <f t="shared" si="154"/>
        <v>-1.1472125717688271</v>
      </c>
      <c r="AJ88" s="10">
        <f t="shared" si="154"/>
        <v>-0.97255533982756659</v>
      </c>
      <c r="AK88" s="10">
        <f t="shared" si="154"/>
        <v>-0.81916928499059194</v>
      </c>
      <c r="AL88" s="10">
        <f t="shared" si="154"/>
        <v>-0.68517990115759153</v>
      </c>
      <c r="AM88" s="10">
        <f t="shared" si="154"/>
        <v>-0.56882741620739496</v>
      </c>
      <c r="AN88" s="10">
        <f t="shared" si="154"/>
        <v>-0.46845011606669873</v>
      </c>
      <c r="AO88" s="10">
        <f t="shared" si="154"/>
        <v>-0.38247212102096195</v>
      </c>
      <c r="AP88" s="10">
        <f t="shared" si="154"/>
        <v>-0.30939853488156355</v>
      </c>
      <c r="AQ88" s="10">
        <f t="shared" si="154"/>
        <v>-0.24780855621376419</v>
      </c>
      <c r="AR88" s="10">
        <f t="shared" si="154"/>
        <v>-0.19635735103233337</v>
      </c>
      <c r="AS88" s="10">
        <f t="shared" si="154"/>
        <v>-0.15379103451141496</v>
      </c>
      <c r="AT88" s="10">
        <f t="shared" si="154"/>
        <v>-0.11895330104005421</v>
      </c>
      <c r="AU88" s="10">
        <f t="shared" si="154"/>
        <v>-9.0778339503714348E-2</v>
      </c>
      <c r="AV88" s="10">
        <f t="shared" si="154"/>
        <v>-6.8287364801437114E-2</v>
      </c>
      <c r="AW88" s="10">
        <f t="shared" si="154"/>
        <v>-5.0587525542298444E-2</v>
      </c>
      <c r="AX88" s="10">
        <f t="shared" si="154"/>
        <v>-3.6870375546086624E-2</v>
      </c>
      <c r="AY88" s="10">
        <f t="shared" si="154"/>
        <v>-2.6410635262415872E-2</v>
      </c>
      <c r="AZ88" s="10">
        <f t="shared" si="154"/>
        <v>-1.8568708749164445E-2</v>
      </c>
      <c r="BA88" s="10">
        <f t="shared" si="154"/>
        <v>-1.2792478208363189E-2</v>
      </c>
      <c r="BB88" s="10">
        <f t="shared" si="154"/>
        <v>-8.6155425794569949E-3</v>
      </c>
      <c r="BC88" s="10">
        <f t="shared" si="154"/>
        <v>-5.6524956258914953E-3</v>
      </c>
      <c r="BD88" s="10">
        <f t="shared" si="154"/>
        <v>-3.5919525088891346E-3</v>
      </c>
      <c r="BE88" s="10">
        <f t="shared" si="154"/>
        <v>-2.1880773135893863E-3</v>
      </c>
      <c r="BF88" s="10">
        <f t="shared" si="154"/>
        <v>-1.2513411150197635E-3</v>
      </c>
      <c r="BG88" s="10">
        <f t="shared" si="154"/>
        <v>-6.391615537661812E-4</v>
      </c>
      <c r="BH88" s="10">
        <f t="shared" si="154"/>
        <v>-2.4695607885733863E-4</v>
      </c>
    </row>
    <row r="89" spans="4:60" ht="13.35" customHeight="1">
      <c r="D89" s="117" t="s">
        <v>225</v>
      </c>
      <c r="F89" s="10">
        <f t="shared" si="155"/>
        <v>102.57979888912615</v>
      </c>
      <c r="G89" s="10">
        <f t="shared" si="154"/>
        <v>92.154716507823153</v>
      </c>
      <c r="H89" s="10">
        <f t="shared" si="154"/>
        <v>84.579709396539897</v>
      </c>
      <c r="I89" s="10">
        <f t="shared" si="154"/>
        <v>77.591564646778977</v>
      </c>
      <c r="J89" s="10">
        <f t="shared" si="154"/>
        <v>71.152954539137539</v>
      </c>
      <c r="K89" s="10">
        <f t="shared" si="154"/>
        <v>65.224404983391153</v>
      </c>
      <c r="L89" s="10">
        <f t="shared" si="154"/>
        <v>59.767626903432671</v>
      </c>
      <c r="M89" s="10">
        <f t="shared" si="154"/>
        <v>54.747576570458037</v>
      </c>
      <c r="N89" s="10">
        <f t="shared" si="154"/>
        <v>50.127516179799592</v>
      </c>
      <c r="O89" s="10">
        <f t="shared" si="154"/>
        <v>45.870587250778648</v>
      </c>
      <c r="P89" s="10">
        <f t="shared" si="154"/>
        <v>41.941404488051454</v>
      </c>
      <c r="Q89" s="10">
        <f t="shared" si="154"/>
        <v>38.31367431857656</v>
      </c>
      <c r="R89" s="10">
        <f t="shared" si="154"/>
        <v>34.960951957246017</v>
      </c>
      <c r="S89" s="10">
        <f t="shared" si="154"/>
        <v>31.864949895720144</v>
      </c>
      <c r="T89" s="10">
        <f t="shared" si="154"/>
        <v>29.008231645608916</v>
      </c>
      <c r="U89" s="10">
        <f t="shared" si="154"/>
        <v>26.353177822842284</v>
      </c>
      <c r="V89" s="10">
        <f t="shared" si="154"/>
        <v>23.908646506724303</v>
      </c>
      <c r="W89" s="10">
        <f t="shared" si="154"/>
        <v>21.658976758861986</v>
      </c>
      <c r="X89" s="10">
        <f t="shared" si="154"/>
        <v>19.58970411009242</v>
      </c>
      <c r="Y89" s="10">
        <f t="shared" si="154"/>
        <v>17.687128539275314</v>
      </c>
      <c r="Z89" s="10">
        <f t="shared" si="154"/>
        <v>15.938741733465118</v>
      </c>
      <c r="AA89" s="10">
        <f t="shared" si="154"/>
        <v>14.332830622361495</v>
      </c>
      <c r="AB89" s="10">
        <f t="shared" si="154"/>
        <v>12.858526998884146</v>
      </c>
      <c r="AC89" s="10">
        <f t="shared" si="154"/>
        <v>11.506061985730714</v>
      </c>
      <c r="AD89" s="10">
        <f t="shared" si="154"/>
        <v>10.266633591052596</v>
      </c>
      <c r="AE89" s="10">
        <f t="shared" si="154"/>
        <v>9.1323800185665416</v>
      </c>
      <c r="AF89" s="10">
        <f t="shared" si="154"/>
        <v>8.0964685823964881</v>
      </c>
      <c r="AG89" s="10">
        <f t="shared" si="154"/>
        <v>7.1522908021917386</v>
      </c>
      <c r="AH89" s="10">
        <f t="shared" si="154"/>
        <v>6.2934122525850249</v>
      </c>
      <c r="AI89" s="10">
        <f t="shared" si="154"/>
        <v>5.5136433703003354</v>
      </c>
      <c r="AJ89" s="10">
        <f t="shared" si="154"/>
        <v>4.807206710751931</v>
      </c>
      <c r="AK89" s="10">
        <f t="shared" si="154"/>
        <v>4.1689038808156047</v>
      </c>
      <c r="AL89" s="10">
        <f t="shared" si="154"/>
        <v>3.5939920249125055</v>
      </c>
      <c r="AM89" s="10">
        <f t="shared" si="154"/>
        <v>3.0782599197248008</v>
      </c>
      <c r="AN89" s="10">
        <f t="shared" si="154"/>
        <v>2.6178999922101176</v>
      </c>
      <c r="AO89" s="10">
        <f t="shared" si="154"/>
        <v>2.2093117745059216</v>
      </c>
      <c r="AP89" s="10">
        <f t="shared" si="154"/>
        <v>1.8491480015765467</v>
      </c>
      <c r="AQ89" s="10">
        <f t="shared" si="154"/>
        <v>1.5340886857495337</v>
      </c>
      <c r="AR89" s="10">
        <f t="shared" si="154"/>
        <v>1.2605152640552937</v>
      </c>
      <c r="AS89" s="10">
        <f t="shared" si="154"/>
        <v>1.0247343712954342</v>
      </c>
      <c r="AT89" s="10">
        <f t="shared" si="154"/>
        <v>0.82332733944855041</v>
      </c>
      <c r="AU89" s="10">
        <f t="shared" si="154"/>
        <v>0.65305270706064511</v>
      </c>
      <c r="AV89" s="10">
        <f t="shared" si="154"/>
        <v>0.51078334627990385</v>
      </c>
      <c r="AW89" s="10">
        <f t="shared" si="154"/>
        <v>0.39351627544759393</v>
      </c>
      <c r="AX89" s="10">
        <f t="shared" si="154"/>
        <v>0.29836388263785557</v>
      </c>
      <c r="AY89" s="10">
        <f t="shared" si="154"/>
        <v>0.2224587980937015</v>
      </c>
      <c r="AZ89" s="10">
        <f t="shared" si="154"/>
        <v>0.16297447226919581</v>
      </c>
      <c r="BA89" s="10">
        <f t="shared" si="154"/>
        <v>0.1172158689310181</v>
      </c>
      <c r="BB89" s="10">
        <f t="shared" si="154"/>
        <v>8.2691716418594463E-2</v>
      </c>
      <c r="BC89" s="10">
        <f t="shared" si="154"/>
        <v>5.7166073550950484E-2</v>
      </c>
      <c r="BD89" s="10">
        <f t="shared" si="154"/>
        <v>3.8688832391382849E-2</v>
      </c>
      <c r="BE89" s="10">
        <f t="shared" si="154"/>
        <v>2.5606482277829957E-2</v>
      </c>
      <c r="BF89" s="10">
        <f t="shared" si="154"/>
        <v>1.6555830146359318E-2</v>
      </c>
      <c r="BG89" s="10">
        <f t="shared" si="154"/>
        <v>1.0444298426487244E-2</v>
      </c>
      <c r="BH89" s="10">
        <f t="shared" si="154"/>
        <v>6.420858054529046E-3</v>
      </c>
    </row>
    <row r="90" spans="4:60" ht="13.35" customHeight="1">
      <c r="D90" s="117" t="s">
        <v>190</v>
      </c>
      <c r="F90" s="10">
        <f>F68</f>
        <v>180.89900391820655</v>
      </c>
      <c r="G90" s="10">
        <f t="shared" ref="G90:BH90" si="156">G68</f>
        <v>165.09628494797903</v>
      </c>
      <c r="H90" s="10">
        <f t="shared" si="156"/>
        <v>150.55520899676321</v>
      </c>
      <c r="I90" s="10">
        <f t="shared" si="156"/>
        <v>137.179526194939</v>
      </c>
      <c r="J90" s="10">
        <f t="shared" si="156"/>
        <v>124.87846860795217</v>
      </c>
      <c r="K90" s="10">
        <f t="shared" si="156"/>
        <v>113.56750610642248</v>
      </c>
      <c r="L90" s="10">
        <f t="shared" si="156"/>
        <v>103.16829962482123</v>
      </c>
      <c r="M90" s="10">
        <f t="shared" si="156"/>
        <v>93.608137467199583</v>
      </c>
      <c r="N90" s="10">
        <f t="shared" si="156"/>
        <v>84.820583920937679</v>
      </c>
      <c r="O90" s="10">
        <f t="shared" si="156"/>
        <v>76.745760465080537</v>
      </c>
      <c r="P90" s="10">
        <f t="shared" si="156"/>
        <v>69.330239761670896</v>
      </c>
      <c r="Q90" s="10">
        <f t="shared" si="156"/>
        <v>62.525030772493594</v>
      </c>
      <c r="R90" s="10">
        <f t="shared" si="156"/>
        <v>56.285794014081844</v>
      </c>
      <c r="S90" s="10">
        <f t="shared" si="156"/>
        <v>50.570988300715086</v>
      </c>
      <c r="T90" s="10">
        <f t="shared" si="156"/>
        <v>45.341769921341466</v>
      </c>
      <c r="U90" s="10">
        <f t="shared" si="156"/>
        <v>40.567146262484556</v>
      </c>
      <c r="V90" s="10">
        <f t="shared" si="156"/>
        <v>36.212670486302862</v>
      </c>
      <c r="W90" s="10">
        <f t="shared" si="156"/>
        <v>32.246433116039483</v>
      </c>
      <c r="X90" s="10">
        <f t="shared" si="156"/>
        <v>28.638864413157961</v>
      </c>
      <c r="Y90" s="10">
        <f t="shared" si="156"/>
        <v>25.362636854865453</v>
      </c>
      <c r="Z90" s="10">
        <f t="shared" si="156"/>
        <v>22.392456895693794</v>
      </c>
      <c r="AA90" s="10">
        <f t="shared" si="156"/>
        <v>19.704947515931174</v>
      </c>
      <c r="AB90" s="10">
        <f t="shared" si="156"/>
        <v>17.278513666847385</v>
      </c>
      <c r="AC90" s="10">
        <f t="shared" si="156"/>
        <v>15.093138717088603</v>
      </c>
      <c r="AD90" s="10">
        <f t="shared" si="156"/>
        <v>13.130205868009</v>
      </c>
      <c r="AE90" s="10">
        <f t="shared" si="156"/>
        <v>11.372319098087726</v>
      </c>
      <c r="AF90" s="10">
        <f t="shared" si="156"/>
        <v>9.8030947164121134</v>
      </c>
      <c r="AG90" s="10">
        <f t="shared" si="156"/>
        <v>8.4071458045206633</v>
      </c>
      <c r="AH90" s="10">
        <f t="shared" si="156"/>
        <v>7.1700785735552337</v>
      </c>
      <c r="AI90" s="10">
        <f t="shared" si="156"/>
        <v>6.0784708739223596</v>
      </c>
      <c r="AJ90" s="10">
        <f t="shared" si="156"/>
        <v>5.1198080311912726</v>
      </c>
      <c r="AK90" s="10">
        <f t="shared" si="156"/>
        <v>4.2823743822350231</v>
      </c>
      <c r="AL90" s="10">
        <f t="shared" si="156"/>
        <v>3.5551713512962984</v>
      </c>
      <c r="AM90" s="10">
        <f t="shared" si="156"/>
        <v>2.9278132254169504</v>
      </c>
      <c r="AN90" s="10">
        <f t="shared" si="156"/>
        <v>2.3904507563810995</v>
      </c>
      <c r="AO90" s="10">
        <f t="shared" si="156"/>
        <v>1.9337408430098635</v>
      </c>
      <c r="AP90" s="10">
        <f t="shared" si="156"/>
        <v>1.5488034763361218</v>
      </c>
      <c r="AQ90" s="10">
        <f t="shared" si="156"/>
        <v>1.2272334439521835</v>
      </c>
      <c r="AR90" s="10">
        <f t="shared" si="156"/>
        <v>0.96119396569644766</v>
      </c>
      <c r="AS90" s="10">
        <f t="shared" si="156"/>
        <v>0.74345813150044715</v>
      </c>
      <c r="AT90" s="10">
        <f t="shared" si="156"/>
        <v>0.56736462189832748</v>
      </c>
      <c r="AU90" s="10">
        <f t="shared" si="156"/>
        <v>0.42679603000909938</v>
      </c>
      <c r="AV90" s="10">
        <f t="shared" si="156"/>
        <v>0.31617203463948745</v>
      </c>
      <c r="AW90" s="10">
        <f t="shared" si="156"/>
        <v>0.23043984716316854</v>
      </c>
      <c r="AX90" s="10">
        <f t="shared" si="156"/>
        <v>0.16506647039023142</v>
      </c>
      <c r="AY90" s="10">
        <f t="shared" si="156"/>
        <v>0.11605442968241533</v>
      </c>
      <c r="AZ90" s="10">
        <f t="shared" si="156"/>
        <v>7.9952988802413028E-2</v>
      </c>
      <c r="BA90" s="10">
        <f t="shared" si="156"/>
        <v>5.3847141121755038E-2</v>
      </c>
      <c r="BB90" s="10">
        <f t="shared" si="156"/>
        <v>3.5328097661976636E-2</v>
      </c>
      <c r="BC90" s="10">
        <f t="shared" si="156"/>
        <v>2.2449703180718091E-2</v>
      </c>
      <c r="BD90" s="10">
        <f t="shared" si="156"/>
        <v>1.3675483210101109E-2</v>
      </c>
      <c r="BE90" s="10">
        <f t="shared" si="156"/>
        <v>7.8208819690476668E-3</v>
      </c>
      <c r="BF90" s="10">
        <f t="shared" si="156"/>
        <v>3.9947597112197477E-3</v>
      </c>
      <c r="BG90" s="10">
        <f t="shared" si="156"/>
        <v>1.5434754930467275E-3</v>
      </c>
      <c r="BH90" s="10">
        <f t="shared" si="156"/>
        <v>0</v>
      </c>
    </row>
    <row r="91" spans="4:60" ht="13.35" customHeight="1">
      <c r="D91" s="117" t="s">
        <v>73</v>
      </c>
      <c r="F91" s="10">
        <f>F23-F90</f>
        <v>542.69701175462001</v>
      </c>
      <c r="G91" s="10">
        <f t="shared" ref="G91:BH91" si="157">G23-G90</f>
        <v>495.28885484393732</v>
      </c>
      <c r="H91" s="10">
        <f t="shared" si="157"/>
        <v>451.66562699028987</v>
      </c>
      <c r="I91" s="10">
        <f t="shared" si="157"/>
        <v>411.53857858481723</v>
      </c>
      <c r="J91" s="10">
        <f t="shared" si="157"/>
        <v>374.63540582385667</v>
      </c>
      <c r="K91" s="10">
        <f t="shared" si="157"/>
        <v>340.7025183192676</v>
      </c>
      <c r="L91" s="10">
        <f t="shared" si="157"/>
        <v>309.50489887446383</v>
      </c>
      <c r="M91" s="10">
        <f t="shared" si="157"/>
        <v>280.82441240159881</v>
      </c>
      <c r="N91" s="10">
        <f t="shared" si="157"/>
        <v>254.46175176281304</v>
      </c>
      <c r="O91" s="10">
        <f t="shared" si="157"/>
        <v>230.23728139524155</v>
      </c>
      <c r="P91" s="10">
        <f t="shared" si="157"/>
        <v>207.99071928501263</v>
      </c>
      <c r="Q91" s="10">
        <f t="shared" si="157"/>
        <v>187.57509231748071</v>
      </c>
      <c r="R91" s="10">
        <f t="shared" si="157"/>
        <v>168.85738204224543</v>
      </c>
      <c r="S91" s="10">
        <f t="shared" si="157"/>
        <v>151.71296490214513</v>
      </c>
      <c r="T91" s="10">
        <f t="shared" si="157"/>
        <v>136.02530976402429</v>
      </c>
      <c r="U91" s="10">
        <f t="shared" si="157"/>
        <v>121.70143878745355</v>
      </c>
      <c r="V91" s="10">
        <f t="shared" si="157"/>
        <v>108.63801145890847</v>
      </c>
      <c r="W91" s="10">
        <f t="shared" si="157"/>
        <v>96.739299348118308</v>
      </c>
      <c r="X91" s="10">
        <f t="shared" si="157"/>
        <v>85.916593239473741</v>
      </c>
      <c r="Y91" s="10">
        <f t="shared" si="157"/>
        <v>76.0879105645962</v>
      </c>
      <c r="Z91" s="10">
        <f t="shared" si="157"/>
        <v>67.177370687081208</v>
      </c>
      <c r="AA91" s="10">
        <f t="shared" si="157"/>
        <v>59.114842547793337</v>
      </c>
      <c r="AB91" s="10">
        <f t="shared" si="157"/>
        <v>51.835541000541966</v>
      </c>
      <c r="AC91" s="10">
        <f t="shared" si="157"/>
        <v>45.279416151265607</v>
      </c>
      <c r="AD91" s="10">
        <f t="shared" si="157"/>
        <v>39.390617604026787</v>
      </c>
      <c r="AE91" s="10">
        <f t="shared" si="157"/>
        <v>34.116957294262946</v>
      </c>
      <c r="AF91" s="10">
        <f t="shared" si="157"/>
        <v>29.4092841492361</v>
      </c>
      <c r="AG91" s="10">
        <f t="shared" si="157"/>
        <v>25.221437413561741</v>
      </c>
      <c r="AH91" s="10">
        <f t="shared" si="157"/>
        <v>21.510235720665442</v>
      </c>
      <c r="AI91" s="10">
        <f t="shared" si="157"/>
        <v>18.235412621766805</v>
      </c>
      <c r="AJ91" s="10">
        <f t="shared" si="157"/>
        <v>15.359424093573526</v>
      </c>
      <c r="AK91" s="10">
        <f t="shared" si="157"/>
        <v>12.847123146704764</v>
      </c>
      <c r="AL91" s="10">
        <f t="shared" si="157"/>
        <v>10.665514053888575</v>
      </c>
      <c r="AM91" s="10">
        <f t="shared" si="157"/>
        <v>8.7834396762505165</v>
      </c>
      <c r="AN91" s="10">
        <f t="shared" si="157"/>
        <v>7.1713522691429485</v>
      </c>
      <c r="AO91" s="10">
        <f t="shared" si="157"/>
        <v>5.801222529029225</v>
      </c>
      <c r="AP91" s="10">
        <f t="shared" si="157"/>
        <v>4.6464104290079824</v>
      </c>
      <c r="AQ91" s="10">
        <f t="shared" si="157"/>
        <v>3.6817003318561508</v>
      </c>
      <c r="AR91" s="10">
        <f t="shared" si="157"/>
        <v>2.8835818970889262</v>
      </c>
      <c r="AS91" s="10">
        <f t="shared" si="157"/>
        <v>2.2303743945009078</v>
      </c>
      <c r="AT91" s="10">
        <f t="shared" si="157"/>
        <v>1.7020938656945312</v>
      </c>
      <c r="AU91" s="10">
        <f t="shared" si="157"/>
        <v>1.2803880900268285</v>
      </c>
      <c r="AV91" s="10">
        <f t="shared" si="157"/>
        <v>0.9485161039179737</v>
      </c>
      <c r="AW91" s="10">
        <f t="shared" si="157"/>
        <v>0.6913195414889971</v>
      </c>
      <c r="AX91" s="10">
        <f t="shared" si="157"/>
        <v>0.49519941117016536</v>
      </c>
      <c r="AY91" s="10">
        <f t="shared" si="157"/>
        <v>0.3481632890466958</v>
      </c>
      <c r="AZ91" s="10">
        <f t="shared" si="157"/>
        <v>0.23985896640666671</v>
      </c>
      <c r="BA91" s="10">
        <f t="shared" si="157"/>
        <v>0.16154142336466981</v>
      </c>
      <c r="BB91" s="10">
        <f t="shared" si="157"/>
        <v>0.10598429298531073</v>
      </c>
      <c r="BC91" s="10">
        <f t="shared" si="157"/>
        <v>6.7349109541510271E-2</v>
      </c>
      <c r="BD91" s="10">
        <f t="shared" si="157"/>
        <v>4.1026449629633546E-2</v>
      </c>
      <c r="BE91" s="10">
        <f t="shared" si="157"/>
        <v>2.3462645906446419E-2</v>
      </c>
      <c r="BF91" s="10">
        <f t="shared" si="157"/>
        <v>1.1984279132934782E-2</v>
      </c>
      <c r="BG91" s="10">
        <f t="shared" si="157"/>
        <v>4.6304264783867382E-3</v>
      </c>
      <c r="BH91" s="10">
        <f t="shared" si="157"/>
        <v>-4.2382417020370156E-12</v>
      </c>
    </row>
    <row r="92" spans="4:60" ht="13.35" customHeight="1">
      <c r="D92" s="119"/>
    </row>
    <row r="93" spans="4:60" ht="13.35" customHeight="1">
      <c r="D93" s="119"/>
    </row>
  </sheetData>
  <mergeCells count="1">
    <mergeCell ref="E12:O12"/>
  </mergeCells>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BI73"/>
  <sheetViews>
    <sheetView workbookViewId="0">
      <selection activeCell="M1" sqref="M1"/>
    </sheetView>
  </sheetViews>
  <sheetFormatPr defaultColWidth="5.88671875" defaultRowHeight="13.35" customHeight="1"/>
  <cols>
    <col min="1" max="3" width="5.88671875" style="1"/>
    <col min="4" max="4" width="22.33203125" style="1" customWidth="1"/>
    <col min="5" max="5" width="9.44140625" style="1" customWidth="1"/>
    <col min="6" max="60" width="8.5546875" style="1" customWidth="1"/>
    <col min="61" max="16384" width="5.88671875" style="1"/>
  </cols>
  <sheetData>
    <row r="1" spans="1:60" ht="13.35" customHeight="1">
      <c r="A1" s="134" t="s">
        <v>126</v>
      </c>
      <c r="M1" s="272" t="s">
        <v>240</v>
      </c>
    </row>
    <row r="2" spans="1:60" ht="13.35" customHeight="1">
      <c r="A2" s="271" t="s">
        <v>236</v>
      </c>
    </row>
    <row r="3" spans="1:60" ht="2.1" customHeight="1">
      <c r="A3" s="134"/>
    </row>
    <row r="4" spans="1:60" ht="13.35" customHeight="1">
      <c r="A4" s="133" t="s">
        <v>130</v>
      </c>
    </row>
    <row r="5" spans="1:60" ht="13.35" customHeight="1">
      <c r="A5" s="7" t="str">
        <f>ProductType</f>
        <v>Non par Whole Life</v>
      </c>
    </row>
    <row r="6" spans="1:60" ht="2.1" customHeight="1"/>
    <row r="7" spans="1:60" ht="13.35" customHeight="1">
      <c r="A7" s="149" t="s">
        <v>227</v>
      </c>
      <c r="F7" s="276" t="s">
        <v>131</v>
      </c>
      <c r="G7" s="276"/>
      <c r="H7" s="276"/>
      <c r="I7" s="276"/>
      <c r="J7" s="276"/>
      <c r="K7" s="276"/>
      <c r="L7" s="276"/>
      <c r="M7" s="276"/>
      <c r="N7" s="276"/>
      <c r="O7" s="276"/>
      <c r="P7" s="7" t="s">
        <v>118</v>
      </c>
      <c r="R7" s="7">
        <v>1000</v>
      </c>
    </row>
    <row r="8" spans="1:60" ht="2.1" customHeight="1">
      <c r="R8" s="7"/>
    </row>
    <row r="9" spans="1:60" ht="13.35" customHeight="1">
      <c r="D9" s="55">
        <v>1</v>
      </c>
      <c r="F9" s="1">
        <v>1</v>
      </c>
      <c r="G9" s="1">
        <v>2</v>
      </c>
      <c r="H9" s="1">
        <v>3</v>
      </c>
      <c r="I9" s="1">
        <v>4</v>
      </c>
      <c r="J9" s="1">
        <v>5</v>
      </c>
      <c r="K9" s="1">
        <v>6</v>
      </c>
      <c r="L9" s="1">
        <v>7</v>
      </c>
      <c r="M9" s="1">
        <v>8</v>
      </c>
      <c r="N9" s="1">
        <v>9</v>
      </c>
      <c r="O9" s="1">
        <v>10</v>
      </c>
      <c r="P9" s="153">
        <f>O9+1</f>
        <v>11</v>
      </c>
      <c r="Q9" s="153">
        <f t="shared" ref="Q9:BH9" si="0">P9+1</f>
        <v>12</v>
      </c>
      <c r="R9" s="153">
        <f t="shared" si="0"/>
        <v>13</v>
      </c>
      <c r="S9" s="153">
        <f t="shared" si="0"/>
        <v>14</v>
      </c>
      <c r="T9" s="153">
        <f t="shared" si="0"/>
        <v>15</v>
      </c>
      <c r="U9" s="153">
        <f t="shared" si="0"/>
        <v>16</v>
      </c>
      <c r="V9" s="153">
        <f t="shared" si="0"/>
        <v>17</v>
      </c>
      <c r="W9" s="153">
        <f t="shared" si="0"/>
        <v>18</v>
      </c>
      <c r="X9" s="153">
        <f t="shared" si="0"/>
        <v>19</v>
      </c>
      <c r="Y9" s="153">
        <f t="shared" si="0"/>
        <v>20</v>
      </c>
      <c r="Z9" s="153">
        <f t="shared" si="0"/>
        <v>21</v>
      </c>
      <c r="AA9" s="153">
        <f t="shared" si="0"/>
        <v>22</v>
      </c>
      <c r="AB9" s="153">
        <f t="shared" si="0"/>
        <v>23</v>
      </c>
      <c r="AC9" s="153">
        <f t="shared" si="0"/>
        <v>24</v>
      </c>
      <c r="AD9" s="153">
        <f t="shared" si="0"/>
        <v>25</v>
      </c>
      <c r="AE9" s="153">
        <f t="shared" si="0"/>
        <v>26</v>
      </c>
      <c r="AF9" s="153">
        <f t="shared" si="0"/>
        <v>27</v>
      </c>
      <c r="AG9" s="153">
        <f t="shared" si="0"/>
        <v>28</v>
      </c>
      <c r="AH9" s="153">
        <f t="shared" si="0"/>
        <v>29</v>
      </c>
      <c r="AI9" s="153">
        <f t="shared" si="0"/>
        <v>30</v>
      </c>
      <c r="AJ9" s="153">
        <f t="shared" si="0"/>
        <v>31</v>
      </c>
      <c r="AK9" s="153">
        <f t="shared" si="0"/>
        <v>32</v>
      </c>
      <c r="AL9" s="153">
        <f t="shared" si="0"/>
        <v>33</v>
      </c>
      <c r="AM9" s="153">
        <f t="shared" si="0"/>
        <v>34</v>
      </c>
      <c r="AN9" s="153">
        <f t="shared" si="0"/>
        <v>35</v>
      </c>
      <c r="AO9" s="153">
        <f t="shared" si="0"/>
        <v>36</v>
      </c>
      <c r="AP9" s="153">
        <f t="shared" si="0"/>
        <v>37</v>
      </c>
      <c r="AQ9" s="153">
        <f t="shared" si="0"/>
        <v>38</v>
      </c>
      <c r="AR9" s="153">
        <f t="shared" si="0"/>
        <v>39</v>
      </c>
      <c r="AS9" s="153">
        <f t="shared" si="0"/>
        <v>40</v>
      </c>
      <c r="AT9" s="153">
        <f t="shared" si="0"/>
        <v>41</v>
      </c>
      <c r="AU9" s="153">
        <f t="shared" si="0"/>
        <v>42</v>
      </c>
      <c r="AV9" s="153">
        <f t="shared" si="0"/>
        <v>43</v>
      </c>
      <c r="AW9" s="153">
        <f t="shared" si="0"/>
        <v>44</v>
      </c>
      <c r="AX9" s="153">
        <f t="shared" si="0"/>
        <v>45</v>
      </c>
      <c r="AY9" s="153">
        <f t="shared" si="0"/>
        <v>46</v>
      </c>
      <c r="AZ9" s="153">
        <f t="shared" si="0"/>
        <v>47</v>
      </c>
      <c r="BA9" s="153">
        <f t="shared" si="0"/>
        <v>48</v>
      </c>
      <c r="BB9" s="153">
        <f t="shared" si="0"/>
        <v>49</v>
      </c>
      <c r="BC9" s="153">
        <f t="shared" si="0"/>
        <v>50</v>
      </c>
      <c r="BD9" s="153">
        <f t="shared" si="0"/>
        <v>51</v>
      </c>
      <c r="BE9" s="153">
        <f t="shared" si="0"/>
        <v>52</v>
      </c>
      <c r="BF9" s="153">
        <f t="shared" si="0"/>
        <v>53</v>
      </c>
      <c r="BG9" s="153">
        <f t="shared" si="0"/>
        <v>54</v>
      </c>
      <c r="BH9" s="153">
        <f t="shared" si="0"/>
        <v>55</v>
      </c>
    </row>
    <row r="10" spans="1:60" ht="13.35" customHeight="1">
      <c r="D10" s="55"/>
      <c r="Q10" s="7"/>
      <c r="R10" s="7"/>
    </row>
    <row r="11" spans="1:60" ht="13.35" customHeight="1">
      <c r="D11" s="55"/>
      <c r="Q11" s="7"/>
      <c r="R11" s="7"/>
    </row>
    <row r="12" spans="1:60" ht="13.35" customHeight="1">
      <c r="B12" s="234"/>
      <c r="D12" s="7" t="s">
        <v>230</v>
      </c>
      <c r="F12" s="51">
        <f>F14/NPV('Inputs-Assumptions-Policy Specs'!D31,'Cash Flows'!E$14:$BG$14)</f>
        <v>0.23506854911335937</v>
      </c>
      <c r="G12" s="51">
        <f>G14/NPV('Inputs-Assumptions-Policy Specs'!E31,'Cash Flows'!F$14:$BG$14)</f>
        <v>5.6705563141468442E-2</v>
      </c>
      <c r="H12" s="51">
        <f>H14/NPV('Inputs-Assumptions-Policy Specs'!F31,'Cash Flows'!G$14:$BG$14)</f>
        <v>0</v>
      </c>
    </row>
    <row r="13" spans="1:60" ht="13.35" customHeight="1">
      <c r="B13" s="7"/>
      <c r="D13" s="1" t="s">
        <v>228</v>
      </c>
      <c r="F13" s="15">
        <v>0</v>
      </c>
      <c r="G13" s="15">
        <f>F17</f>
        <v>1457.3941149778041</v>
      </c>
      <c r="H13" s="15">
        <f t="shared" ref="H13:O13" si="1">G17</f>
        <v>1650.9364885009352</v>
      </c>
      <c r="I13" s="15">
        <f t="shared" si="1"/>
        <v>1505.5280507672219</v>
      </c>
      <c r="J13" s="15">
        <f t="shared" si="1"/>
        <v>1371.7733584487119</v>
      </c>
      <c r="K13" s="15">
        <f t="shared" si="1"/>
        <v>1248.7647466928095</v>
      </c>
      <c r="L13" s="15">
        <f t="shared" si="1"/>
        <v>1135.6569277026658</v>
      </c>
      <c r="M13" s="15">
        <f t="shared" si="1"/>
        <v>1031.6665233314191</v>
      </c>
      <c r="N13" s="15">
        <f t="shared" si="1"/>
        <v>936.0664282294814</v>
      </c>
      <c r="O13" s="15">
        <f t="shared" si="1"/>
        <v>848.19229587846655</v>
      </c>
      <c r="P13" s="151">
        <f t="shared" ref="P13:BH13" si="2">O17</f>
        <v>767.44535062964826</v>
      </c>
      <c r="Q13" s="151">
        <f t="shared" si="2"/>
        <v>693.29132763421478</v>
      </c>
      <c r="R13" s="151">
        <f t="shared" si="2"/>
        <v>625.24032433242974</v>
      </c>
      <c r="S13" s="151">
        <f t="shared" si="2"/>
        <v>562.84895296932541</v>
      </c>
      <c r="T13" s="151">
        <f t="shared" si="2"/>
        <v>505.70180832059123</v>
      </c>
      <c r="U13" s="151">
        <f t="shared" si="2"/>
        <v>453.41045947789695</v>
      </c>
      <c r="V13" s="151">
        <f t="shared" si="2"/>
        <v>405.66498525507922</v>
      </c>
      <c r="W13" s="151">
        <f t="shared" si="2"/>
        <v>362.1209227738612</v>
      </c>
      <c r="X13" s="151">
        <f t="shared" si="2"/>
        <v>322.45918236167063</v>
      </c>
      <c r="Y13" s="151">
        <f t="shared" si="2"/>
        <v>286.38407135455287</v>
      </c>
      <c r="Z13" s="151">
        <f t="shared" si="2"/>
        <v>253.62231888797427</v>
      </c>
      <c r="AA13" s="151">
        <f t="shared" si="2"/>
        <v>223.92099354588197</v>
      </c>
      <c r="AB13" s="151">
        <f t="shared" si="2"/>
        <v>197.04632886377442</v>
      </c>
      <c r="AC13" s="151">
        <f t="shared" si="2"/>
        <v>172.78237780243819</v>
      </c>
      <c r="AD13" s="151">
        <f t="shared" si="2"/>
        <v>150.9289772443972</v>
      </c>
      <c r="AE13" s="151">
        <f t="shared" si="2"/>
        <v>131.29996217574362</v>
      </c>
      <c r="AF13" s="151">
        <f t="shared" si="2"/>
        <v>113.72137515889752</v>
      </c>
      <c r="AG13" s="151">
        <f t="shared" si="2"/>
        <v>98.029381900721631</v>
      </c>
      <c r="AH13" s="151">
        <f t="shared" si="2"/>
        <v>84.070115673435339</v>
      </c>
      <c r="AI13" s="151">
        <f t="shared" si="2"/>
        <v>71.699640886718299</v>
      </c>
      <c r="AJ13" s="151">
        <f t="shared" si="2"/>
        <v>60.783738187754949</v>
      </c>
      <c r="AK13" s="151">
        <f t="shared" si="2"/>
        <v>51.197262830459849</v>
      </c>
      <c r="AL13" s="151">
        <f t="shared" si="2"/>
        <v>42.823060054207339</v>
      </c>
      <c r="AM13" s="151">
        <f t="shared" si="2"/>
        <v>35.55114585757056</v>
      </c>
      <c r="AN13" s="151">
        <f t="shared" si="2"/>
        <v>29.277664769258276</v>
      </c>
      <c r="AO13" s="151">
        <f t="shared" si="2"/>
        <v>23.904125879744438</v>
      </c>
      <c r="AP13" s="151">
        <f t="shared" si="2"/>
        <v>19.3370996690563</v>
      </c>
      <c r="AQ13" s="151">
        <f t="shared" si="2"/>
        <v>15.487787465396652</v>
      </c>
      <c r="AR13" s="151">
        <f t="shared" si="2"/>
        <v>12.272138486751654</v>
      </c>
      <c r="AS13" s="151">
        <f t="shared" si="2"/>
        <v>9.6117861828065934</v>
      </c>
      <c r="AT13" s="151">
        <f t="shared" si="2"/>
        <v>7.4344626067999418</v>
      </c>
      <c r="AU13" s="151">
        <f t="shared" si="2"/>
        <v>5.6735556276882546</v>
      </c>
      <c r="AV13" s="151">
        <f t="shared" si="2"/>
        <v>4.2678921534300329</v>
      </c>
      <c r="AW13" s="151">
        <f t="shared" si="2"/>
        <v>3.1616698631042706</v>
      </c>
      <c r="AX13" s="151">
        <f t="shared" si="2"/>
        <v>2.3043616772281785</v>
      </c>
      <c r="AY13" s="151">
        <f t="shared" si="2"/>
        <v>1.6506383476878188</v>
      </c>
      <c r="AZ13" s="151">
        <f t="shared" si="2"/>
        <v>1.160525766378691</v>
      </c>
      <c r="BA13" s="151">
        <f t="shared" si="2"/>
        <v>0.79951712190792867</v>
      </c>
      <c r="BB13" s="196">
        <f t="shared" si="2"/>
        <v>0.53846281343091773</v>
      </c>
      <c r="BC13" s="196">
        <f t="shared" si="2"/>
        <v>0.35327533577515025</v>
      </c>
      <c r="BD13" s="196">
        <f t="shared" si="2"/>
        <v>0.22449344726028544</v>
      </c>
      <c r="BE13" s="196">
        <f t="shared" si="2"/>
        <v>0.1367526485369312</v>
      </c>
      <c r="BF13" s="196">
        <f t="shared" si="2"/>
        <v>7.8207570932724013E-2</v>
      </c>
      <c r="BG13" s="196">
        <f t="shared" si="2"/>
        <v>3.9946959272864367E-2</v>
      </c>
      <c r="BH13" s="196">
        <f t="shared" si="2"/>
        <v>1.5434508488713732E-2</v>
      </c>
    </row>
    <row r="14" spans="1:60" ht="13.35" customHeight="1">
      <c r="D14" s="1" t="s">
        <v>76</v>
      </c>
      <c r="F14" s="15">
        <f>('Cash Flows'!E26+'Cash Flows'!E27)*$D$9</f>
        <v>1600</v>
      </c>
      <c r="G14" s="15">
        <f>('Cash Flows'!F26+'Cash Flows'!F27)*$D$9</f>
        <v>351.56704000000008</v>
      </c>
      <c r="H14" s="15">
        <f>('Cash Flows'!G26+'Cash Flows'!G27)*$D$9</f>
        <v>0</v>
      </c>
      <c r="I14" s="15">
        <f>('Cash Flows'!H26+'Cash Flows'!H27)*$D$9</f>
        <v>0</v>
      </c>
      <c r="J14" s="15">
        <f>('Cash Flows'!I26+'Cash Flows'!I27)*$D$9</f>
        <v>0</v>
      </c>
      <c r="K14" s="15">
        <f>('Cash Flows'!J26+'Cash Flows'!J27)*$D$9</f>
        <v>0</v>
      </c>
      <c r="L14" s="15">
        <f>('Cash Flows'!K26+'Cash Flows'!K27)*$D$9</f>
        <v>0</v>
      </c>
      <c r="M14" s="15">
        <f>('Cash Flows'!L26+'Cash Flows'!L27)*$D$9</f>
        <v>0</v>
      </c>
      <c r="N14" s="15">
        <f>('Cash Flows'!M26+'Cash Flows'!M27)*$D$9</f>
        <v>0</v>
      </c>
      <c r="O14" s="15">
        <f>('Cash Flows'!N26+'Cash Flows'!N27)*$D$9</f>
        <v>0</v>
      </c>
      <c r="P14" s="151">
        <f>('Cash Flows'!O26+'Cash Flows'!O27)*$D$9</f>
        <v>0</v>
      </c>
      <c r="Q14" s="151">
        <f>('Cash Flows'!P26+'Cash Flows'!P27)*$D$9</f>
        <v>0</v>
      </c>
      <c r="R14" s="151">
        <f>('Cash Flows'!Q26+'Cash Flows'!Q27)*$D$9</f>
        <v>0</v>
      </c>
      <c r="S14" s="151">
        <f>('Cash Flows'!R26+'Cash Flows'!R27)*$D$9</f>
        <v>0</v>
      </c>
      <c r="T14" s="151">
        <f>('Cash Flows'!S26+'Cash Flows'!S27)*$D$9</f>
        <v>0</v>
      </c>
      <c r="U14" s="151">
        <f>('Cash Flows'!T26+'Cash Flows'!T27)*$D$9</f>
        <v>0</v>
      </c>
      <c r="V14" s="151">
        <f>('Cash Flows'!U26+'Cash Flows'!U27)*$D$9</f>
        <v>0</v>
      </c>
      <c r="W14" s="151">
        <f>('Cash Flows'!V26+'Cash Flows'!V27)*$D$9</f>
        <v>0</v>
      </c>
      <c r="X14" s="151">
        <f>('Cash Flows'!W26+'Cash Flows'!W27)*$D$9</f>
        <v>0</v>
      </c>
      <c r="Y14" s="151">
        <f>('Cash Flows'!X26+'Cash Flows'!X27)*$D$9</f>
        <v>0</v>
      </c>
      <c r="Z14" s="151">
        <f>('Cash Flows'!Y26+'Cash Flows'!Y27)*$D$9</f>
        <v>0</v>
      </c>
      <c r="AA14" s="151">
        <f>('Cash Flows'!Z26+'Cash Flows'!Z27)*$D$9</f>
        <v>0</v>
      </c>
      <c r="AB14" s="151">
        <f>('Cash Flows'!AA26+'Cash Flows'!AA27)*$D$9</f>
        <v>0</v>
      </c>
      <c r="AC14" s="151">
        <f>('Cash Flows'!AB26+'Cash Flows'!AB27)*$D$9</f>
        <v>0</v>
      </c>
      <c r="AD14" s="151">
        <f>('Cash Flows'!AC26+'Cash Flows'!AC27)*$D$9</f>
        <v>0</v>
      </c>
      <c r="AE14" s="151">
        <f>('Cash Flows'!AD26+'Cash Flows'!AD27)*$D$9</f>
        <v>0</v>
      </c>
      <c r="AF14" s="151">
        <f>('Cash Flows'!AE26+'Cash Flows'!AE27)*$D$9</f>
        <v>0</v>
      </c>
      <c r="AG14" s="151">
        <f>('Cash Flows'!AF26+'Cash Flows'!AF27)*$D$9</f>
        <v>0</v>
      </c>
      <c r="AH14" s="151">
        <f>('Cash Flows'!AG26+'Cash Flows'!AG27)*$D$9</f>
        <v>0</v>
      </c>
      <c r="AI14" s="151">
        <f>('Cash Flows'!AH26+'Cash Flows'!AH27)*$D$9</f>
        <v>0</v>
      </c>
      <c r="AJ14" s="151">
        <f>('Cash Flows'!AI26+'Cash Flows'!AI27)*$D$9</f>
        <v>0</v>
      </c>
      <c r="AK14" s="151">
        <f>('Cash Flows'!AJ26+'Cash Flows'!AJ27)*$D$9</f>
        <v>0</v>
      </c>
      <c r="AL14" s="151">
        <f>('Cash Flows'!AK26+'Cash Flows'!AK27)*$D$9</f>
        <v>0</v>
      </c>
      <c r="AM14" s="151">
        <f>('Cash Flows'!AL26+'Cash Flows'!AL27)*$D$9</f>
        <v>0</v>
      </c>
      <c r="AN14" s="151">
        <f>('Cash Flows'!AM26+'Cash Flows'!AM27)*$D$9</f>
        <v>0</v>
      </c>
      <c r="AO14" s="151">
        <f>('Cash Flows'!AN26+'Cash Flows'!AN27)*$D$9</f>
        <v>0</v>
      </c>
      <c r="AP14" s="151">
        <f>('Cash Flows'!AO26+'Cash Flows'!AO27)*$D$9</f>
        <v>0</v>
      </c>
      <c r="AQ14" s="151">
        <f>('Cash Flows'!AP26+'Cash Flows'!AP27)*$D$9</f>
        <v>0</v>
      </c>
      <c r="AR14" s="151">
        <f>('Cash Flows'!AQ26+'Cash Flows'!AQ27)*$D$9</f>
        <v>0</v>
      </c>
      <c r="AS14" s="151">
        <f>('Cash Flows'!AR26+'Cash Flows'!AR27)*$D$9</f>
        <v>0</v>
      </c>
      <c r="AT14" s="151">
        <f>('Cash Flows'!AS26+'Cash Flows'!AS27)*$D$9</f>
        <v>0</v>
      </c>
      <c r="AU14" s="151">
        <f>('Cash Flows'!AT26+'Cash Flows'!AT27)*$D$9</f>
        <v>0</v>
      </c>
      <c r="AV14" s="151">
        <f>('Cash Flows'!AU26+'Cash Flows'!AU27)*$D$9</f>
        <v>0</v>
      </c>
      <c r="AW14" s="151">
        <f>('Cash Flows'!AV26+'Cash Flows'!AV27)*$D$9</f>
        <v>0</v>
      </c>
      <c r="AX14" s="151">
        <f>('Cash Flows'!AW26+'Cash Flows'!AW27)*$D$9</f>
        <v>0</v>
      </c>
      <c r="AY14" s="151">
        <f>('Cash Flows'!AX26+'Cash Flows'!AX27)*$D$9</f>
        <v>0</v>
      </c>
      <c r="AZ14" s="151">
        <f>('Cash Flows'!AY26+'Cash Flows'!AY27)*$D$9</f>
        <v>0</v>
      </c>
      <c r="BA14" s="151">
        <f>('Cash Flows'!AZ26+'Cash Flows'!AZ27)*$D$9</f>
        <v>0</v>
      </c>
      <c r="BB14" s="196">
        <f>('Cash Flows'!BA26+'Cash Flows'!BA27)*$D$9</f>
        <v>0</v>
      </c>
      <c r="BC14" s="196">
        <f>('Cash Flows'!BB26+'Cash Flows'!BB27)*$D$9</f>
        <v>0</v>
      </c>
      <c r="BD14" s="196">
        <f>('Cash Flows'!BC26+'Cash Flows'!BC27)*$D$9</f>
        <v>0</v>
      </c>
      <c r="BE14" s="196">
        <f>('Cash Flows'!BD26+'Cash Flows'!BD27)*$D$9</f>
        <v>0</v>
      </c>
      <c r="BF14" s="196">
        <f>('Cash Flows'!BE26+'Cash Flows'!BE27)*$D$9</f>
        <v>0</v>
      </c>
      <c r="BG14" s="196">
        <f>('Cash Flows'!BF26+'Cash Flows'!BF27)*$D$9</f>
        <v>0</v>
      </c>
      <c r="BH14" s="196">
        <f>('Cash Flows'!BG26+'Cash Flows'!BG27)*$D$9</f>
        <v>0</v>
      </c>
    </row>
    <row r="15" spans="1:60" ht="13.35" customHeight="1">
      <c r="D15" s="1" t="s">
        <v>72</v>
      </c>
      <c r="F15" s="15">
        <f>-SUM(F13:F14)*'Inputs-Assumptions-Policy Specs'!D$31</f>
        <v>-64</v>
      </c>
      <c r="G15" s="15">
        <f>-SUM(G13:G14)*'Inputs-Assumptions-Policy Specs'!E31</f>
        <v>-72.358446199112166</v>
      </c>
      <c r="H15" s="15">
        <f>-SUM(H13:H14)*'Inputs-Assumptions-Policy Specs'!F31</f>
        <v>-66.037459540037403</v>
      </c>
      <c r="I15" s="15">
        <f>-SUM(I13:I14)*'Inputs-Assumptions-Policy Specs'!G31</f>
        <v>-60.221122030688875</v>
      </c>
      <c r="J15" s="15">
        <f>-SUM(J13:J14)*'Inputs-Assumptions-Policy Specs'!H31</f>
        <v>-54.870934337948476</v>
      </c>
      <c r="K15" s="15">
        <f>-SUM(K13:K14)*'Inputs-Assumptions-Policy Specs'!I31</f>
        <v>-49.950589867712381</v>
      </c>
      <c r="L15" s="15">
        <f>-SUM(L13:L14)*'Inputs-Assumptions-Policy Specs'!J31</f>
        <v>-45.426277108106632</v>
      </c>
      <c r="M15" s="15">
        <f>-SUM(M13:M14)*'Inputs-Assumptions-Policy Specs'!K31</f>
        <v>-41.266660933256766</v>
      </c>
      <c r="N15" s="15">
        <f>-SUM(N13:N14)*'Inputs-Assumptions-Policy Specs'!L31</f>
        <v>-37.44265712917926</v>
      </c>
      <c r="O15" s="15">
        <f>-SUM(O13:O14)*'Inputs-Assumptions-Policy Specs'!M31</f>
        <v>-33.92769183513866</v>
      </c>
      <c r="P15" s="151">
        <f>-SUM(P13:P14)*'Inputs-Assumptions-Policy Specs'!N31</f>
        <v>-30.697814025185931</v>
      </c>
      <c r="Q15" s="151">
        <f>-SUM(Q13:Q14)*'Inputs-Assumptions-Policy Specs'!O31</f>
        <v>-27.731653105368594</v>
      </c>
      <c r="R15" s="151">
        <f>-SUM(R13:R14)*'Inputs-Assumptions-Policy Specs'!P31</f>
        <v>-25.009612973297191</v>
      </c>
      <c r="S15" s="151">
        <f>-SUM(S13:S14)*'Inputs-Assumptions-Policy Specs'!Q31</f>
        <v>-22.513958118773015</v>
      </c>
      <c r="T15" s="151">
        <f>-SUM(T13:T14)*'Inputs-Assumptions-Policy Specs'!R31</f>
        <v>-20.22807233282365</v>
      </c>
      <c r="U15" s="151">
        <f>-SUM(U13:U14)*'Inputs-Assumptions-Policy Specs'!S31</f>
        <v>-18.136418379115877</v>
      </c>
      <c r="V15" s="151">
        <f>-SUM(V13:V14)*'Inputs-Assumptions-Policy Specs'!T31</f>
        <v>-16.226599410203168</v>
      </c>
      <c r="W15" s="151">
        <f>-SUM(W13:W14)*'Inputs-Assumptions-Policy Specs'!U31</f>
        <v>-14.484836910954447</v>
      </c>
      <c r="X15" s="151">
        <f>-SUM(X13:X14)*'Inputs-Assumptions-Policy Specs'!V31</f>
        <v>-12.898367294466825</v>
      </c>
      <c r="Y15" s="151">
        <f>-SUM(Y13:Y14)*'Inputs-Assumptions-Policy Specs'!W31</f>
        <v>-11.455362854182114</v>
      </c>
      <c r="Z15" s="151">
        <f>-SUM(Z13:Z14)*'Inputs-Assumptions-Policy Specs'!X31</f>
        <v>-10.144892755518971</v>
      </c>
      <c r="AA15" s="151">
        <f>-SUM(AA13:AA14)*'Inputs-Assumptions-Policy Specs'!Y31</f>
        <v>-8.9568397418352799</v>
      </c>
      <c r="AB15" s="151">
        <f>-SUM(AB13:AB14)*'Inputs-Assumptions-Policy Specs'!Z31</f>
        <v>-7.8818531545509769</v>
      </c>
      <c r="AC15" s="151">
        <f>-SUM(AC13:AC14)*'Inputs-Assumptions-Policy Specs'!AA31</f>
        <v>-6.9112951120975277</v>
      </c>
      <c r="AD15" s="151">
        <f>-SUM(AD13:AD14)*'Inputs-Assumptions-Policy Specs'!AB31</f>
        <v>-6.037159089775888</v>
      </c>
      <c r="AE15" s="151">
        <f>-SUM(AE13:AE14)*'Inputs-Assumptions-Policy Specs'!AC31</f>
        <v>-5.2519984870297449</v>
      </c>
      <c r="AF15" s="151">
        <f>-SUM(AF13:AF14)*'Inputs-Assumptions-Policy Specs'!AD31</f>
        <v>-4.5488550063559003</v>
      </c>
      <c r="AG15" s="151">
        <f>-SUM(AG13:AG14)*'Inputs-Assumptions-Policy Specs'!AE31</f>
        <v>-3.9211752760288654</v>
      </c>
      <c r="AH15" s="151">
        <f>-SUM(AH13:AH14)*'Inputs-Assumptions-Policy Specs'!AF31</f>
        <v>-3.3628046269374137</v>
      </c>
      <c r="AI15" s="151">
        <f>-SUM(AI13:AI14)*'Inputs-Assumptions-Policy Specs'!AG31</f>
        <v>-2.8679856354687319</v>
      </c>
      <c r="AJ15" s="151">
        <f>-SUM(AJ13:AJ14)*'Inputs-Assumptions-Policy Specs'!AH31</f>
        <v>-2.4313495275101982</v>
      </c>
      <c r="AK15" s="151">
        <f>-SUM(AK13:AK14)*'Inputs-Assumptions-Policy Specs'!AI31</f>
        <v>-2.0478905132183938</v>
      </c>
      <c r="AL15" s="151">
        <f>-SUM(AL13:AL14)*'Inputs-Assumptions-Policy Specs'!AJ31</f>
        <v>-1.7129224021682936</v>
      </c>
      <c r="AM15" s="151">
        <f>-SUM(AM13:AM14)*'Inputs-Assumptions-Policy Specs'!AK31</f>
        <v>-1.4220458343028224</v>
      </c>
      <c r="AN15" s="151">
        <f>-SUM(AN13:AN14)*'Inputs-Assumptions-Policy Specs'!AL31</f>
        <v>-1.1711065907703311</v>
      </c>
      <c r="AO15" s="151">
        <f>-SUM(AO13:AO14)*'Inputs-Assumptions-Policy Specs'!AM31</f>
        <v>-0.95616503518977758</v>
      </c>
      <c r="AP15" s="151">
        <f>-SUM(AP13:AP14)*'Inputs-Assumptions-Policy Specs'!AN31</f>
        <v>-0.77348398676225205</v>
      </c>
      <c r="AQ15" s="151">
        <f>-SUM(AQ13:AQ14)*'Inputs-Assumptions-Policy Specs'!AO31</f>
        <v>-0.61951149861586607</v>
      </c>
      <c r="AR15" s="151">
        <f>-SUM(AR13:AR14)*'Inputs-Assumptions-Policy Specs'!AP31</f>
        <v>-0.49088553947006619</v>
      </c>
      <c r="AS15" s="151">
        <f>-SUM(AS13:AS14)*'Inputs-Assumptions-Policy Specs'!AQ31</f>
        <v>-0.38447144731226374</v>
      </c>
      <c r="AT15" s="151">
        <f>-SUM(AT13:AT14)*'Inputs-Assumptions-Policy Specs'!AR31</f>
        <v>-0.29737850427199769</v>
      </c>
      <c r="AU15" s="151">
        <f>-SUM(AU13:AU14)*'Inputs-Assumptions-Policy Specs'!AS31</f>
        <v>-0.22694222510753018</v>
      </c>
      <c r="AV15" s="151">
        <f>-SUM(AV13:AV14)*'Inputs-Assumptions-Policy Specs'!AT31</f>
        <v>-0.17071568613720131</v>
      </c>
      <c r="AW15" s="151">
        <f>-SUM(AW13:AW14)*'Inputs-Assumptions-Policy Specs'!AU31</f>
        <v>-0.12646679452417081</v>
      </c>
      <c r="AX15" s="151">
        <f>-SUM(AX13:AX14)*'Inputs-Assumptions-Policy Specs'!AV31</f>
        <v>-9.2174467089127146E-2</v>
      </c>
      <c r="AY15" s="151">
        <f>-SUM(AY13:AY14)*'Inputs-Assumptions-Policy Specs'!AW31</f>
        <v>-6.6025533907512757E-2</v>
      </c>
      <c r="AZ15" s="151">
        <f>-SUM(AZ13:AZ14)*'Inputs-Assumptions-Policy Specs'!AX31</f>
        <v>-4.642103065514764E-2</v>
      </c>
      <c r="BA15" s="151">
        <f>-SUM(BA13:BA14)*'Inputs-Assumptions-Policy Specs'!AY31</f>
        <v>-3.1980684876317146E-2</v>
      </c>
      <c r="BB15" s="196">
        <f>-SUM(BB13:BB14)*'Inputs-Assumptions-Policy Specs'!AZ31</f>
        <v>-2.1538512537236709E-2</v>
      </c>
      <c r="BC15" s="196">
        <f>-SUM(BC13:BC14)*'Inputs-Assumptions-Policy Specs'!BA31</f>
        <v>-1.413101343100601E-2</v>
      </c>
      <c r="BD15" s="196">
        <f>-SUM(BD13:BD14)*'Inputs-Assumptions-Policy Specs'!BB31</f>
        <v>-8.979737890411418E-3</v>
      </c>
      <c r="BE15" s="196">
        <f>-SUM(BE13:BE14)*'Inputs-Assumptions-Policy Specs'!BC31</f>
        <v>-5.470105941477248E-3</v>
      </c>
      <c r="BF15" s="196">
        <f>-SUM(BF13:BF14)*'Inputs-Assumptions-Policy Specs'!BD31</f>
        <v>-3.1283028373089608E-3</v>
      </c>
      <c r="BG15" s="196">
        <f>-SUM(BG13:BG14)*'Inputs-Assumptions-Policy Specs'!BE31</f>
        <v>-1.5978783709145747E-3</v>
      </c>
      <c r="BH15" s="196">
        <f>-SUM(BH13:BH14)*'Inputs-Assumptions-Policy Specs'!BF31</f>
        <v>-6.1738033954854927E-4</v>
      </c>
    </row>
    <row r="16" spans="1:60" ht="13.35" customHeight="1">
      <c r="D16" s="1" t="s">
        <v>225</v>
      </c>
      <c r="F16" s="15">
        <f>SUM($F$12:F12)*'Cash Flows'!E14</f>
        <v>206.60588502219596</v>
      </c>
      <c r="G16" s="15">
        <f>SUM($F$12:G12)*'Cash Flows'!F14</f>
        <v>230.38311267598118</v>
      </c>
      <c r="H16" s="15">
        <f>SUM($F$12:H12)*'Cash Flows'!G14</f>
        <v>211.44589727375075</v>
      </c>
      <c r="I16" s="15">
        <f>SUM($F$12:I12)*'Cash Flows'!H14</f>
        <v>193.97581434919891</v>
      </c>
      <c r="J16" s="15">
        <f>SUM($F$12:J12)*'Cash Flows'!I14</f>
        <v>177.87954609385091</v>
      </c>
      <c r="K16" s="15">
        <f>SUM($F$12:K12)*'Cash Flows'!J14</f>
        <v>163.05840885785594</v>
      </c>
      <c r="L16" s="15">
        <f>SUM($F$12:L12)*'Cash Flows'!K14</f>
        <v>149.41668147935351</v>
      </c>
      <c r="M16" s="15">
        <f>SUM($F$12:M12)*'Cash Flows'!L14</f>
        <v>136.86675603519447</v>
      </c>
      <c r="N16" s="15">
        <f>SUM($F$12:N12)*'Cash Flows'!M14</f>
        <v>125.31678948019406</v>
      </c>
      <c r="O16" s="15">
        <f>SUM($F$12:O12)*'Cash Flows'!N14</f>
        <v>114.67463708395702</v>
      </c>
      <c r="P16" s="151">
        <f>SUM($F$12:P12)*'Cash Flows'!O14</f>
        <v>104.85183702061946</v>
      </c>
      <c r="Q16" s="151">
        <f>SUM($F$12:Q12)*'Cash Flows'!P14</f>
        <v>95.782656407153581</v>
      </c>
      <c r="R16" s="151">
        <f>SUM($F$12:R12)*'Cash Flows'!Q14</f>
        <v>87.400984336401521</v>
      </c>
      <c r="S16" s="151">
        <f>SUM($F$12:S12)*'Cash Flows'!R14</f>
        <v>79.66110276750716</v>
      </c>
      <c r="T16" s="151">
        <f>SUM($F$12:T12)*'Cash Flows'!S14</f>
        <v>72.519421175517934</v>
      </c>
      <c r="U16" s="151">
        <f>SUM($F$12:U12)*'Cash Flows'!T14</f>
        <v>65.8818926019336</v>
      </c>
      <c r="V16" s="151">
        <f>SUM($F$12:V12)*'Cash Flows'!U14</f>
        <v>59.770661891421199</v>
      </c>
      <c r="W16" s="151">
        <f>SUM($F$12:W12)*'Cash Flows'!V14</f>
        <v>54.14657732314506</v>
      </c>
      <c r="X16" s="151">
        <f>SUM($F$12:X12)*'Cash Flows'!W14</f>
        <v>48.973478301584571</v>
      </c>
      <c r="Y16" s="151">
        <f>SUM($F$12:Y12)*'Cash Flows'!X14</f>
        <v>44.217115320760712</v>
      </c>
      <c r="Z16" s="151">
        <f>SUM($F$12:Z12)*'Cash Flows'!Y14</f>
        <v>39.846218097611263</v>
      </c>
      <c r="AA16" s="151">
        <f>SUM($F$12:AA12)*'Cash Flows'!Z14</f>
        <v>35.831504423942818</v>
      </c>
      <c r="AB16" s="151">
        <f>SUM($F$12:AB12)*'Cash Flows'!AA14</f>
        <v>32.145804215887217</v>
      </c>
      <c r="AC16" s="151">
        <f>SUM($F$12:AC12)*'Cash Flows'!AB14</f>
        <v>28.764695670138511</v>
      </c>
      <c r="AD16" s="151">
        <f>SUM($F$12:AD12)*'Cash Flows'!AC14</f>
        <v>25.66617415842946</v>
      </c>
      <c r="AE16" s="151">
        <f>SUM($F$12:AE12)*'Cash Flows'!AD14</f>
        <v>22.830585503875842</v>
      </c>
      <c r="AF16" s="151">
        <f>SUM($F$12:AF12)*'Cash Flows'!AE14</f>
        <v>20.240848264531792</v>
      </c>
      <c r="AG16" s="151">
        <f>SUM($F$12:AG12)*'Cash Flows'!AF14</f>
        <v>17.880441503315154</v>
      </c>
      <c r="AH16" s="151">
        <f>SUM($F$12:AH12)*'Cash Flows'!AG14</f>
        <v>15.733279413654458</v>
      </c>
      <c r="AI16" s="151">
        <f>SUM($F$12:AI12)*'Cash Flows'!AH14</f>
        <v>13.783888334432078</v>
      </c>
      <c r="AJ16" s="151">
        <f>SUM($F$12:AJ12)*'Cash Flows'!AI14</f>
        <v>12.0178248848053</v>
      </c>
      <c r="AK16" s="151">
        <f>SUM($F$12:AK12)*'Cash Flows'!AJ14</f>
        <v>10.422093289470899</v>
      </c>
      <c r="AL16" s="151">
        <f>SUM($F$12:AL12)*'Cash Flows'!AK14</f>
        <v>8.9848365988050727</v>
      </c>
      <c r="AM16" s="151">
        <f>SUM($F$12:AM12)*'Cash Flows'!AL14</f>
        <v>7.6955269226151044</v>
      </c>
      <c r="AN16" s="151">
        <f>SUM($F$12:AN12)*'Cash Flows'!AM14</f>
        <v>6.5446454802841698</v>
      </c>
      <c r="AO16" s="151">
        <f>SUM($F$12:AO12)*'Cash Flows'!AN14</f>
        <v>5.5231912458779142</v>
      </c>
      <c r="AP16" s="151">
        <f>SUM($F$12:AP12)*'Cash Flows'!AO14</f>
        <v>4.6227961904218997</v>
      </c>
      <c r="AQ16" s="151">
        <f>SUM($F$12:AQ12)*'Cash Flows'!AP14</f>
        <v>3.8351604772608647</v>
      </c>
      <c r="AR16" s="151">
        <f>SUM($F$12:AR12)*'Cash Flows'!AQ14</f>
        <v>3.1512378434151258</v>
      </c>
      <c r="AS16" s="151">
        <f>SUM($F$12:AS12)*'Cash Flows'!AR14</f>
        <v>2.5617950233189144</v>
      </c>
      <c r="AT16" s="151">
        <f>SUM($F$12:AT12)*'Cash Flows'!AS14</f>
        <v>2.0582854833836848</v>
      </c>
      <c r="AU16" s="151">
        <f>SUM($F$12:AU12)*'Cash Flows'!AT14</f>
        <v>1.6326056993657514</v>
      </c>
      <c r="AV16" s="151">
        <f>SUM($F$12:AV12)*'Cash Flows'!AU14</f>
        <v>1.2769379764629643</v>
      </c>
      <c r="AW16" s="151">
        <f>SUM($F$12:AW12)*'Cash Flows'!AV14</f>
        <v>0.98377498040026279</v>
      </c>
      <c r="AX16" s="151">
        <f>SUM($F$12:AX12)*'Cash Flows'!AW14</f>
        <v>0.74589779662948708</v>
      </c>
      <c r="AY16" s="151">
        <f>SUM($F$12:AY12)*'Cash Flows'!AX14</f>
        <v>0.55613811521664036</v>
      </c>
      <c r="AZ16" s="151">
        <f>SUM($F$12:AZ12)*'Cash Flows'!AY14</f>
        <v>0.40742967512590988</v>
      </c>
      <c r="BA16" s="151">
        <f>SUM($F$12:BA12)*'Cash Flows'!AZ14</f>
        <v>0.293034993353328</v>
      </c>
      <c r="BB16" s="196">
        <f>SUM($F$12:BB12)*'Cash Flows'!BA14</f>
        <v>0.20672599019300419</v>
      </c>
      <c r="BC16" s="196">
        <f>SUM($F$12:BC12)*'Cash Flows'!BB14</f>
        <v>0.14291290194587083</v>
      </c>
      <c r="BD16" s="196">
        <f>SUM($F$12:BD12)*'Cash Flows'!BC14</f>
        <v>9.6720536613765673E-2</v>
      </c>
      <c r="BE16" s="196">
        <f>SUM($F$12:BE12)*'Cash Flows'!BD14</f>
        <v>6.4015183545684445E-2</v>
      </c>
      <c r="BF16" s="196">
        <f>SUM($F$12:BF12)*'Cash Flows'!BE14</f>
        <v>4.1388914497168604E-2</v>
      </c>
      <c r="BG16" s="196">
        <f>SUM($F$12:BG12)*'Cash Flows'!BF14</f>
        <v>2.6110329155065209E-2</v>
      </c>
      <c r="BH16" s="196">
        <f>SUM($F$12:BH12)*'Cash Flows'!BG14</f>
        <v>1.6051888831186086E-2</v>
      </c>
    </row>
    <row r="17" spans="2:60" ht="13.35" customHeight="1">
      <c r="D17" s="1" t="s">
        <v>229</v>
      </c>
      <c r="F17" s="15">
        <f>F13+F14-F15-F16</f>
        <v>1457.3941149778041</v>
      </c>
      <c r="G17" s="15">
        <f>G13+G14-G15-G16</f>
        <v>1650.9364885009352</v>
      </c>
      <c r="H17" s="15">
        <f t="shared" ref="H17:O17" si="3">H13+H14-H15-H16</f>
        <v>1505.5280507672219</v>
      </c>
      <c r="I17" s="15">
        <f t="shared" si="3"/>
        <v>1371.7733584487119</v>
      </c>
      <c r="J17" s="15">
        <f t="shared" si="3"/>
        <v>1248.7647466928095</v>
      </c>
      <c r="K17" s="15">
        <f t="shared" si="3"/>
        <v>1135.6569277026658</v>
      </c>
      <c r="L17" s="15">
        <f t="shared" si="3"/>
        <v>1031.6665233314191</v>
      </c>
      <c r="M17" s="15">
        <f t="shared" si="3"/>
        <v>936.0664282294814</v>
      </c>
      <c r="N17" s="15">
        <f t="shared" si="3"/>
        <v>848.19229587846655</v>
      </c>
      <c r="O17" s="15">
        <f t="shared" si="3"/>
        <v>767.44535062964826</v>
      </c>
      <c r="P17" s="151">
        <f t="shared" ref="P17:BG17" si="4">P13+P14-P15-P16</f>
        <v>693.29132763421478</v>
      </c>
      <c r="Q17" s="151">
        <f t="shared" si="4"/>
        <v>625.24032433242974</v>
      </c>
      <c r="R17" s="151">
        <f t="shared" si="4"/>
        <v>562.84895296932541</v>
      </c>
      <c r="S17" s="151">
        <f t="shared" si="4"/>
        <v>505.70180832059123</v>
      </c>
      <c r="T17" s="151">
        <f t="shared" si="4"/>
        <v>453.41045947789695</v>
      </c>
      <c r="U17" s="151">
        <f t="shared" si="4"/>
        <v>405.66498525507922</v>
      </c>
      <c r="V17" s="151">
        <f t="shared" si="4"/>
        <v>362.1209227738612</v>
      </c>
      <c r="W17" s="151">
        <f t="shared" si="4"/>
        <v>322.45918236167063</v>
      </c>
      <c r="X17" s="151">
        <f t="shared" si="4"/>
        <v>286.38407135455287</v>
      </c>
      <c r="Y17" s="151">
        <f t="shared" si="4"/>
        <v>253.62231888797427</v>
      </c>
      <c r="Z17" s="151">
        <f t="shared" si="4"/>
        <v>223.92099354588197</v>
      </c>
      <c r="AA17" s="151">
        <f t="shared" si="4"/>
        <v>197.04632886377442</v>
      </c>
      <c r="AB17" s="151">
        <f t="shared" si="4"/>
        <v>172.78237780243819</v>
      </c>
      <c r="AC17" s="151">
        <f t="shared" si="4"/>
        <v>150.9289772443972</v>
      </c>
      <c r="AD17" s="151">
        <f t="shared" si="4"/>
        <v>131.29996217574362</v>
      </c>
      <c r="AE17" s="151">
        <f t="shared" si="4"/>
        <v>113.72137515889752</v>
      </c>
      <c r="AF17" s="151">
        <f t="shared" si="4"/>
        <v>98.029381900721631</v>
      </c>
      <c r="AG17" s="151">
        <f t="shared" si="4"/>
        <v>84.070115673435339</v>
      </c>
      <c r="AH17" s="151">
        <f t="shared" si="4"/>
        <v>71.699640886718299</v>
      </c>
      <c r="AI17" s="151">
        <f t="shared" si="4"/>
        <v>60.783738187754949</v>
      </c>
      <c r="AJ17" s="151">
        <f t="shared" si="4"/>
        <v>51.197262830459849</v>
      </c>
      <c r="AK17" s="151">
        <f t="shared" si="4"/>
        <v>42.823060054207339</v>
      </c>
      <c r="AL17" s="151">
        <f t="shared" si="4"/>
        <v>35.55114585757056</v>
      </c>
      <c r="AM17" s="151">
        <f t="shared" si="4"/>
        <v>29.277664769258276</v>
      </c>
      <c r="AN17" s="151">
        <f t="shared" si="4"/>
        <v>23.904125879744438</v>
      </c>
      <c r="AO17" s="151">
        <f t="shared" si="4"/>
        <v>19.3370996690563</v>
      </c>
      <c r="AP17" s="151">
        <f t="shared" si="4"/>
        <v>15.487787465396652</v>
      </c>
      <c r="AQ17" s="151">
        <f t="shared" si="4"/>
        <v>12.272138486751654</v>
      </c>
      <c r="AR17" s="151">
        <f t="shared" si="4"/>
        <v>9.6117861828065934</v>
      </c>
      <c r="AS17" s="151">
        <f t="shared" si="4"/>
        <v>7.4344626067999418</v>
      </c>
      <c r="AT17" s="151">
        <f t="shared" si="4"/>
        <v>5.6735556276882546</v>
      </c>
      <c r="AU17" s="151">
        <f t="shared" si="4"/>
        <v>4.2678921534300329</v>
      </c>
      <c r="AV17" s="151">
        <f t="shared" si="4"/>
        <v>3.1616698631042706</v>
      </c>
      <c r="AW17" s="151">
        <f t="shared" si="4"/>
        <v>2.3043616772281785</v>
      </c>
      <c r="AX17" s="151">
        <f t="shared" si="4"/>
        <v>1.6506383476878188</v>
      </c>
      <c r="AY17" s="151">
        <f t="shared" si="4"/>
        <v>1.160525766378691</v>
      </c>
      <c r="AZ17" s="151">
        <f t="shared" si="4"/>
        <v>0.79951712190792867</v>
      </c>
      <c r="BA17" s="151">
        <f t="shared" si="4"/>
        <v>0.53846281343091773</v>
      </c>
      <c r="BB17" s="196">
        <f t="shared" si="4"/>
        <v>0.35327533577515025</v>
      </c>
      <c r="BC17" s="196">
        <f t="shared" si="4"/>
        <v>0.22449344726028544</v>
      </c>
      <c r="BD17" s="196">
        <f t="shared" si="4"/>
        <v>0.1367526485369312</v>
      </c>
      <c r="BE17" s="196">
        <f t="shared" si="4"/>
        <v>7.8207570932724013E-2</v>
      </c>
      <c r="BF17" s="196">
        <f t="shared" si="4"/>
        <v>3.9946959272864367E-2</v>
      </c>
      <c r="BG17" s="196">
        <f t="shared" si="4"/>
        <v>1.5434508488713732E-2</v>
      </c>
      <c r="BH17" s="196">
        <f>BH13+BH14-BH15-BH16</f>
        <v>-2.9238035603729173E-12</v>
      </c>
    </row>
    <row r="19" spans="2:60" ht="13.35" customHeight="1">
      <c r="F19" s="15"/>
      <c r="G19" s="15"/>
      <c r="H19" s="15"/>
      <c r="I19" s="15"/>
      <c r="J19" s="15"/>
      <c r="K19" s="15"/>
      <c r="L19" s="15"/>
      <c r="M19" s="15"/>
      <c r="N19" s="15"/>
      <c r="O19" s="15"/>
    </row>
    <row r="20" spans="2:60" ht="13.35" customHeight="1">
      <c r="F20" s="31"/>
      <c r="G20" s="31"/>
      <c r="H20" s="15"/>
      <c r="I20" s="15"/>
      <c r="J20" s="15"/>
      <c r="K20" s="15"/>
      <c r="L20" s="15"/>
      <c r="M20" s="15"/>
      <c r="N20" s="15"/>
      <c r="O20" s="15"/>
    </row>
    <row r="21" spans="2:60" ht="13.35" customHeight="1">
      <c r="F21" s="15"/>
      <c r="G21" s="15"/>
      <c r="H21" s="15"/>
      <c r="I21" s="15"/>
      <c r="J21" s="15"/>
      <c r="K21" s="15"/>
      <c r="L21" s="15"/>
      <c r="M21" s="15"/>
      <c r="N21" s="15"/>
      <c r="O21" s="15"/>
    </row>
    <row r="22" spans="2:60" ht="13.35" customHeight="1">
      <c r="F22" s="15"/>
      <c r="G22" s="15"/>
      <c r="H22" s="15"/>
      <c r="I22" s="15"/>
      <c r="J22" s="15"/>
      <c r="K22" s="15"/>
      <c r="L22" s="15"/>
      <c r="M22" s="15"/>
      <c r="N22" s="15"/>
      <c r="O22" s="15"/>
    </row>
    <row r="23" spans="2:60" ht="13.35" customHeight="1">
      <c r="F23" s="15"/>
      <c r="G23" s="15"/>
      <c r="H23" s="15"/>
      <c r="I23" s="15"/>
      <c r="J23" s="15"/>
      <c r="K23" s="15"/>
      <c r="L23" s="15"/>
      <c r="M23" s="15"/>
      <c r="N23" s="15"/>
      <c r="O23" s="15"/>
    </row>
    <row r="24" spans="2:60" ht="13.35" customHeight="1">
      <c r="F24" s="15"/>
      <c r="G24" s="15"/>
      <c r="H24" s="15"/>
      <c r="I24" s="15"/>
      <c r="J24" s="15"/>
      <c r="K24" s="15"/>
      <c r="L24" s="15"/>
      <c r="M24" s="15"/>
      <c r="N24" s="15"/>
      <c r="O24" s="15"/>
    </row>
    <row r="25" spans="2:60" ht="13.35" customHeight="1">
      <c r="F25" s="15"/>
      <c r="G25" s="15"/>
      <c r="H25" s="15"/>
      <c r="I25" s="15"/>
      <c r="J25" s="15"/>
      <c r="K25" s="15"/>
      <c r="L25" s="15"/>
      <c r="M25" s="15"/>
      <c r="N25" s="15"/>
      <c r="O25" s="15"/>
    </row>
    <row r="26" spans="2:60" ht="13.35" customHeight="1">
      <c r="F26" s="15"/>
      <c r="G26" s="15"/>
      <c r="H26" s="15"/>
      <c r="I26" s="15"/>
      <c r="J26" s="15"/>
      <c r="K26" s="15"/>
      <c r="L26" s="15"/>
      <c r="M26" s="15"/>
      <c r="N26" s="15"/>
      <c r="O26" s="15"/>
    </row>
    <row r="27" spans="2:60" ht="13.35" customHeight="1">
      <c r="F27" s="15"/>
      <c r="G27" s="15"/>
      <c r="H27" s="15"/>
      <c r="I27" s="15"/>
      <c r="J27" s="15"/>
      <c r="K27" s="15"/>
      <c r="L27" s="15"/>
      <c r="M27" s="15"/>
      <c r="N27" s="15"/>
      <c r="O27" s="15"/>
    </row>
    <row r="28" spans="2:60" ht="13.35" customHeight="1">
      <c r="F28" s="15"/>
      <c r="G28" s="15"/>
      <c r="H28" s="15"/>
      <c r="I28" s="15"/>
      <c r="J28" s="15"/>
      <c r="K28" s="15"/>
      <c r="L28" s="15"/>
      <c r="M28" s="15"/>
      <c r="N28" s="15"/>
      <c r="O28" s="15"/>
    </row>
    <row r="29" spans="2:60" ht="13.35" customHeight="1">
      <c r="F29" s="15"/>
      <c r="G29" s="15"/>
      <c r="H29" s="15"/>
      <c r="I29" s="15"/>
      <c r="J29" s="15"/>
      <c r="K29" s="15"/>
      <c r="L29" s="15"/>
      <c r="M29" s="15"/>
      <c r="N29" s="15"/>
      <c r="O29" s="15"/>
    </row>
    <row r="30" spans="2:60" ht="13.35" customHeight="1">
      <c r="B30" s="7" t="s">
        <v>96</v>
      </c>
      <c r="F30" s="15"/>
      <c r="G30" s="15"/>
      <c r="H30" s="15"/>
      <c r="I30" s="15"/>
      <c r="J30" s="15"/>
      <c r="K30" s="15"/>
      <c r="L30" s="15"/>
      <c r="M30" s="15"/>
      <c r="N30" s="15"/>
      <c r="O30" s="15"/>
    </row>
    <row r="31" spans="2:60" ht="13.35" customHeight="1">
      <c r="F31" s="15"/>
      <c r="G31" s="15"/>
      <c r="H31" s="15"/>
      <c r="I31" s="15"/>
      <c r="J31" s="15"/>
      <c r="K31" s="15"/>
      <c r="L31" s="15"/>
      <c r="M31" s="15"/>
      <c r="N31" s="15"/>
      <c r="O31" s="15"/>
    </row>
    <row r="32" spans="2:60" ht="13.35" customHeight="1">
      <c r="D32" s="1" t="s">
        <v>228</v>
      </c>
      <c r="F32" s="12">
        <f>F13</f>
        <v>0</v>
      </c>
      <c r="G32" s="12">
        <f>F38</f>
        <v>1457.3941149778041</v>
      </c>
      <c r="H32" s="12">
        <f t="shared" ref="H32:P32" si="5">G38</f>
        <v>1650.9364885009352</v>
      </c>
      <c r="I32" s="12">
        <f t="shared" si="5"/>
        <v>1505.5280507672219</v>
      </c>
      <c r="J32" s="12">
        <f t="shared" si="5"/>
        <v>1371.7733584487119</v>
      </c>
      <c r="K32" s="12">
        <f t="shared" si="5"/>
        <v>1240.2956571550637</v>
      </c>
      <c r="L32" s="12">
        <f t="shared" si="5"/>
        <v>1127.9549324066368</v>
      </c>
      <c r="M32" s="12">
        <f t="shared" si="5"/>
        <v>1024.6697882119113</v>
      </c>
      <c r="N32" s="12">
        <f t="shared" si="5"/>
        <v>929.71805043058146</v>
      </c>
      <c r="O32" s="12">
        <f t="shared" si="5"/>
        <v>842.43987812480611</v>
      </c>
      <c r="P32" s="151">
        <f t="shared" si="5"/>
        <v>762.24055652649747</v>
      </c>
      <c r="Q32" s="151">
        <f t="shared" ref="Q32:BH32" si="6">P38</f>
        <v>688.589444156941</v>
      </c>
      <c r="R32" s="151">
        <f t="shared" si="6"/>
        <v>620.9999609626243</v>
      </c>
      <c r="S32" s="151">
        <f t="shared" si="6"/>
        <v>559.03172623262583</v>
      </c>
      <c r="T32" s="151">
        <f t="shared" si="6"/>
        <v>502.27215200989747</v>
      </c>
      <c r="U32" s="151">
        <f t="shared" si="6"/>
        <v>450.33544171427229</v>
      </c>
      <c r="V32" s="151">
        <f t="shared" si="6"/>
        <v>402.91377603688801</v>
      </c>
      <c r="W32" s="151">
        <f t="shared" si="6"/>
        <v>359.66502823761255</v>
      </c>
      <c r="X32" s="151">
        <f t="shared" si="6"/>
        <v>320.27227270160722</v>
      </c>
      <c r="Y32" s="151">
        <f t="shared" si="6"/>
        <v>284.44182214475643</v>
      </c>
      <c r="Z32" s="151">
        <f t="shared" si="6"/>
        <v>251.90225901831397</v>
      </c>
      <c r="AA32" s="151">
        <f t="shared" si="6"/>
        <v>222.4023672804118</v>
      </c>
      <c r="AB32" s="151">
        <f t="shared" si="6"/>
        <v>195.70996586453791</v>
      </c>
      <c r="AC32" s="151">
        <f t="shared" si="6"/>
        <v>171.61057227859658</v>
      </c>
      <c r="AD32" s="151">
        <f t="shared" si="6"/>
        <v>149.90538090608911</v>
      </c>
      <c r="AE32" s="151">
        <f t="shared" si="6"/>
        <v>130.40948929931614</v>
      </c>
      <c r="AF32" s="151">
        <f t="shared" si="6"/>
        <v>112.95011979544599</v>
      </c>
      <c r="AG32" s="151">
        <f t="shared" si="6"/>
        <v>97.364549221191297</v>
      </c>
      <c r="AH32" s="151">
        <f t="shared" si="6"/>
        <v>83.499954368856322</v>
      </c>
      <c r="AI32" s="151">
        <f t="shared" si="6"/>
        <v>71.213375815493578</v>
      </c>
      <c r="AJ32" s="151">
        <f t="shared" si="6"/>
        <v>60.371504480394158</v>
      </c>
      <c r="AK32" s="151">
        <f t="shared" si="6"/>
        <v>50.850044345836054</v>
      </c>
      <c r="AL32" s="151">
        <f t="shared" si="6"/>
        <v>42.532635191686651</v>
      </c>
      <c r="AM32" s="151">
        <f t="shared" si="6"/>
        <v>35.310038925112558</v>
      </c>
      <c r="AN32" s="151">
        <f t="shared" si="6"/>
        <v>29.079104419886484</v>
      </c>
      <c r="AO32" s="151">
        <f t="shared" si="6"/>
        <v>23.742008729230076</v>
      </c>
      <c r="AP32" s="151">
        <f t="shared" si="6"/>
        <v>19.205955969707986</v>
      </c>
      <c r="AQ32" s="151">
        <f t="shared" si="6"/>
        <v>15.382749699770356</v>
      </c>
      <c r="AR32" s="151">
        <f t="shared" si="6"/>
        <v>12.188909167587553</v>
      </c>
      <c r="AS32" s="151">
        <f t="shared" si="6"/>
        <v>9.5465993027197928</v>
      </c>
      <c r="AT32" s="151">
        <f t="shared" si="6"/>
        <v>7.3840422777122026</v>
      </c>
      <c r="AU32" s="151">
        <f t="shared" si="6"/>
        <v>5.6350777232351472</v>
      </c>
      <c r="AV32" s="151">
        <f t="shared" si="6"/>
        <v>4.2389474215420435</v>
      </c>
      <c r="AW32" s="151">
        <f t="shared" si="6"/>
        <v>3.1402275015788792</v>
      </c>
      <c r="AX32" s="151">
        <f t="shared" si="6"/>
        <v>2.2887335571817231</v>
      </c>
      <c r="AY32" s="151">
        <f t="shared" si="6"/>
        <v>1.6394437620004019</v>
      </c>
      <c r="AZ32" s="151">
        <f t="shared" si="6"/>
        <v>1.1526551112760419</v>
      </c>
      <c r="BA32" s="151">
        <f t="shared" si="6"/>
        <v>0.79409481789947145</v>
      </c>
      <c r="BB32" s="151">
        <f t="shared" si="6"/>
        <v>0.53481097284929335</v>
      </c>
      <c r="BC32" s="151">
        <f t="shared" si="6"/>
        <v>0.35087943177703562</v>
      </c>
      <c r="BD32" s="151">
        <f t="shared" si="6"/>
        <v>0.22297093862954884</v>
      </c>
      <c r="BE32" s="151">
        <f t="shared" si="6"/>
        <v>0.13582519568632034</v>
      </c>
      <c r="BF32" s="151">
        <f t="shared" si="6"/>
        <v>7.7677169252539188E-2</v>
      </c>
      <c r="BG32" s="151">
        <f t="shared" si="6"/>
        <v>3.9676040050694743E-2</v>
      </c>
      <c r="BH32" s="151">
        <f t="shared" si="6"/>
        <v>1.5329832060529285E-2</v>
      </c>
    </row>
    <row r="33" spans="2:60" ht="13.35" customHeight="1">
      <c r="D33" s="1" t="s">
        <v>76</v>
      </c>
      <c r="F33" s="12">
        <f>F14</f>
        <v>1600</v>
      </c>
      <c r="G33" s="12">
        <f t="shared" ref="G33:O33" si="7">G14</f>
        <v>351.56704000000008</v>
      </c>
      <c r="H33" s="12">
        <f t="shared" si="7"/>
        <v>0</v>
      </c>
      <c r="I33" s="12">
        <f t="shared" si="7"/>
        <v>0</v>
      </c>
      <c r="J33" s="12">
        <f t="shared" si="7"/>
        <v>0</v>
      </c>
      <c r="K33" s="12">
        <f t="shared" si="7"/>
        <v>0</v>
      </c>
      <c r="L33" s="12">
        <f t="shared" si="7"/>
        <v>0</v>
      </c>
      <c r="M33" s="12">
        <f t="shared" si="7"/>
        <v>0</v>
      </c>
      <c r="N33" s="12">
        <f t="shared" si="7"/>
        <v>0</v>
      </c>
      <c r="O33" s="12">
        <f t="shared" si="7"/>
        <v>0</v>
      </c>
      <c r="P33" s="151">
        <f t="shared" ref="P33:BG33" si="8">P14</f>
        <v>0</v>
      </c>
      <c r="Q33" s="151">
        <f t="shared" si="8"/>
        <v>0</v>
      </c>
      <c r="R33" s="151">
        <f t="shared" si="8"/>
        <v>0</v>
      </c>
      <c r="S33" s="151">
        <f t="shared" si="8"/>
        <v>0</v>
      </c>
      <c r="T33" s="151">
        <f t="shared" si="8"/>
        <v>0</v>
      </c>
      <c r="U33" s="151">
        <f t="shared" si="8"/>
        <v>0</v>
      </c>
      <c r="V33" s="151">
        <f t="shared" si="8"/>
        <v>0</v>
      </c>
      <c r="W33" s="151">
        <f t="shared" si="8"/>
        <v>0</v>
      </c>
      <c r="X33" s="151">
        <f t="shared" si="8"/>
        <v>0</v>
      </c>
      <c r="Y33" s="151">
        <f t="shared" si="8"/>
        <v>0</v>
      </c>
      <c r="Z33" s="151">
        <f t="shared" si="8"/>
        <v>0</v>
      </c>
      <c r="AA33" s="151">
        <f t="shared" si="8"/>
        <v>0</v>
      </c>
      <c r="AB33" s="151">
        <f t="shared" si="8"/>
        <v>0</v>
      </c>
      <c r="AC33" s="151">
        <f t="shared" si="8"/>
        <v>0</v>
      </c>
      <c r="AD33" s="151">
        <f t="shared" si="8"/>
        <v>0</v>
      </c>
      <c r="AE33" s="151">
        <f t="shared" si="8"/>
        <v>0</v>
      </c>
      <c r="AF33" s="151">
        <f t="shared" si="8"/>
        <v>0</v>
      </c>
      <c r="AG33" s="151">
        <f t="shared" si="8"/>
        <v>0</v>
      </c>
      <c r="AH33" s="151">
        <f t="shared" si="8"/>
        <v>0</v>
      </c>
      <c r="AI33" s="151">
        <f t="shared" si="8"/>
        <v>0</v>
      </c>
      <c r="AJ33" s="151">
        <f t="shared" si="8"/>
        <v>0</v>
      </c>
      <c r="AK33" s="151">
        <f t="shared" si="8"/>
        <v>0</v>
      </c>
      <c r="AL33" s="151">
        <f t="shared" si="8"/>
        <v>0</v>
      </c>
      <c r="AM33" s="151">
        <f t="shared" si="8"/>
        <v>0</v>
      </c>
      <c r="AN33" s="151">
        <f t="shared" si="8"/>
        <v>0</v>
      </c>
      <c r="AO33" s="151">
        <f t="shared" si="8"/>
        <v>0</v>
      </c>
      <c r="AP33" s="151">
        <f t="shared" si="8"/>
        <v>0</v>
      </c>
      <c r="AQ33" s="151">
        <f t="shared" si="8"/>
        <v>0</v>
      </c>
      <c r="AR33" s="151">
        <f t="shared" si="8"/>
        <v>0</v>
      </c>
      <c r="AS33" s="151">
        <f t="shared" si="8"/>
        <v>0</v>
      </c>
      <c r="AT33" s="151">
        <f t="shared" si="8"/>
        <v>0</v>
      </c>
      <c r="AU33" s="151">
        <f t="shared" si="8"/>
        <v>0</v>
      </c>
      <c r="AV33" s="151">
        <f t="shared" si="8"/>
        <v>0</v>
      </c>
      <c r="AW33" s="151">
        <f t="shared" si="8"/>
        <v>0</v>
      </c>
      <c r="AX33" s="151">
        <f t="shared" si="8"/>
        <v>0</v>
      </c>
      <c r="AY33" s="151">
        <f t="shared" si="8"/>
        <v>0</v>
      </c>
      <c r="AZ33" s="151">
        <f t="shared" si="8"/>
        <v>0</v>
      </c>
      <c r="BA33" s="151">
        <f t="shared" si="8"/>
        <v>0</v>
      </c>
      <c r="BB33" s="151">
        <f t="shared" si="8"/>
        <v>0</v>
      </c>
      <c r="BC33" s="151">
        <f t="shared" si="8"/>
        <v>0</v>
      </c>
      <c r="BD33" s="151">
        <f t="shared" si="8"/>
        <v>0</v>
      </c>
      <c r="BE33" s="151">
        <f t="shared" si="8"/>
        <v>0</v>
      </c>
      <c r="BF33" s="151">
        <f t="shared" si="8"/>
        <v>0</v>
      </c>
      <c r="BG33" s="151">
        <f t="shared" si="8"/>
        <v>0</v>
      </c>
      <c r="BH33" s="151">
        <f>BH14</f>
        <v>0</v>
      </c>
    </row>
    <row r="34" spans="2:60" ht="13.35" customHeight="1">
      <c r="D34" s="1" t="s">
        <v>72</v>
      </c>
      <c r="F34" s="12">
        <f>-SUM(F32:F33)*'Inputs-Assumptions-Policy Specs'!D31</f>
        <v>-64</v>
      </c>
      <c r="G34" s="12">
        <f>-SUM(G32:G33)*'Inputs-Assumptions-Policy Specs'!E31</f>
        <v>-72.358446199112166</v>
      </c>
      <c r="H34" s="12">
        <f>-SUM(H32:H33)*'Inputs-Assumptions-Policy Specs'!F31</f>
        <v>-66.037459540037403</v>
      </c>
      <c r="I34" s="12">
        <f>-SUM(I32:I33)*'Inputs-Assumptions-Policy Specs'!G31</f>
        <v>-60.221122030688875</v>
      </c>
      <c r="J34" s="12">
        <f>-SUM(J32:J33)*'Inputs-Assumptions-Policy Specs'!H31</f>
        <v>-54.870934337948476</v>
      </c>
      <c r="K34" s="12">
        <f>-SUM(K32:K33)*'Inputs-Assumptions-Policy Specs'!I31</f>
        <v>-49.61182628620255</v>
      </c>
      <c r="L34" s="12">
        <f>-SUM(L32:L33)*'Inputs-Assumptions-Policy Specs'!J31</f>
        <v>-45.118197296265471</v>
      </c>
      <c r="M34" s="12">
        <f>-SUM(M32:M33)*'Inputs-Assumptions-Policy Specs'!K31</f>
        <v>-40.986791528476452</v>
      </c>
      <c r="N34" s="12">
        <f>-SUM(N32:N33)*'Inputs-Assumptions-Policy Specs'!L31</f>
        <v>-37.188722017223256</v>
      </c>
      <c r="O34" s="12">
        <f>-SUM(O32:O33)*'Inputs-Assumptions-Policy Specs'!M31</f>
        <v>-33.697595124992247</v>
      </c>
      <c r="P34" s="151">
        <f>-SUM(P32:P33)*'Inputs-Assumptions-Policy Specs'!N31</f>
        <v>-30.4896222610599</v>
      </c>
      <c r="Q34" s="151">
        <f>-SUM(Q32:Q33)*'Inputs-Assumptions-Policy Specs'!O31</f>
        <v>-27.54357776627764</v>
      </c>
      <c r="R34" s="151">
        <f>-SUM(R32:R33)*'Inputs-Assumptions-Policy Specs'!P31</f>
        <v>-24.839998438504974</v>
      </c>
      <c r="S34" s="151">
        <f>-SUM(S32:S33)*'Inputs-Assumptions-Policy Specs'!Q31</f>
        <v>-22.361269049305033</v>
      </c>
      <c r="T34" s="151">
        <f>-SUM(T32:T33)*'Inputs-Assumptions-Policy Specs'!R31</f>
        <v>-20.090886080395901</v>
      </c>
      <c r="U34" s="151">
        <f>-SUM(U32:U33)*'Inputs-Assumptions-Policy Specs'!S31</f>
        <v>-18.013417668570892</v>
      </c>
      <c r="V34" s="151">
        <f>-SUM(V32:V33)*'Inputs-Assumptions-Policy Specs'!T31</f>
        <v>-16.116551041475521</v>
      </c>
      <c r="W34" s="151">
        <f>-SUM(W32:W33)*'Inputs-Assumptions-Policy Specs'!U31</f>
        <v>-14.386601129504502</v>
      </c>
      <c r="X34" s="151">
        <f>-SUM(X32:X33)*'Inputs-Assumptions-Policy Specs'!V31</f>
        <v>-12.810890908064289</v>
      </c>
      <c r="Y34" s="151">
        <f>-SUM(Y32:Y33)*'Inputs-Assumptions-Policy Specs'!W31</f>
        <v>-11.377672885790258</v>
      </c>
      <c r="Z34" s="151">
        <f>-SUM(Z32:Z33)*'Inputs-Assumptions-Policy Specs'!X31</f>
        <v>-10.076090360732559</v>
      </c>
      <c r="AA34" s="151">
        <f>-SUM(AA32:AA33)*'Inputs-Assumptions-Policy Specs'!Y31</f>
        <v>-8.8960946912164722</v>
      </c>
      <c r="AB34" s="151">
        <f>-SUM(AB32:AB33)*'Inputs-Assumptions-Policy Specs'!Z31</f>
        <v>-7.8283986345815162</v>
      </c>
      <c r="AC34" s="151">
        <f>-SUM(AC32:AC33)*'Inputs-Assumptions-Policy Specs'!AA31</f>
        <v>-6.8644228911438629</v>
      </c>
      <c r="AD34" s="151">
        <f>-SUM(AD32:AD33)*'Inputs-Assumptions-Policy Specs'!AB31</f>
        <v>-5.9962152362435646</v>
      </c>
      <c r="AE34" s="151">
        <f>-SUM(AE32:AE33)*'Inputs-Assumptions-Policy Specs'!AC31</f>
        <v>-5.2163795719726451</v>
      </c>
      <c r="AF34" s="151">
        <f>-SUM(AF32:AF33)*'Inputs-Assumptions-Policy Specs'!AD31</f>
        <v>-4.5180047918178392</v>
      </c>
      <c r="AG34" s="151">
        <f>-SUM(AG32:AG33)*'Inputs-Assumptions-Policy Specs'!AE31</f>
        <v>-3.894581968847652</v>
      </c>
      <c r="AH34" s="151">
        <f>-SUM(AH32:AH33)*'Inputs-Assumptions-Policy Specs'!AF31</f>
        <v>-3.3399981747542529</v>
      </c>
      <c r="AI34" s="151">
        <f>-SUM(AI32:AI33)*'Inputs-Assumptions-Policy Specs'!AG31</f>
        <v>-2.8485350326197429</v>
      </c>
      <c r="AJ34" s="151">
        <f>-SUM(AJ32:AJ33)*'Inputs-Assumptions-Policy Specs'!AH31</f>
        <v>-2.4148601792157662</v>
      </c>
      <c r="AK34" s="151">
        <f>-SUM(AK32:AK33)*'Inputs-Assumptions-Policy Specs'!AI31</f>
        <v>-2.0340017738334422</v>
      </c>
      <c r="AL34" s="151">
        <f>-SUM(AL32:AL33)*'Inputs-Assumptions-Policy Specs'!AJ31</f>
        <v>-1.7013054076674661</v>
      </c>
      <c r="AM34" s="151">
        <f>-SUM(AM32:AM33)*'Inputs-Assumptions-Policy Specs'!AK31</f>
        <v>-1.4124015570045023</v>
      </c>
      <c r="AN34" s="151">
        <f>-SUM(AN32:AN33)*'Inputs-Assumptions-Policy Specs'!AL31</f>
        <v>-1.1631641767954595</v>
      </c>
      <c r="AO34" s="151">
        <f>-SUM(AO32:AO33)*'Inputs-Assumptions-Policy Specs'!AM31</f>
        <v>-0.94968034916920308</v>
      </c>
      <c r="AP34" s="151">
        <f>-SUM(AP32:AP33)*'Inputs-Assumptions-Policy Specs'!AN31</f>
        <v>-0.76823823878831943</v>
      </c>
      <c r="AQ34" s="151">
        <f>-SUM(AQ32:AQ33)*'Inputs-Assumptions-Policy Specs'!AO31</f>
        <v>-0.61530998799081427</v>
      </c>
      <c r="AR34" s="151">
        <f>-SUM(AR32:AR33)*'Inputs-Assumptions-Policy Specs'!AP31</f>
        <v>-0.48755636670350216</v>
      </c>
      <c r="AS34" s="151">
        <f>-SUM(AS32:AS33)*'Inputs-Assumptions-Policy Specs'!AQ31</f>
        <v>-0.38186397210879175</v>
      </c>
      <c r="AT34" s="151">
        <f>-SUM(AT32:AT33)*'Inputs-Assumptions-Policy Specs'!AR31</f>
        <v>-0.29536169110848809</v>
      </c>
      <c r="AU34" s="151">
        <f>-SUM(AU32:AU33)*'Inputs-Assumptions-Policy Specs'!AS31</f>
        <v>-0.2254031089294059</v>
      </c>
      <c r="AV34" s="151">
        <f>-SUM(AV32:AV33)*'Inputs-Assumptions-Policy Specs'!AT31</f>
        <v>-0.16955789686168174</v>
      </c>
      <c r="AW34" s="151">
        <f>-SUM(AW32:AW33)*'Inputs-Assumptions-Policy Specs'!AU31</f>
        <v>-0.12560910006315518</v>
      </c>
      <c r="AX34" s="151">
        <f>-SUM(AX32:AX33)*'Inputs-Assumptions-Policy Specs'!AV31</f>
        <v>-9.1549342287268923E-2</v>
      </c>
      <c r="AY34" s="151">
        <f>-SUM(AY32:AY33)*'Inputs-Assumptions-Policy Specs'!AW31</f>
        <v>-6.5577750480016073E-2</v>
      </c>
      <c r="AZ34" s="151">
        <f>-SUM(AZ32:AZ33)*'Inputs-Assumptions-Policy Specs'!AX31</f>
        <v>-4.6106204451041681E-2</v>
      </c>
      <c r="BA34" s="151">
        <f>-SUM(BA32:BA33)*'Inputs-Assumptions-Policy Specs'!AY31</f>
        <v>-3.1763792715978859E-2</v>
      </c>
      <c r="BB34" s="151">
        <f>-SUM(BB32:BB33)*'Inputs-Assumptions-Policy Specs'!AZ31</f>
        <v>-2.1392438913971735E-2</v>
      </c>
      <c r="BC34" s="151">
        <f>-SUM(BC32:BC33)*'Inputs-Assumptions-Policy Specs'!BA31</f>
        <v>-1.4035177271081426E-2</v>
      </c>
      <c r="BD34" s="151">
        <f>-SUM(BD32:BD33)*'Inputs-Assumptions-Policy Specs'!BB31</f>
        <v>-8.918837545181954E-3</v>
      </c>
      <c r="BE34" s="151">
        <f>-SUM(BE32:BE33)*'Inputs-Assumptions-Policy Specs'!BC31</f>
        <v>-5.4330078274528138E-3</v>
      </c>
      <c r="BF34" s="151">
        <f>-SUM(BF32:BF33)*'Inputs-Assumptions-Policy Specs'!BD31</f>
        <v>-3.1070867701015678E-3</v>
      </c>
      <c r="BG34" s="151">
        <f>-SUM(BG32:BG33)*'Inputs-Assumptions-Policy Specs'!BE31</f>
        <v>-1.5870416020277898E-3</v>
      </c>
      <c r="BH34" s="151">
        <f>-SUM(BH32:BH33)*'Inputs-Assumptions-Policy Specs'!BF31</f>
        <v>-6.1319328242117135E-4</v>
      </c>
    </row>
    <row r="35" spans="2:60" ht="13.35" customHeight="1">
      <c r="D35" s="1" t="s">
        <v>225</v>
      </c>
      <c r="F35" s="257">
        <f>F16*(F9&lt;=5)+F16*(F9&gt;5)*'Cash Flows'!E49/'Cash Flows'!E14</f>
        <v>206.60588502219596</v>
      </c>
      <c r="G35" s="257">
        <f>G16*(G9&lt;=5)+G16*(G9&gt;5)*'Cash Flows'!F49/'Cash Flows'!F14</f>
        <v>230.38311267598118</v>
      </c>
      <c r="H35" s="257">
        <f>H16*(H9&lt;=5)+H16*(H9&gt;5)*'Cash Flows'!G49/'Cash Flows'!G14</f>
        <v>211.44589727375075</v>
      </c>
      <c r="I35" s="257">
        <f>I16*(I9&lt;=5)+I16*(I9&gt;5)*'Cash Flows'!H49/'Cash Flows'!H14</f>
        <v>193.97581434919891</v>
      </c>
      <c r="J35" s="257">
        <f>J16*(J9&lt;=5)+J16*(J9&gt;5)*'Cash Flows'!I49/'Cash Flows'!I14</f>
        <v>177.87954609385091</v>
      </c>
      <c r="K35" s="257">
        <f>K16*(K9&lt;=5)+K16*(K9&gt;5)*'Cash Flows'!J49/'Cash Flows'!J14</f>
        <v>161.95255103462958</v>
      </c>
      <c r="L35" s="257">
        <f>L16*(L9&lt;=5)+L16*(L9&gt;5)*'Cash Flows'!K49/'Cash Flows'!K14</f>
        <v>148.40334149099081</v>
      </c>
      <c r="M35" s="257">
        <f>M16*(M9&lt;=5)+M16*(M9&gt;5)*'Cash Flows'!L49/'Cash Flows'!L14</f>
        <v>135.93852930980631</v>
      </c>
      <c r="N35" s="257">
        <f>N16*(N9&lt;=5)+N16*(N9&gt;5)*'Cash Flows'!M49/'Cash Flows'!M14</f>
        <v>124.46689432299864</v>
      </c>
      <c r="O35" s="257">
        <f>O16*(O9&lt;=5)+O16*(O9&gt;5)*'Cash Flows'!N49/'Cash Flows'!N14</f>
        <v>113.89691672330096</v>
      </c>
      <c r="P35" s="151">
        <f>P16*(P9&lt;=5)+P16*(P9&gt;5)*'Cash Flows'!O49/'Cash Flows'!O14</f>
        <v>104.14073463061645</v>
      </c>
      <c r="Q35" s="151">
        <f>Q16*(Q9&lt;=5)+Q16*(Q9&gt;5)*'Cash Flows'!P49/'Cash Flows'!P14</f>
        <v>95.133060960594349</v>
      </c>
      <c r="R35" s="151">
        <f>R16*(R9&lt;=5)+R16*(R9&gt;5)*'Cash Flows'!Q49/'Cash Flows'!Q14</f>
        <v>86.808233168503449</v>
      </c>
      <c r="S35" s="151">
        <f>S16*(S9&lt;=5)+S16*(S9&gt;5)*'Cash Flows'!R49/'Cash Flows'!R14</f>
        <v>79.12084327203344</v>
      </c>
      <c r="T35" s="151">
        <f>T16*(T9&lt;=5)+T16*(T9&gt;5)*'Cash Flows'!S49/'Cash Flows'!S14</f>
        <v>72.027596376021023</v>
      </c>
      <c r="U35" s="151">
        <f>U16*(U9&lt;=5)+U16*(U9&gt;5)*'Cash Flows'!T49/'Cash Flows'!T14</f>
        <v>65.435083345955135</v>
      </c>
      <c r="V35" s="151">
        <f>V16*(V9&lt;=5)+V16*(V9&gt;5)*'Cash Flows'!U49/'Cash Flows'!U14</f>
        <v>59.365298840750995</v>
      </c>
      <c r="W35" s="151">
        <f>W16*(W9&lt;=5)+W16*(W9&gt;5)*'Cash Flows'!V49/'Cash Flows'!V14</f>
        <v>53.779356665509837</v>
      </c>
      <c r="X35" s="151">
        <f>X16*(X9&lt;=5)+X16*(X9&gt;5)*'Cash Flows'!W49/'Cash Flows'!W14</f>
        <v>48.641341464915037</v>
      </c>
      <c r="Y35" s="151">
        <f>Y16*(Y9&lt;=5)+Y16*(Y9&gt;5)*'Cash Flows'!X49/'Cash Flows'!X14</f>
        <v>43.917236012232728</v>
      </c>
      <c r="Z35" s="151">
        <f>Z16*(Z9&lt;=5)+Z16*(Z9&gt;5)*'Cash Flows'!Y49/'Cash Flows'!Y14</f>
        <v>39.575982098634718</v>
      </c>
      <c r="AA35" s="151">
        <f>AA16*(AA9&lt;=5)+AA16*(AA9&gt;5)*'Cash Flows'!Z49/'Cash Flows'!Z14</f>
        <v>35.58849610709035</v>
      </c>
      <c r="AB35" s="151">
        <f>AB16*(AB9&lt;=5)+AB16*(AB9&gt;5)*'Cash Flows'!AA49/'Cash Flows'!AA14</f>
        <v>31.927792220522825</v>
      </c>
      <c r="AC35" s="151">
        <f>AC16*(AC9&lt;=5)+AC16*(AC9&gt;5)*'Cash Flows'!AB49/'Cash Flows'!AB14</f>
        <v>28.569614263651342</v>
      </c>
      <c r="AD35" s="151">
        <f>AD16*(AD9&lt;=5)+AD16*(AD9&gt;5)*'Cash Flows'!AC49/'Cash Flows'!AC14</f>
        <v>25.492106843016526</v>
      </c>
      <c r="AE35" s="151">
        <f>AE16*(AE9&lt;=5)+AE16*(AE9&gt;5)*'Cash Flows'!AD49/'Cash Flows'!AD14</f>
        <v>22.675749075842806</v>
      </c>
      <c r="AF35" s="151">
        <f>AF16*(AF9&lt;=5)+AF16*(AF9&gt;5)*'Cash Flows'!AE49/'Cash Flows'!AE14</f>
        <v>20.103575366072537</v>
      </c>
      <c r="AG35" s="151">
        <f>AG16*(AG9&lt;=5)+AG16*(AG9&gt;5)*'Cash Flows'!AF49/'Cash Flows'!AF14</f>
        <v>17.759176821182624</v>
      </c>
      <c r="AH35" s="151">
        <f>AH16*(AH9&lt;=5)+AH16*(AH9&gt;5)*'Cash Flows'!AG49/'Cash Flows'!AG14</f>
        <v>15.626576728117003</v>
      </c>
      <c r="AI35" s="151">
        <f>AI16*(AI9&lt;=5)+AI16*(AI9&gt;5)*'Cash Flows'!AH49/'Cash Flows'!AH14</f>
        <v>13.690406367719158</v>
      </c>
      <c r="AJ35" s="151">
        <f>AJ16*(AJ9&lt;=5)+AJ16*(AJ9&gt;5)*'Cash Flows'!AI49/'Cash Flows'!AI14</f>
        <v>11.936320313773868</v>
      </c>
      <c r="AK35" s="151">
        <f>AK16*(AK9&lt;=5)+AK16*(AK9&gt;5)*'Cash Flows'!AJ49/'Cash Flows'!AJ14</f>
        <v>10.351410927982849</v>
      </c>
      <c r="AL35" s="151">
        <f>AL16*(AL9&lt;=5)+AL16*(AL9&gt;5)*'Cash Flows'!AK49/'Cash Flows'!AK14</f>
        <v>8.9239016742415611</v>
      </c>
      <c r="AM35" s="151">
        <f>AM16*(AM9&lt;=5)+AM16*(AM9&gt;5)*'Cash Flows'!AL49/'Cash Flows'!AL14</f>
        <v>7.643336062230575</v>
      </c>
      <c r="AN35" s="151">
        <f>AN16*(AN9&lt;=5)+AN16*(AN9&gt;5)*'Cash Flows'!AM49/'Cash Flows'!AM14</f>
        <v>6.5002598674518675</v>
      </c>
      <c r="AO35" s="151">
        <f>AO16*(AO9&lt;=5)+AO16*(AO9&gt;5)*'Cash Flows'!AN49/'Cash Flows'!AN14</f>
        <v>5.4857331086912913</v>
      </c>
      <c r="AP35" s="151">
        <f>AP16*(AP9&lt;=5)+AP16*(AP9&gt;5)*'Cash Flows'!AO49/'Cash Flows'!AO14</f>
        <v>4.5914445087259512</v>
      </c>
      <c r="AQ35" s="151">
        <f>AQ16*(AQ9&lt;=5)+AQ16*(AQ9&gt;5)*'Cash Flows'!AP49/'Cash Flows'!AP14</f>
        <v>3.809150520173616</v>
      </c>
      <c r="AR35" s="151">
        <f>AR16*(AR9&lt;=5)+AR16*(AR9&gt;5)*'Cash Flows'!AQ49/'Cash Flows'!AQ14</f>
        <v>3.1298662315712633</v>
      </c>
      <c r="AS35" s="151">
        <f>AS16*(AS9&lt;=5)+AS16*(AS9&gt;5)*'Cash Flows'!AR49/'Cash Flows'!AR14</f>
        <v>2.5444209971163807</v>
      </c>
      <c r="AT35" s="151">
        <f>AT16*(AT9&lt;=5)+AT16*(AT9&gt;5)*'Cash Flows'!AS49/'Cash Flows'!AS14</f>
        <v>2.0443262455855438</v>
      </c>
      <c r="AU35" s="151">
        <f>AU16*(AU9&lt;=5)+AU16*(AU9&gt;5)*'Cash Flows'!AT49/'Cash Flows'!AT14</f>
        <v>1.6215334106225097</v>
      </c>
      <c r="AV35" s="151">
        <f>AV16*(AV9&lt;=5)+AV16*(AV9&gt;5)*'Cash Flows'!AU49/'Cash Flows'!AU14</f>
        <v>1.2682778168248465</v>
      </c>
      <c r="AW35" s="151">
        <f>AW16*(AW9&lt;=5)+AW16*(AW9&gt;5)*'Cash Flows'!AV49/'Cash Flows'!AV14</f>
        <v>0.97710304446031115</v>
      </c>
      <c r="AX35" s="151">
        <f>AX16*(AX9&lt;=5)+AX16*(AX9&gt;5)*'Cash Flows'!AW49/'Cash Flows'!AW14</f>
        <v>0.74083913746859009</v>
      </c>
      <c r="AY35" s="151">
        <f>AY16*(AY9&lt;=5)+AY16*(AY9&gt;5)*'Cash Flows'!AX49/'Cash Flows'!AX14</f>
        <v>0.55236640120437597</v>
      </c>
      <c r="AZ35" s="151">
        <f>AZ16*(AZ9&lt;=5)+AZ16*(AZ9&gt;5)*'Cash Flows'!AY49/'Cash Flows'!AY14</f>
        <v>0.4046664978276121</v>
      </c>
      <c r="BA35" s="151">
        <f>BA16*(BA9&lt;=5)+BA16*(BA9&gt;5)*'Cash Flows'!AZ49/'Cash Flows'!AZ14</f>
        <v>0.29104763776615689</v>
      </c>
      <c r="BB35" s="151">
        <f>BB16*(BB9&lt;=5)+BB16*(BB9&gt;5)*'Cash Flows'!BA49/'Cash Flows'!BA14</f>
        <v>0.20532397998622945</v>
      </c>
      <c r="BC35" s="151">
        <f>BC16*(BC9&lt;=5)+BC16*(BC9&gt;5)*'Cash Flows'!BB49/'Cash Flows'!BB14</f>
        <v>0.14194367041856823</v>
      </c>
      <c r="BD35" s="151">
        <f>BD16*(BD9&lt;=5)+BD16*(BD9&gt;5)*'Cash Flows'!BC49/'Cash Flows'!BC14</f>
        <v>9.606458048841042E-2</v>
      </c>
      <c r="BE35" s="151">
        <f>BE16*(BE9&lt;=5)+BE16*(BE9&gt;5)*'Cash Flows'!BD49/'Cash Flows'!BD14</f>
        <v>6.3581034261233974E-2</v>
      </c>
      <c r="BF35" s="151">
        <f>BF16*(BF9&lt;=5)+BF16*(BF9&gt;5)*'Cash Flows'!BE49/'Cash Flows'!BE14</f>
        <v>4.1108215971946006E-2</v>
      </c>
      <c r="BG35" s="151">
        <f>BG16*(BG9&lt;=5)+BG16*(BG9&gt;5)*'Cash Flows'!BF49/'Cash Flows'!BF14</f>
        <v>2.5933249592193251E-2</v>
      </c>
      <c r="BH35" s="151">
        <f>BH16*(BH9&lt;=5)+BH16*(BH9&gt;5)*'Cash Flows'!BG49/'Cash Flows'!BG14</f>
        <v>1.5943025344991989E-2</v>
      </c>
    </row>
    <row r="36" spans="2:60" ht="13.35" customHeight="1">
      <c r="D36" s="1" t="s">
        <v>229</v>
      </c>
      <c r="F36" s="257">
        <f>F32+F33-F34-F35</f>
        <v>1457.3941149778041</v>
      </c>
      <c r="G36" s="257">
        <f t="shared" ref="G36:O36" si="9">G32+G33-G34-G35</f>
        <v>1650.9364885009352</v>
      </c>
      <c r="H36" s="257">
        <f t="shared" si="9"/>
        <v>1505.5280507672219</v>
      </c>
      <c r="I36" s="257">
        <f t="shared" si="9"/>
        <v>1371.7733584487119</v>
      </c>
      <c r="J36" s="257">
        <f t="shared" si="9"/>
        <v>1248.7647466928095</v>
      </c>
      <c r="K36" s="257">
        <f t="shared" si="9"/>
        <v>1127.9549324066368</v>
      </c>
      <c r="L36" s="257">
        <f t="shared" si="9"/>
        <v>1024.6697882119113</v>
      </c>
      <c r="M36" s="257">
        <f t="shared" si="9"/>
        <v>929.71805043058146</v>
      </c>
      <c r="N36" s="257">
        <f t="shared" si="9"/>
        <v>842.43987812480611</v>
      </c>
      <c r="O36" s="257">
        <f t="shared" si="9"/>
        <v>762.24055652649747</v>
      </c>
      <c r="P36" s="151">
        <f t="shared" ref="P36:BG36" si="10">P32+P33-P34-P35</f>
        <v>688.589444156941</v>
      </c>
      <c r="Q36" s="151">
        <f t="shared" si="10"/>
        <v>620.9999609626243</v>
      </c>
      <c r="R36" s="151">
        <f t="shared" si="10"/>
        <v>559.03172623262583</v>
      </c>
      <c r="S36" s="151">
        <f t="shared" si="10"/>
        <v>502.27215200989747</v>
      </c>
      <c r="T36" s="151">
        <f t="shared" si="10"/>
        <v>450.33544171427229</v>
      </c>
      <c r="U36" s="151">
        <f t="shared" si="10"/>
        <v>402.91377603688801</v>
      </c>
      <c r="V36" s="151">
        <f t="shared" si="10"/>
        <v>359.66502823761255</v>
      </c>
      <c r="W36" s="151">
        <f t="shared" si="10"/>
        <v>320.27227270160722</v>
      </c>
      <c r="X36" s="151">
        <f t="shared" si="10"/>
        <v>284.44182214475643</v>
      </c>
      <c r="Y36" s="151">
        <f t="shared" si="10"/>
        <v>251.90225901831397</v>
      </c>
      <c r="Z36" s="151">
        <f t="shared" si="10"/>
        <v>222.4023672804118</v>
      </c>
      <c r="AA36" s="151">
        <f t="shared" si="10"/>
        <v>195.70996586453791</v>
      </c>
      <c r="AB36" s="151">
        <f t="shared" si="10"/>
        <v>171.61057227859658</v>
      </c>
      <c r="AC36" s="151">
        <f t="shared" si="10"/>
        <v>149.90538090608911</v>
      </c>
      <c r="AD36" s="151">
        <f t="shared" si="10"/>
        <v>130.40948929931614</v>
      </c>
      <c r="AE36" s="151">
        <f t="shared" si="10"/>
        <v>112.95011979544599</v>
      </c>
      <c r="AF36" s="151">
        <f t="shared" si="10"/>
        <v>97.364549221191297</v>
      </c>
      <c r="AG36" s="151">
        <f t="shared" si="10"/>
        <v>83.499954368856322</v>
      </c>
      <c r="AH36" s="151">
        <f t="shared" si="10"/>
        <v>71.213375815493578</v>
      </c>
      <c r="AI36" s="151">
        <f t="shared" si="10"/>
        <v>60.371504480394158</v>
      </c>
      <c r="AJ36" s="151">
        <f t="shared" si="10"/>
        <v>50.850044345836054</v>
      </c>
      <c r="AK36" s="151">
        <f t="shared" si="10"/>
        <v>42.532635191686651</v>
      </c>
      <c r="AL36" s="151">
        <f t="shared" si="10"/>
        <v>35.310038925112558</v>
      </c>
      <c r="AM36" s="151">
        <f t="shared" si="10"/>
        <v>29.079104419886484</v>
      </c>
      <c r="AN36" s="151">
        <f t="shared" si="10"/>
        <v>23.742008729230076</v>
      </c>
      <c r="AO36" s="151">
        <f t="shared" si="10"/>
        <v>19.205955969707986</v>
      </c>
      <c r="AP36" s="151">
        <f t="shared" si="10"/>
        <v>15.382749699770356</v>
      </c>
      <c r="AQ36" s="151">
        <f t="shared" si="10"/>
        <v>12.188909167587553</v>
      </c>
      <c r="AR36" s="151">
        <f t="shared" si="10"/>
        <v>9.5465993027197928</v>
      </c>
      <c r="AS36" s="151">
        <f t="shared" si="10"/>
        <v>7.3840422777122026</v>
      </c>
      <c r="AT36" s="151">
        <f t="shared" si="10"/>
        <v>5.6350777232351472</v>
      </c>
      <c r="AU36" s="151">
        <f t="shared" si="10"/>
        <v>4.2389474215420435</v>
      </c>
      <c r="AV36" s="151">
        <f t="shared" si="10"/>
        <v>3.1402275015788792</v>
      </c>
      <c r="AW36" s="151">
        <f t="shared" si="10"/>
        <v>2.2887335571817231</v>
      </c>
      <c r="AX36" s="151">
        <f t="shared" si="10"/>
        <v>1.6394437620004019</v>
      </c>
      <c r="AY36" s="151">
        <f t="shared" si="10"/>
        <v>1.1526551112760419</v>
      </c>
      <c r="AZ36" s="151">
        <f t="shared" si="10"/>
        <v>0.79409481789947145</v>
      </c>
      <c r="BA36" s="151">
        <f t="shared" si="10"/>
        <v>0.53481097284929335</v>
      </c>
      <c r="BB36" s="151">
        <f t="shared" si="10"/>
        <v>0.35087943177703562</v>
      </c>
      <c r="BC36" s="151">
        <f t="shared" si="10"/>
        <v>0.22297093862954884</v>
      </c>
      <c r="BD36" s="151">
        <f t="shared" si="10"/>
        <v>0.13582519568632034</v>
      </c>
      <c r="BE36" s="151">
        <f t="shared" si="10"/>
        <v>7.7677169252539188E-2</v>
      </c>
      <c r="BF36" s="151">
        <f t="shared" si="10"/>
        <v>3.9676040050694743E-2</v>
      </c>
      <c r="BG36" s="151">
        <f t="shared" si="10"/>
        <v>1.5329832060529285E-2</v>
      </c>
      <c r="BH36" s="151">
        <f>BH32+BH33-BH34-BH35</f>
        <v>-2.0415336088319691E-12</v>
      </c>
    </row>
    <row r="37" spans="2:60" ht="13.35" customHeight="1">
      <c r="D37" s="1" t="s">
        <v>77</v>
      </c>
      <c r="F37" s="257">
        <f>-F17*(F9=5)*('Cash Flows'!E49/'Cash Flows'!E14-1)</f>
        <v>0</v>
      </c>
      <c r="G37" s="257">
        <f>-G17*(G9=5)*('Cash Flows'!F49/'Cash Flows'!F14-1)</f>
        <v>0</v>
      </c>
      <c r="H37" s="257">
        <f>-H17*(H9=5)*('Cash Flows'!G49/'Cash Flows'!G14-1)</f>
        <v>0</v>
      </c>
      <c r="I37" s="257">
        <f>-I17*(I9=5)*('Cash Flows'!H49/'Cash Flows'!H14-1)</f>
        <v>0</v>
      </c>
      <c r="J37" s="257">
        <f>-J17*(J9=5)*('Cash Flows'!I49/'Cash Flows'!I14-1)</f>
        <v>8.4690895377456687</v>
      </c>
      <c r="K37" s="257">
        <f>-K17*(K9=5)*('Cash Flows'!J49/'Cash Flows'!J14-1)</f>
        <v>0</v>
      </c>
      <c r="L37" s="257">
        <f>-L17*(L9=5)*('Cash Flows'!K49/'Cash Flows'!K14-1)</f>
        <v>0</v>
      </c>
      <c r="M37" s="257">
        <f>-M17*(M9=5)*('Cash Flows'!L49/'Cash Flows'!L14-1)</f>
        <v>0</v>
      </c>
      <c r="N37" s="257">
        <f>-N17*(N9=5)*('Cash Flows'!M49/'Cash Flows'!M14-1)</f>
        <v>0</v>
      </c>
      <c r="O37" s="257">
        <f>-O17*(O9=5)*('Cash Flows'!N49/'Cash Flows'!N14-1)</f>
        <v>0</v>
      </c>
      <c r="P37" s="151">
        <f>-P17*(P9=5)*('Cash Flows'!O49/'Cash Flows'!O14-1)</f>
        <v>0</v>
      </c>
      <c r="Q37" s="151">
        <f>-Q17*(Q9=5)*('Cash Flows'!P49/'Cash Flows'!P14-1)</f>
        <v>0</v>
      </c>
      <c r="R37" s="151">
        <f>-R17*(R9=5)*('Cash Flows'!Q49/'Cash Flows'!Q14-1)</f>
        <v>0</v>
      </c>
      <c r="S37" s="151">
        <f>-S17*(S9=5)*('Cash Flows'!R49/'Cash Flows'!R14-1)</f>
        <v>0</v>
      </c>
      <c r="T37" s="151">
        <f>-T17*(T9=5)*('Cash Flows'!S49/'Cash Flows'!S14-1)</f>
        <v>0</v>
      </c>
      <c r="U37" s="151">
        <f>-U17*(U9=5)*('Cash Flows'!T49/'Cash Flows'!T14-1)</f>
        <v>0</v>
      </c>
      <c r="V37" s="151">
        <f>-V17*(V9=5)*('Cash Flows'!U49/'Cash Flows'!U14-1)</f>
        <v>0</v>
      </c>
      <c r="W37" s="151">
        <f>-W17*(W9=5)*('Cash Flows'!V49/'Cash Flows'!V14-1)</f>
        <v>0</v>
      </c>
      <c r="X37" s="151">
        <f>-X17*(X9=5)*('Cash Flows'!W49/'Cash Flows'!W14-1)</f>
        <v>0</v>
      </c>
      <c r="Y37" s="151">
        <f>-Y17*(Y9=5)*('Cash Flows'!X49/'Cash Flows'!X14-1)</f>
        <v>0</v>
      </c>
      <c r="Z37" s="151">
        <f>-Z17*(Z9=5)*('Cash Flows'!Y49/'Cash Flows'!Y14-1)</f>
        <v>0</v>
      </c>
      <c r="AA37" s="151">
        <f>-AA17*(AA9=5)*('Cash Flows'!Z49/'Cash Flows'!Z14-1)</f>
        <v>0</v>
      </c>
      <c r="AB37" s="151">
        <f>-AB17*(AB9=5)*('Cash Flows'!AA49/'Cash Flows'!AA14-1)</f>
        <v>0</v>
      </c>
      <c r="AC37" s="151">
        <f>-AC17*(AC9=5)*('Cash Flows'!AB49/'Cash Flows'!AB14-1)</f>
        <v>0</v>
      </c>
      <c r="AD37" s="151">
        <f>-AD17*(AD9=5)*('Cash Flows'!AC49/'Cash Flows'!AC14-1)</f>
        <v>0</v>
      </c>
      <c r="AE37" s="151">
        <f>-AE17*(AE9=5)*('Cash Flows'!AD49/'Cash Flows'!AD14-1)</f>
        <v>0</v>
      </c>
      <c r="AF37" s="151">
        <f>-AF17*(AF9=5)*('Cash Flows'!AE49/'Cash Flows'!AE14-1)</f>
        <v>0</v>
      </c>
      <c r="AG37" s="151">
        <f>-AG17*(AG9=5)*('Cash Flows'!AF49/'Cash Flows'!AF14-1)</f>
        <v>0</v>
      </c>
      <c r="AH37" s="151">
        <f>-AH17*(AH9=5)*('Cash Flows'!AG49/'Cash Flows'!AG14-1)</f>
        <v>0</v>
      </c>
      <c r="AI37" s="151">
        <f>-AI17*(AI9=5)*('Cash Flows'!AH49/'Cash Flows'!AH14-1)</f>
        <v>0</v>
      </c>
      <c r="AJ37" s="151">
        <f>-AJ17*(AJ9=5)*('Cash Flows'!AI49/'Cash Flows'!AI14-1)</f>
        <v>0</v>
      </c>
      <c r="AK37" s="151">
        <f>-AK17*(AK9=5)*('Cash Flows'!AJ49/'Cash Flows'!AJ14-1)</f>
        <v>0</v>
      </c>
      <c r="AL37" s="151">
        <f>-AL17*(AL9=5)*('Cash Flows'!AK49/'Cash Flows'!AK14-1)</f>
        <v>0</v>
      </c>
      <c r="AM37" s="151">
        <f>-AM17*(AM9=5)*('Cash Flows'!AL49/'Cash Flows'!AL14-1)</f>
        <v>0</v>
      </c>
      <c r="AN37" s="151">
        <f>-AN17*(AN9=5)*('Cash Flows'!AM49/'Cash Flows'!AM14-1)</f>
        <v>0</v>
      </c>
      <c r="AO37" s="151">
        <f>-AO17*(AO9=5)*('Cash Flows'!AN49/'Cash Flows'!AN14-1)</f>
        <v>0</v>
      </c>
      <c r="AP37" s="151">
        <f>-AP17*(AP9=5)*('Cash Flows'!AO49/'Cash Flows'!AO14-1)</f>
        <v>0</v>
      </c>
      <c r="AQ37" s="151">
        <f>-AQ17*(AQ9=5)*('Cash Flows'!AP49/'Cash Flows'!AP14-1)</f>
        <v>0</v>
      </c>
      <c r="AR37" s="151">
        <f>-AR17*(AR9=5)*('Cash Flows'!AQ49/'Cash Flows'!AQ14-1)</f>
        <v>0</v>
      </c>
      <c r="AS37" s="151">
        <f>-AS17*(AS9=5)*('Cash Flows'!AR49/'Cash Flows'!AR14-1)</f>
        <v>0</v>
      </c>
      <c r="AT37" s="151">
        <f>-AT17*(AT9=5)*('Cash Flows'!AS49/'Cash Flows'!AS14-1)</f>
        <v>0</v>
      </c>
      <c r="AU37" s="151">
        <f>-AU17*(AU9=5)*('Cash Flows'!AT49/'Cash Flows'!AT14-1)</f>
        <v>0</v>
      </c>
      <c r="AV37" s="151">
        <f>-AV17*(AV9=5)*('Cash Flows'!AU49/'Cash Flows'!AU14-1)</f>
        <v>0</v>
      </c>
      <c r="AW37" s="151">
        <f>-AW17*(AW9=5)*('Cash Flows'!AV49/'Cash Flows'!AV14-1)</f>
        <v>0</v>
      </c>
      <c r="AX37" s="151">
        <f>-AX17*(AX9=5)*('Cash Flows'!AW49/'Cash Flows'!AW14-1)</f>
        <v>0</v>
      </c>
      <c r="AY37" s="151">
        <f>-AY17*(AY9=5)*('Cash Flows'!AX49/'Cash Flows'!AX14-1)</f>
        <v>0</v>
      </c>
      <c r="AZ37" s="151">
        <f>-AZ17*(AZ9=5)*('Cash Flows'!AY49/'Cash Flows'!AY14-1)</f>
        <v>0</v>
      </c>
      <c r="BA37" s="151">
        <f>-BA17*(BA9=5)*('Cash Flows'!AZ49/'Cash Flows'!AZ14-1)</f>
        <v>0</v>
      </c>
      <c r="BB37" s="151">
        <f>-BB17*(BB9=5)*('Cash Flows'!BA49/'Cash Flows'!BA14-1)</f>
        <v>0</v>
      </c>
      <c r="BC37" s="151">
        <f>-BC17*(BC9=5)*('Cash Flows'!BB49/'Cash Flows'!BB14-1)</f>
        <v>0</v>
      </c>
      <c r="BD37" s="151">
        <f>-BD17*(BD9=5)*('Cash Flows'!BC49/'Cash Flows'!BC14-1)</f>
        <v>0</v>
      </c>
      <c r="BE37" s="151">
        <f>-BE17*(BE9=5)*('Cash Flows'!BD49/'Cash Flows'!BD14-1)</f>
        <v>0</v>
      </c>
      <c r="BF37" s="151">
        <f>-BF17*(BF9=5)*('Cash Flows'!BE49/'Cash Flows'!BE14-1)</f>
        <v>0</v>
      </c>
      <c r="BG37" s="151">
        <f>-BG17*(BG9=5)*('Cash Flows'!BF49/'Cash Flows'!BF14-1)</f>
        <v>0</v>
      </c>
      <c r="BH37" s="151">
        <f>-BH17*(BH9=5)*('Cash Flows'!BG49/'Cash Flows'!BG14-1)</f>
        <v>0</v>
      </c>
    </row>
    <row r="38" spans="2:60" ht="13.35" customHeight="1">
      <c r="D38" s="1" t="s">
        <v>231</v>
      </c>
      <c r="F38" s="12">
        <f>F36-F37</f>
        <v>1457.3941149778041</v>
      </c>
      <c r="G38" s="12">
        <f t="shared" ref="G38:O38" si="11">G36-G37</f>
        <v>1650.9364885009352</v>
      </c>
      <c r="H38" s="12">
        <f t="shared" si="11"/>
        <v>1505.5280507672219</v>
      </c>
      <c r="I38" s="12">
        <f t="shared" si="11"/>
        <v>1371.7733584487119</v>
      </c>
      <c r="J38" s="12">
        <f>J36-J37</f>
        <v>1240.2956571550637</v>
      </c>
      <c r="K38" s="12">
        <f t="shared" si="11"/>
        <v>1127.9549324066368</v>
      </c>
      <c r="L38" s="12">
        <f t="shared" si="11"/>
        <v>1024.6697882119113</v>
      </c>
      <c r="M38" s="12">
        <f t="shared" si="11"/>
        <v>929.71805043058146</v>
      </c>
      <c r="N38" s="12">
        <f t="shared" si="11"/>
        <v>842.43987812480611</v>
      </c>
      <c r="O38" s="12">
        <f t="shared" si="11"/>
        <v>762.24055652649747</v>
      </c>
      <c r="P38" s="151">
        <f t="shared" ref="P38:BG38" si="12">P36-P37</f>
        <v>688.589444156941</v>
      </c>
      <c r="Q38" s="151">
        <f t="shared" si="12"/>
        <v>620.9999609626243</v>
      </c>
      <c r="R38" s="151">
        <f t="shared" si="12"/>
        <v>559.03172623262583</v>
      </c>
      <c r="S38" s="151">
        <f t="shared" si="12"/>
        <v>502.27215200989747</v>
      </c>
      <c r="T38" s="151">
        <f t="shared" si="12"/>
        <v>450.33544171427229</v>
      </c>
      <c r="U38" s="151">
        <f t="shared" si="12"/>
        <v>402.91377603688801</v>
      </c>
      <c r="V38" s="151">
        <f t="shared" si="12"/>
        <v>359.66502823761255</v>
      </c>
      <c r="W38" s="151">
        <f t="shared" si="12"/>
        <v>320.27227270160722</v>
      </c>
      <c r="X38" s="151">
        <f t="shared" si="12"/>
        <v>284.44182214475643</v>
      </c>
      <c r="Y38" s="151">
        <f t="shared" si="12"/>
        <v>251.90225901831397</v>
      </c>
      <c r="Z38" s="151">
        <f t="shared" si="12"/>
        <v>222.4023672804118</v>
      </c>
      <c r="AA38" s="151">
        <f t="shared" si="12"/>
        <v>195.70996586453791</v>
      </c>
      <c r="AB38" s="151">
        <f t="shared" si="12"/>
        <v>171.61057227859658</v>
      </c>
      <c r="AC38" s="151">
        <f t="shared" si="12"/>
        <v>149.90538090608911</v>
      </c>
      <c r="AD38" s="151">
        <f t="shared" si="12"/>
        <v>130.40948929931614</v>
      </c>
      <c r="AE38" s="151">
        <f t="shared" si="12"/>
        <v>112.95011979544599</v>
      </c>
      <c r="AF38" s="151">
        <f t="shared" si="12"/>
        <v>97.364549221191297</v>
      </c>
      <c r="AG38" s="151">
        <f t="shared" si="12"/>
        <v>83.499954368856322</v>
      </c>
      <c r="AH38" s="151">
        <f t="shared" si="12"/>
        <v>71.213375815493578</v>
      </c>
      <c r="AI38" s="151">
        <f t="shared" si="12"/>
        <v>60.371504480394158</v>
      </c>
      <c r="AJ38" s="151">
        <f t="shared" si="12"/>
        <v>50.850044345836054</v>
      </c>
      <c r="AK38" s="151">
        <f t="shared" si="12"/>
        <v>42.532635191686651</v>
      </c>
      <c r="AL38" s="151">
        <f t="shared" si="12"/>
        <v>35.310038925112558</v>
      </c>
      <c r="AM38" s="151">
        <f t="shared" si="12"/>
        <v>29.079104419886484</v>
      </c>
      <c r="AN38" s="151">
        <f t="shared" si="12"/>
        <v>23.742008729230076</v>
      </c>
      <c r="AO38" s="151">
        <f t="shared" si="12"/>
        <v>19.205955969707986</v>
      </c>
      <c r="AP38" s="151">
        <f t="shared" si="12"/>
        <v>15.382749699770356</v>
      </c>
      <c r="AQ38" s="151">
        <f t="shared" si="12"/>
        <v>12.188909167587553</v>
      </c>
      <c r="AR38" s="151">
        <f t="shared" si="12"/>
        <v>9.5465993027197928</v>
      </c>
      <c r="AS38" s="151">
        <f t="shared" si="12"/>
        <v>7.3840422777122026</v>
      </c>
      <c r="AT38" s="151">
        <f t="shared" si="12"/>
        <v>5.6350777232351472</v>
      </c>
      <c r="AU38" s="151">
        <f t="shared" si="12"/>
        <v>4.2389474215420435</v>
      </c>
      <c r="AV38" s="151">
        <f t="shared" si="12"/>
        <v>3.1402275015788792</v>
      </c>
      <c r="AW38" s="151">
        <f t="shared" si="12"/>
        <v>2.2887335571817231</v>
      </c>
      <c r="AX38" s="151">
        <f t="shared" si="12"/>
        <v>1.6394437620004019</v>
      </c>
      <c r="AY38" s="151">
        <f t="shared" si="12"/>
        <v>1.1526551112760419</v>
      </c>
      <c r="AZ38" s="151">
        <f t="shared" si="12"/>
        <v>0.79409481789947145</v>
      </c>
      <c r="BA38" s="151">
        <f t="shared" si="12"/>
        <v>0.53481097284929335</v>
      </c>
      <c r="BB38" s="151">
        <f t="shared" si="12"/>
        <v>0.35087943177703562</v>
      </c>
      <c r="BC38" s="151">
        <f t="shared" si="12"/>
        <v>0.22297093862954884</v>
      </c>
      <c r="BD38" s="151">
        <f t="shared" si="12"/>
        <v>0.13582519568632034</v>
      </c>
      <c r="BE38" s="151">
        <f t="shared" si="12"/>
        <v>7.7677169252539188E-2</v>
      </c>
      <c r="BF38" s="151">
        <f t="shared" si="12"/>
        <v>3.9676040050694743E-2</v>
      </c>
      <c r="BG38" s="151">
        <f t="shared" si="12"/>
        <v>1.5329832060529285E-2</v>
      </c>
      <c r="BH38" s="151">
        <f>BH36-BH37</f>
        <v>-2.0415336088319691E-12</v>
      </c>
    </row>
    <row r="40" spans="2:60" s="41" customFormat="1" ht="13.35" customHeight="1"/>
    <row r="42" spans="2:60" ht="13.35" customHeight="1">
      <c r="B42" s="1" t="s">
        <v>179</v>
      </c>
    </row>
    <row r="44" spans="2:60" ht="13.35" customHeight="1">
      <c r="D44" s="55">
        <v>1</v>
      </c>
      <c r="E44" s="7"/>
      <c r="F44" s="7">
        <v>1</v>
      </c>
      <c r="G44" s="1">
        <v>2</v>
      </c>
      <c r="H44" s="1">
        <v>3</v>
      </c>
      <c r="I44" s="1">
        <v>4</v>
      </c>
      <c r="J44" s="1">
        <v>5</v>
      </c>
      <c r="K44" s="1">
        <v>6</v>
      </c>
      <c r="L44" s="1">
        <v>7</v>
      </c>
      <c r="M44" s="1">
        <v>8</v>
      </c>
      <c r="N44" s="1">
        <v>9</v>
      </c>
      <c r="O44" s="1">
        <v>10</v>
      </c>
      <c r="P44" s="153">
        <f>O44+1</f>
        <v>11</v>
      </c>
      <c r="Q44" s="153">
        <f t="shared" ref="Q44" si="13">P44+1</f>
        <v>12</v>
      </c>
      <c r="R44" s="153">
        <f t="shared" ref="R44" si="14">Q44+1</f>
        <v>13</v>
      </c>
      <c r="S44" s="153">
        <f t="shared" ref="S44" si="15">R44+1</f>
        <v>14</v>
      </c>
      <c r="T44" s="153">
        <f t="shared" ref="T44" si="16">S44+1</f>
        <v>15</v>
      </c>
      <c r="U44" s="153">
        <f t="shared" ref="U44" si="17">T44+1</f>
        <v>16</v>
      </c>
      <c r="V44" s="153">
        <f t="shared" ref="V44" si="18">U44+1</f>
        <v>17</v>
      </c>
      <c r="W44" s="153">
        <f t="shared" ref="W44" si="19">V44+1</f>
        <v>18</v>
      </c>
      <c r="X44" s="153">
        <f t="shared" ref="X44" si="20">W44+1</f>
        <v>19</v>
      </c>
      <c r="Y44" s="153">
        <f t="shared" ref="Y44" si="21">X44+1</f>
        <v>20</v>
      </c>
      <c r="Z44" s="153">
        <f t="shared" ref="Z44" si="22">Y44+1</f>
        <v>21</v>
      </c>
      <c r="AA44" s="153">
        <f t="shared" ref="AA44" si="23">Z44+1</f>
        <v>22</v>
      </c>
      <c r="AB44" s="153">
        <f t="shared" ref="AB44" si="24">AA44+1</f>
        <v>23</v>
      </c>
      <c r="AC44" s="153">
        <f t="shared" ref="AC44" si="25">AB44+1</f>
        <v>24</v>
      </c>
      <c r="AD44" s="153">
        <f t="shared" ref="AD44" si="26">AC44+1</f>
        <v>25</v>
      </c>
      <c r="AE44" s="153">
        <f t="shared" ref="AE44" si="27">AD44+1</f>
        <v>26</v>
      </c>
      <c r="AF44" s="153">
        <f t="shared" ref="AF44" si="28">AE44+1</f>
        <v>27</v>
      </c>
      <c r="AG44" s="153">
        <f t="shared" ref="AG44" si="29">AF44+1</f>
        <v>28</v>
      </c>
      <c r="AH44" s="153">
        <f t="shared" ref="AH44" si="30">AG44+1</f>
        <v>29</v>
      </c>
      <c r="AI44" s="153">
        <f t="shared" ref="AI44" si="31">AH44+1</f>
        <v>30</v>
      </c>
      <c r="AJ44" s="153">
        <f t="shared" ref="AJ44" si="32">AI44+1</f>
        <v>31</v>
      </c>
      <c r="AK44" s="153">
        <f t="shared" ref="AK44" si="33">AJ44+1</f>
        <v>32</v>
      </c>
      <c r="AL44" s="153">
        <f t="shared" ref="AL44" si="34">AK44+1</f>
        <v>33</v>
      </c>
      <c r="AM44" s="153">
        <f t="shared" ref="AM44" si="35">AL44+1</f>
        <v>34</v>
      </c>
      <c r="AN44" s="153">
        <f t="shared" ref="AN44" si="36">AM44+1</f>
        <v>35</v>
      </c>
      <c r="AO44" s="153">
        <f t="shared" ref="AO44" si="37">AN44+1</f>
        <v>36</v>
      </c>
      <c r="AP44" s="153">
        <f t="shared" ref="AP44" si="38">AO44+1</f>
        <v>37</v>
      </c>
      <c r="AQ44" s="153">
        <f t="shared" ref="AQ44" si="39">AP44+1</f>
        <v>38</v>
      </c>
      <c r="AR44" s="153">
        <f t="shared" ref="AR44" si="40">AQ44+1</f>
        <v>39</v>
      </c>
      <c r="AS44" s="153">
        <f t="shared" ref="AS44" si="41">AR44+1</f>
        <v>40</v>
      </c>
      <c r="AT44" s="153">
        <f t="shared" ref="AT44" si="42">AS44+1</f>
        <v>41</v>
      </c>
      <c r="AU44" s="153">
        <f t="shared" ref="AU44" si="43">AT44+1</f>
        <v>42</v>
      </c>
      <c r="AV44" s="153">
        <f t="shared" ref="AV44" si="44">AU44+1</f>
        <v>43</v>
      </c>
      <c r="AW44" s="153">
        <f t="shared" ref="AW44" si="45">AV44+1</f>
        <v>44</v>
      </c>
      <c r="AX44" s="153">
        <f t="shared" ref="AX44" si="46">AW44+1</f>
        <v>45</v>
      </c>
      <c r="AY44" s="153">
        <f t="shared" ref="AY44" si="47">AX44+1</f>
        <v>46</v>
      </c>
      <c r="AZ44" s="153">
        <f t="shared" ref="AZ44" si="48">AY44+1</f>
        <v>47</v>
      </c>
      <c r="BA44" s="153">
        <f t="shared" ref="BA44" si="49">AZ44+1</f>
        <v>48</v>
      </c>
      <c r="BB44" s="153">
        <f t="shared" ref="BB44" si="50">BA44+1</f>
        <v>49</v>
      </c>
      <c r="BC44" s="153">
        <f t="shared" ref="BC44" si="51">BB44+1</f>
        <v>50</v>
      </c>
      <c r="BD44" s="153">
        <f t="shared" ref="BD44" si="52">BC44+1</f>
        <v>51</v>
      </c>
      <c r="BE44" s="153">
        <f t="shared" ref="BE44" si="53">BD44+1</f>
        <v>52</v>
      </c>
      <c r="BF44" s="153">
        <f t="shared" ref="BF44" si="54">BE44+1</f>
        <v>53</v>
      </c>
      <c r="BG44" s="153">
        <f t="shared" ref="BG44" si="55">BF44+1</f>
        <v>54</v>
      </c>
      <c r="BH44" s="153">
        <f t="shared" ref="BH44" si="56">BG44+1</f>
        <v>55</v>
      </c>
    </row>
    <row r="45" spans="2:60" ht="13.35" customHeight="1">
      <c r="D45" s="55"/>
      <c r="E45" s="7"/>
      <c r="F45" s="7"/>
      <c r="Q45" s="7"/>
      <c r="R45" s="7"/>
    </row>
    <row r="46" spans="2:60" ht="13.35" customHeight="1">
      <c r="D46" s="55"/>
      <c r="E46" s="7"/>
      <c r="F46" s="7"/>
      <c r="Q46" s="7"/>
      <c r="R46" s="7"/>
    </row>
    <row r="47" spans="2:60" ht="13.35" customHeight="1">
      <c r="B47" s="234"/>
      <c r="D47" s="7" t="s">
        <v>230</v>
      </c>
      <c r="E47" s="7"/>
      <c r="F47" s="51">
        <f>F49/NPV('Inputs-Assumptions-Policy Specs'!D31,'Cash Flows'!E$14:$BG$14)</f>
        <v>5.8767137278339841E-2</v>
      </c>
      <c r="G47" s="51">
        <f>G49/NPV('Inputs-Assumptions-Policy Specs'!E31,'Cash Flows'!F$14:$BG$14)</f>
        <v>1.417639078536711E-2</v>
      </c>
      <c r="H47" s="51">
        <f>H49/NPV('Inputs-Assumptions-Policy Specs'!F31,'Cash Flows'!G$14:$BG$14)</f>
        <v>0</v>
      </c>
      <c r="I47" s="51">
        <f>I49/NPV('Inputs-Assumptions-Policy Specs'!G31,'Cash Flows'!H$14:$BG$14)</f>
        <v>0</v>
      </c>
      <c r="J47" s="51">
        <f>J49/NPV('Inputs-Assumptions-Policy Specs'!H31,'Cash Flows'!I$14:$BG$14)</f>
        <v>0</v>
      </c>
      <c r="K47" s="51">
        <f>K49/NPV('Inputs-Assumptions-Policy Specs'!I31,'Cash Flows'!J$14:$BG$14)</f>
        <v>0</v>
      </c>
      <c r="L47" s="51">
        <f>L49/NPV('Inputs-Assumptions-Policy Specs'!J31,'Cash Flows'!K$14:$BG$14)</f>
        <v>0</v>
      </c>
      <c r="M47" s="51">
        <f>M49/NPV('Inputs-Assumptions-Policy Specs'!K31,'Cash Flows'!L$14:$BG$14)</f>
        <v>0</v>
      </c>
      <c r="N47" s="51">
        <f>N49/NPV('Inputs-Assumptions-Policy Specs'!L31,'Cash Flows'!M$14:$BG$14)</f>
        <v>0</v>
      </c>
      <c r="O47" s="51">
        <f>O49/NPV('Inputs-Assumptions-Policy Specs'!M31,'Cash Flows'!N$14:$BG$14)</f>
        <v>0</v>
      </c>
      <c r="P47" s="51">
        <f>P49/NPV('Inputs-Assumptions-Policy Specs'!N31,'Cash Flows'!O$14:$BG$14)</f>
        <v>0</v>
      </c>
      <c r="Q47" s="51">
        <f>Q49/NPV('Inputs-Assumptions-Policy Specs'!O31,'Cash Flows'!P$14:$BG$14)</f>
        <v>0</v>
      </c>
      <c r="R47" s="51">
        <f>R49/NPV('Inputs-Assumptions-Policy Specs'!P31,'Cash Flows'!Q$14:$BG$14)</f>
        <v>0</v>
      </c>
      <c r="S47" s="51">
        <f>S49/NPV('Inputs-Assumptions-Policy Specs'!Q31,'Cash Flows'!R$14:$BG$14)</f>
        <v>0</v>
      </c>
      <c r="T47" s="51">
        <f>T49/NPV('Inputs-Assumptions-Policy Specs'!R31,'Cash Flows'!S$14:$BG$14)</f>
        <v>0</v>
      </c>
      <c r="U47" s="51">
        <f>U49/NPV('Inputs-Assumptions-Policy Specs'!S31,'Cash Flows'!T$14:$BG$14)</f>
        <v>0</v>
      </c>
      <c r="V47" s="51">
        <f>V49/NPV('Inputs-Assumptions-Policy Specs'!T31,'Cash Flows'!U$14:$BG$14)</f>
        <v>0</v>
      </c>
      <c r="W47" s="51">
        <f>W49/NPV('Inputs-Assumptions-Policy Specs'!U31,'Cash Flows'!V$14:$BG$14)</f>
        <v>0</v>
      </c>
      <c r="X47" s="51">
        <f>X49/NPV('Inputs-Assumptions-Policy Specs'!V31,'Cash Flows'!W$14:$BG$14)</f>
        <v>0</v>
      </c>
      <c r="Y47" s="51">
        <f>Y49/NPV('Inputs-Assumptions-Policy Specs'!W31,'Cash Flows'!X$14:$BG$14)</f>
        <v>0</v>
      </c>
      <c r="Z47" s="51">
        <f>Z49/NPV('Inputs-Assumptions-Policy Specs'!X31,'Cash Flows'!Y$14:$BG$14)</f>
        <v>0</v>
      </c>
      <c r="AA47" s="51">
        <f>AA49/NPV('Inputs-Assumptions-Policy Specs'!Y31,'Cash Flows'!Z$14:$BG$14)</f>
        <v>0</v>
      </c>
      <c r="AB47" s="51">
        <f>AB49/NPV('Inputs-Assumptions-Policy Specs'!Z31,'Cash Flows'!AA$14:$BG$14)</f>
        <v>0</v>
      </c>
      <c r="AC47" s="51">
        <f>AC49/NPV('Inputs-Assumptions-Policy Specs'!AA31,'Cash Flows'!AB$14:$BG$14)</f>
        <v>0</v>
      </c>
      <c r="AD47" s="51">
        <f>AD49/NPV('Inputs-Assumptions-Policy Specs'!AB31,'Cash Flows'!AC$14:$BG$14)</f>
        <v>0</v>
      </c>
      <c r="AE47" s="51">
        <f>AE49/NPV('Inputs-Assumptions-Policy Specs'!AC31,'Cash Flows'!AD$14:$BG$14)</f>
        <v>0</v>
      </c>
      <c r="AF47" s="51">
        <f>AF49/NPV('Inputs-Assumptions-Policy Specs'!AD31,'Cash Flows'!AE$14:$BG$14)</f>
        <v>0</v>
      </c>
      <c r="AG47" s="51">
        <f>AG49/NPV('Inputs-Assumptions-Policy Specs'!AE31,'Cash Flows'!AF$14:$BG$14)</f>
        <v>0</v>
      </c>
      <c r="AH47" s="51">
        <f>AH49/NPV('Inputs-Assumptions-Policy Specs'!AF31,'Cash Flows'!AG$14:$BG$14)</f>
        <v>0</v>
      </c>
      <c r="AI47" s="51">
        <f>AI49/NPV('Inputs-Assumptions-Policy Specs'!AG31,'Cash Flows'!AH$14:$BG$14)</f>
        <v>0</v>
      </c>
      <c r="AJ47" s="51">
        <f>AJ49/NPV('Inputs-Assumptions-Policy Specs'!AH31,'Cash Flows'!AI$14:$BG$14)</f>
        <v>0</v>
      </c>
      <c r="AK47" s="51">
        <f>AK49/NPV('Inputs-Assumptions-Policy Specs'!AI31,'Cash Flows'!AJ$14:$BG$14)</f>
        <v>0</v>
      </c>
      <c r="AL47" s="51">
        <f>AL49/NPV('Inputs-Assumptions-Policy Specs'!AJ31,'Cash Flows'!AK$14:$BG$14)</f>
        <v>0</v>
      </c>
      <c r="AM47" s="51">
        <f>AM49/NPV('Inputs-Assumptions-Policy Specs'!AK31,'Cash Flows'!AL$14:$BG$14)</f>
        <v>0</v>
      </c>
      <c r="AN47" s="51">
        <f>AN49/NPV('Inputs-Assumptions-Policy Specs'!AL31,'Cash Flows'!AM$14:$BG$14)</f>
        <v>0</v>
      </c>
      <c r="AO47" s="51">
        <f>AO49/NPV('Inputs-Assumptions-Policy Specs'!AM31,'Cash Flows'!AN$14:$BG$14)</f>
        <v>0</v>
      </c>
      <c r="AP47" s="51">
        <f>AP49/NPV('Inputs-Assumptions-Policy Specs'!AN31,'Cash Flows'!AO$14:$BG$14)</f>
        <v>0</v>
      </c>
      <c r="AQ47" s="51">
        <f>AQ49/NPV('Inputs-Assumptions-Policy Specs'!AO31,'Cash Flows'!AP$14:$BG$14)</f>
        <v>0</v>
      </c>
      <c r="AR47" s="51">
        <f>AR49/NPV('Inputs-Assumptions-Policy Specs'!AP31,'Cash Flows'!AQ$14:$BG$14)</f>
        <v>0</v>
      </c>
      <c r="AS47" s="51">
        <f>AS49/NPV('Inputs-Assumptions-Policy Specs'!AQ31,'Cash Flows'!AR$14:$BG$14)</f>
        <v>0</v>
      </c>
      <c r="AT47" s="51">
        <f>AT49/NPV('Inputs-Assumptions-Policy Specs'!AR31,'Cash Flows'!AS$14:$BG$14)</f>
        <v>0</v>
      </c>
      <c r="AU47" s="51">
        <f>AU49/NPV('Inputs-Assumptions-Policy Specs'!AS31,'Cash Flows'!AT$14:$BG$14)</f>
        <v>0</v>
      </c>
      <c r="AV47" s="51">
        <f>AV49/NPV('Inputs-Assumptions-Policy Specs'!AT31,'Cash Flows'!AU$14:$BG$14)</f>
        <v>0</v>
      </c>
      <c r="AW47" s="51">
        <f>AW49/NPV('Inputs-Assumptions-Policy Specs'!AU31,'Cash Flows'!AV$14:$BG$14)</f>
        <v>0</v>
      </c>
      <c r="AX47" s="51">
        <f>AX49/NPV('Inputs-Assumptions-Policy Specs'!AV31,'Cash Flows'!AW$14:$BG$14)</f>
        <v>0</v>
      </c>
      <c r="AY47" s="51">
        <f>AY49/NPV('Inputs-Assumptions-Policy Specs'!AW31,'Cash Flows'!AX$14:$BG$14)</f>
        <v>0</v>
      </c>
      <c r="AZ47" s="51">
        <f>AZ49/NPV('Inputs-Assumptions-Policy Specs'!AX31,'Cash Flows'!AY$14:$BG$14)</f>
        <v>0</v>
      </c>
      <c r="BA47" s="51">
        <f>BA49/NPV('Inputs-Assumptions-Policy Specs'!AY31,'Cash Flows'!AZ$14:$BG$14)</f>
        <v>0</v>
      </c>
      <c r="BB47" s="51">
        <f>BB49/NPV('Inputs-Assumptions-Policy Specs'!AZ31,'Cash Flows'!BA$14:$BG$14)</f>
        <v>0</v>
      </c>
      <c r="BC47" s="51">
        <f>BC49/NPV('Inputs-Assumptions-Policy Specs'!BA31,'Cash Flows'!BB$14:$BG$14)</f>
        <v>0</v>
      </c>
      <c r="BD47" s="51">
        <f>BD49/NPV('Inputs-Assumptions-Policy Specs'!BB31,'Cash Flows'!BC$14:$BG$14)</f>
        <v>0</v>
      </c>
      <c r="BE47" s="51">
        <f>BE49/NPV('Inputs-Assumptions-Policy Specs'!BC31,'Cash Flows'!BD$14:$BG$14)</f>
        <v>0</v>
      </c>
      <c r="BF47" s="51">
        <f>BF49/NPV('Inputs-Assumptions-Policy Specs'!BD31,'Cash Flows'!BE$14:$BG$14)</f>
        <v>0</v>
      </c>
      <c r="BG47" s="51">
        <f>BG49/NPV('Inputs-Assumptions-Policy Specs'!BE31,'Cash Flows'!BF$14:$BG$14)</f>
        <v>0</v>
      </c>
      <c r="BH47" s="51">
        <f>BH49/NPV('Inputs-Assumptions-Policy Specs'!BF31,'Cash Flows'!BG$14:$BG$14)</f>
        <v>0</v>
      </c>
    </row>
    <row r="48" spans="2:60" ht="13.35" customHeight="1">
      <c r="D48" s="7" t="s">
        <v>228</v>
      </c>
      <c r="E48" s="7"/>
      <c r="F48" s="15">
        <v>0</v>
      </c>
      <c r="G48" s="15">
        <f>F52</f>
        <v>364.34852874445102</v>
      </c>
      <c r="H48" s="15">
        <f t="shared" ref="H48:BH48" si="57">G52</f>
        <v>412.7341221252338</v>
      </c>
      <c r="I48" s="15">
        <f t="shared" si="57"/>
        <v>376.38201269180547</v>
      </c>
      <c r="J48" s="15">
        <f t="shared" si="57"/>
        <v>342.94333961217797</v>
      </c>
      <c r="K48" s="15">
        <f t="shared" si="57"/>
        <v>312.19118667320237</v>
      </c>
      <c r="L48" s="15">
        <f t="shared" si="57"/>
        <v>283.91423192566646</v>
      </c>
      <c r="M48" s="15">
        <f t="shared" si="57"/>
        <v>257.91663083285476</v>
      </c>
      <c r="N48" s="15">
        <f t="shared" si="57"/>
        <v>234.01660705737035</v>
      </c>
      <c r="O48" s="15">
        <f t="shared" si="57"/>
        <v>212.04807396961664</v>
      </c>
      <c r="P48" s="15">
        <f t="shared" si="57"/>
        <v>191.86133765741207</v>
      </c>
      <c r="Q48" s="15">
        <f t="shared" si="57"/>
        <v>173.3228319085537</v>
      </c>
      <c r="R48" s="15">
        <f t="shared" si="57"/>
        <v>156.31008108310743</v>
      </c>
      <c r="S48" s="15">
        <f t="shared" si="57"/>
        <v>140.71223824233135</v>
      </c>
      <c r="T48" s="15">
        <f t="shared" si="57"/>
        <v>126.42545208014781</v>
      </c>
      <c r="U48" s="15">
        <f t="shared" si="57"/>
        <v>113.35261486947424</v>
      </c>
      <c r="V48" s="15">
        <f t="shared" si="57"/>
        <v>101.4162463137698</v>
      </c>
      <c r="W48" s="15">
        <f t="shared" si="57"/>
        <v>90.530230693465299</v>
      </c>
      <c r="X48" s="15">
        <f t="shared" si="57"/>
        <v>80.614795590417657</v>
      </c>
      <c r="Y48" s="15">
        <f t="shared" si="57"/>
        <v>71.596017838638218</v>
      </c>
      <c r="Z48" s="15">
        <f t="shared" si="57"/>
        <v>63.405579721993568</v>
      </c>
      <c r="AA48" s="15">
        <f t="shared" si="57"/>
        <v>55.980248386470493</v>
      </c>
      <c r="AB48" s="15">
        <f t="shared" si="57"/>
        <v>49.261582215943605</v>
      </c>
      <c r="AC48" s="15">
        <f t="shared" si="57"/>
        <v>43.195594450609548</v>
      </c>
      <c r="AD48" s="15">
        <f t="shared" si="57"/>
        <v>37.732244311099301</v>
      </c>
      <c r="AE48" s="15">
        <f t="shared" si="57"/>
        <v>32.824990543935904</v>
      </c>
      <c r="AF48" s="15">
        <f t="shared" si="57"/>
        <v>28.430343789724379</v>
      </c>
      <c r="AG48" s="15">
        <f t="shared" si="57"/>
        <v>24.507345475180408</v>
      </c>
      <c r="AH48" s="15">
        <f t="shared" si="57"/>
        <v>21.017528918358835</v>
      </c>
      <c r="AI48" s="15">
        <f t="shared" si="57"/>
        <v>17.924910221679575</v>
      </c>
      <c r="AJ48" s="15">
        <f t="shared" si="57"/>
        <v>15.195934546938737</v>
      </c>
      <c r="AK48" s="15">
        <f t="shared" si="57"/>
        <v>12.799315707614962</v>
      </c>
      <c r="AL48" s="15">
        <f t="shared" si="57"/>
        <v>10.705765013551835</v>
      </c>
      <c r="AM48" s="15">
        <f t="shared" si="57"/>
        <v>8.8877864643926401</v>
      </c>
      <c r="AN48" s="15">
        <f t="shared" si="57"/>
        <v>7.3194161923145691</v>
      </c>
      <c r="AO48" s="15">
        <f t="shared" si="57"/>
        <v>5.9760314699361095</v>
      </c>
      <c r="AP48" s="15">
        <f t="shared" si="57"/>
        <v>4.8342749172640751</v>
      </c>
      <c r="AQ48" s="15">
        <f t="shared" si="57"/>
        <v>3.871946866349163</v>
      </c>
      <c r="AR48" s="15">
        <f t="shared" si="57"/>
        <v>3.0680346216879135</v>
      </c>
      <c r="AS48" s="15">
        <f t="shared" si="57"/>
        <v>2.4029465457016483</v>
      </c>
      <c r="AT48" s="15">
        <f t="shared" si="57"/>
        <v>1.8586156516999854</v>
      </c>
      <c r="AU48" s="15">
        <f t="shared" si="57"/>
        <v>1.4183889069220637</v>
      </c>
      <c r="AV48" s="15">
        <f t="shared" si="57"/>
        <v>1.0669730383575082</v>
      </c>
      <c r="AW48" s="15">
        <f t="shared" si="57"/>
        <v>0.79041746577606764</v>
      </c>
      <c r="AX48" s="15">
        <f t="shared" si="57"/>
        <v>0.57609041930704463</v>
      </c>
      <c r="AY48" s="15">
        <f t="shared" si="57"/>
        <v>0.4126595869219547</v>
      </c>
      <c r="AZ48" s="15">
        <f t="shared" si="57"/>
        <v>0.29013144159467275</v>
      </c>
      <c r="BA48" s="15">
        <f t="shared" si="57"/>
        <v>0.19987928047698217</v>
      </c>
      <c r="BB48" s="15">
        <f t="shared" si="57"/>
        <v>0.13461570335772943</v>
      </c>
      <c r="BC48" s="15">
        <f t="shared" si="57"/>
        <v>8.8318833943787561E-2</v>
      </c>
      <c r="BD48" s="15">
        <f t="shared" si="57"/>
        <v>5.6123361815071361E-2</v>
      </c>
      <c r="BE48" s="15">
        <f t="shared" si="57"/>
        <v>3.41881621342328E-2</v>
      </c>
      <c r="BF48" s="15">
        <f t="shared" si="57"/>
        <v>1.9551892733181003E-2</v>
      </c>
      <c r="BG48" s="15">
        <f t="shared" si="57"/>
        <v>9.9867398182160918E-3</v>
      </c>
      <c r="BH48" s="15">
        <f t="shared" si="57"/>
        <v>3.8586271221784331E-3</v>
      </c>
    </row>
    <row r="49" spans="2:61" ht="13.35" customHeight="1">
      <c r="C49" s="21">
        <f>0.25*F14-F49</f>
        <v>0</v>
      </c>
      <c r="D49" s="1" t="s">
        <v>76</v>
      </c>
      <c r="F49" s="15">
        <f>('Cash Flows'!E98)*$D$9</f>
        <v>400</v>
      </c>
      <c r="G49" s="15">
        <f>('Cash Flows'!F98)*$D$9</f>
        <v>87.891760000000019</v>
      </c>
      <c r="H49" s="15">
        <f>('Cash Flows'!G98)*$D$9</f>
        <v>0</v>
      </c>
      <c r="I49" s="15">
        <f>('Cash Flows'!H98)*$D$9</f>
        <v>0</v>
      </c>
      <c r="J49" s="15">
        <f>('Cash Flows'!I98)*$D$9</f>
        <v>0</v>
      </c>
      <c r="K49" s="15">
        <f>('Cash Flows'!J98)*$D$9</f>
        <v>0</v>
      </c>
      <c r="L49" s="15">
        <f>('Cash Flows'!K98)*$D$9</f>
        <v>0</v>
      </c>
      <c r="M49" s="15">
        <f>('Cash Flows'!L98)*$D$9</f>
        <v>0</v>
      </c>
      <c r="N49" s="15">
        <f>('Cash Flows'!M98)*$D$9</f>
        <v>0</v>
      </c>
      <c r="O49" s="15">
        <f>('Cash Flows'!N98)*$D$9</f>
        <v>0</v>
      </c>
      <c r="P49" s="15">
        <f>('Cash Flows'!O98)*$D$9</f>
        <v>0</v>
      </c>
      <c r="Q49" s="15">
        <f>('Cash Flows'!P98)*$D$9</f>
        <v>0</v>
      </c>
      <c r="R49" s="15">
        <f>('Cash Flows'!Q98)*$D$9</f>
        <v>0</v>
      </c>
      <c r="S49" s="15">
        <f>('Cash Flows'!R98)*$D$9</f>
        <v>0</v>
      </c>
      <c r="T49" s="15">
        <f>('Cash Flows'!S98)*$D$9</f>
        <v>0</v>
      </c>
      <c r="U49" s="15">
        <f>('Cash Flows'!T98)*$D$9</f>
        <v>0</v>
      </c>
      <c r="V49" s="15">
        <f>('Cash Flows'!U98)*$D$9</f>
        <v>0</v>
      </c>
      <c r="W49" s="15">
        <f>('Cash Flows'!V98)*$D$9</f>
        <v>0</v>
      </c>
      <c r="X49" s="15">
        <f>('Cash Flows'!W98)*$D$9</f>
        <v>0</v>
      </c>
      <c r="Y49" s="15">
        <f>('Cash Flows'!X98)*$D$9</f>
        <v>0</v>
      </c>
      <c r="Z49" s="15">
        <f>('Cash Flows'!Y98)*$D$9</f>
        <v>0</v>
      </c>
      <c r="AA49" s="15">
        <f>('Cash Flows'!Z98)*$D$9</f>
        <v>0</v>
      </c>
      <c r="AB49" s="15">
        <f>('Cash Flows'!AA98)*$D$9</f>
        <v>0</v>
      </c>
      <c r="AC49" s="15">
        <f>('Cash Flows'!AB98)*$D$9</f>
        <v>0</v>
      </c>
      <c r="AD49" s="15">
        <f>('Cash Flows'!AC98)*$D$9</f>
        <v>0</v>
      </c>
      <c r="AE49" s="15">
        <f>('Cash Flows'!AD98)*$D$9</f>
        <v>0</v>
      </c>
      <c r="AF49" s="15">
        <f>('Cash Flows'!AE98)*$D$9</f>
        <v>0</v>
      </c>
      <c r="AG49" s="15">
        <f>('Cash Flows'!AF98)*$D$9</f>
        <v>0</v>
      </c>
      <c r="AH49" s="15">
        <f>('Cash Flows'!AG98)*$D$9</f>
        <v>0</v>
      </c>
      <c r="AI49" s="15">
        <f>('Cash Flows'!AH98)*$D$9</f>
        <v>0</v>
      </c>
      <c r="AJ49" s="15">
        <f>('Cash Flows'!AI98)*$D$9</f>
        <v>0</v>
      </c>
      <c r="AK49" s="15">
        <f>('Cash Flows'!AJ98)*$D$9</f>
        <v>0</v>
      </c>
      <c r="AL49" s="15">
        <f>('Cash Flows'!AK98)*$D$9</f>
        <v>0</v>
      </c>
      <c r="AM49" s="15">
        <f>('Cash Flows'!AL98)*$D$9</f>
        <v>0</v>
      </c>
      <c r="AN49" s="15">
        <f>('Cash Flows'!AM98)*$D$9</f>
        <v>0</v>
      </c>
      <c r="AO49" s="15">
        <f>('Cash Flows'!AN98)*$D$9</f>
        <v>0</v>
      </c>
      <c r="AP49" s="15">
        <f>('Cash Flows'!AO98)*$D$9</f>
        <v>0</v>
      </c>
      <c r="AQ49" s="15">
        <f>('Cash Flows'!AP98)*$D$9</f>
        <v>0</v>
      </c>
      <c r="AR49" s="15">
        <f>('Cash Flows'!AQ98)*$D$9</f>
        <v>0</v>
      </c>
      <c r="AS49" s="15">
        <f>('Cash Flows'!AR98)*$D$9</f>
        <v>0</v>
      </c>
      <c r="AT49" s="15">
        <f>('Cash Flows'!AS98)*$D$9</f>
        <v>0</v>
      </c>
      <c r="AU49" s="15">
        <f>('Cash Flows'!AT98)*$D$9</f>
        <v>0</v>
      </c>
      <c r="AV49" s="15">
        <f>('Cash Flows'!AU98)*$D$9</f>
        <v>0</v>
      </c>
      <c r="AW49" s="15">
        <f>('Cash Flows'!AV98)*$D$9</f>
        <v>0</v>
      </c>
      <c r="AX49" s="15">
        <f>('Cash Flows'!AW98)*$D$9</f>
        <v>0</v>
      </c>
      <c r="AY49" s="15">
        <f>('Cash Flows'!AX98)*$D$9</f>
        <v>0</v>
      </c>
      <c r="AZ49" s="15">
        <f>('Cash Flows'!AY98)*$D$9</f>
        <v>0</v>
      </c>
      <c r="BA49" s="15">
        <f>('Cash Flows'!AZ98)*$D$9</f>
        <v>0</v>
      </c>
      <c r="BB49" s="15">
        <f>('Cash Flows'!BA98)*$D$9</f>
        <v>0</v>
      </c>
      <c r="BC49" s="15">
        <f>('Cash Flows'!BB98)*$D$9</f>
        <v>0</v>
      </c>
      <c r="BD49" s="15">
        <f>('Cash Flows'!BC98)*$D$9</f>
        <v>0</v>
      </c>
      <c r="BE49" s="15">
        <f>('Cash Flows'!BD98)*$D$9</f>
        <v>0</v>
      </c>
      <c r="BF49" s="15">
        <f>('Cash Flows'!BE98)*$D$9</f>
        <v>0</v>
      </c>
      <c r="BG49" s="15">
        <f>('Cash Flows'!BF98)*$D$9</f>
        <v>0</v>
      </c>
      <c r="BH49" s="15">
        <f>('Cash Flows'!BG98)*$D$9</f>
        <v>0</v>
      </c>
    </row>
    <row r="50" spans="2:61" ht="13.35" customHeight="1">
      <c r="C50" s="21">
        <f t="shared" ref="C50:C52" si="58">0.25*F15-F50</f>
        <v>0</v>
      </c>
      <c r="D50" s="1" t="s">
        <v>72</v>
      </c>
      <c r="F50" s="15">
        <f>-SUM(F48:F49)*'Inputs-Assumptions-Policy Specs'!D31</f>
        <v>-16</v>
      </c>
      <c r="G50" s="15">
        <f>-SUM(G48:G49)*'Inputs-Assumptions-Policy Specs'!E31</f>
        <v>-18.089611549778041</v>
      </c>
      <c r="H50" s="15">
        <f>-SUM(H48:H49)*'Inputs-Assumptions-Policy Specs'!F31</f>
        <v>-16.509364885009351</v>
      </c>
      <c r="I50" s="15">
        <f>-SUM(I48:I49)*'Inputs-Assumptions-Policy Specs'!G31</f>
        <v>-15.055280507672219</v>
      </c>
      <c r="J50" s="15">
        <f>-SUM(J48:J49)*'Inputs-Assumptions-Policy Specs'!H31</f>
        <v>-13.717733584487119</v>
      </c>
      <c r="K50" s="15">
        <f>-SUM(K48:K49)*'Inputs-Assumptions-Policy Specs'!I31</f>
        <v>-12.487647466928095</v>
      </c>
      <c r="L50" s="15">
        <f>-SUM(L48:L49)*'Inputs-Assumptions-Policy Specs'!J31</f>
        <v>-11.356569277026658</v>
      </c>
      <c r="M50" s="15">
        <f>-SUM(M48:M49)*'Inputs-Assumptions-Policy Specs'!K31</f>
        <v>-10.316665233314191</v>
      </c>
      <c r="N50" s="15">
        <f>-SUM(N48:N49)*'Inputs-Assumptions-Policy Specs'!L31</f>
        <v>-9.360664282294815</v>
      </c>
      <c r="O50" s="15">
        <f>-SUM(O48:O49)*'Inputs-Assumptions-Policy Specs'!M31</f>
        <v>-8.481922958784665</v>
      </c>
      <c r="P50" s="15">
        <f>-SUM(P48:P49)*'Inputs-Assumptions-Policy Specs'!N31</f>
        <v>-7.6744535062964827</v>
      </c>
      <c r="Q50" s="15">
        <f>-SUM(Q48:Q49)*'Inputs-Assumptions-Policy Specs'!O31</f>
        <v>-6.9329132763421484</v>
      </c>
      <c r="R50" s="15">
        <f>-SUM(R48:R49)*'Inputs-Assumptions-Policy Specs'!P31</f>
        <v>-6.2524032433242978</v>
      </c>
      <c r="S50" s="15">
        <f>-SUM(S48:S49)*'Inputs-Assumptions-Policy Specs'!Q31</f>
        <v>-5.6284895296932538</v>
      </c>
      <c r="T50" s="15">
        <f>-SUM(T48:T49)*'Inputs-Assumptions-Policy Specs'!R31</f>
        <v>-5.0570180832059126</v>
      </c>
      <c r="U50" s="15">
        <f>-SUM(U48:U49)*'Inputs-Assumptions-Policy Specs'!S31</f>
        <v>-4.5341045947789693</v>
      </c>
      <c r="V50" s="15">
        <f>-SUM(V48:V49)*'Inputs-Assumptions-Policy Specs'!T31</f>
        <v>-4.0566498525507919</v>
      </c>
      <c r="W50" s="15">
        <f>-SUM(W48:W49)*'Inputs-Assumptions-Policy Specs'!U31</f>
        <v>-3.6212092277386119</v>
      </c>
      <c r="X50" s="15">
        <f>-SUM(X48:X49)*'Inputs-Assumptions-Policy Specs'!V31</f>
        <v>-3.2245918236167062</v>
      </c>
      <c r="Y50" s="15">
        <f>-SUM(Y48:Y49)*'Inputs-Assumptions-Policy Specs'!W31</f>
        <v>-2.8638407135455286</v>
      </c>
      <c r="Z50" s="15">
        <f>-SUM(Z48:Z49)*'Inputs-Assumptions-Policy Specs'!X31</f>
        <v>-2.5362231888797426</v>
      </c>
      <c r="AA50" s="15">
        <f>-SUM(AA48:AA49)*'Inputs-Assumptions-Policy Specs'!Y31</f>
        <v>-2.23920993545882</v>
      </c>
      <c r="AB50" s="15">
        <f>-SUM(AB48:AB49)*'Inputs-Assumptions-Policy Specs'!Z31</f>
        <v>-1.9704632886377442</v>
      </c>
      <c r="AC50" s="15">
        <f>-SUM(AC48:AC49)*'Inputs-Assumptions-Policy Specs'!AA31</f>
        <v>-1.7278237780243819</v>
      </c>
      <c r="AD50" s="15">
        <f>-SUM(AD48:AD49)*'Inputs-Assumptions-Policy Specs'!AB31</f>
        <v>-1.509289772443972</v>
      </c>
      <c r="AE50" s="15">
        <f>-SUM(AE48:AE49)*'Inputs-Assumptions-Policy Specs'!AC31</f>
        <v>-1.3129996217574362</v>
      </c>
      <c r="AF50" s="15">
        <f>-SUM(AF48:AF49)*'Inputs-Assumptions-Policy Specs'!AD31</f>
        <v>-1.1372137515889751</v>
      </c>
      <c r="AG50" s="15">
        <f>-SUM(AG48:AG49)*'Inputs-Assumptions-Policy Specs'!AE31</f>
        <v>-0.98029381900721635</v>
      </c>
      <c r="AH50" s="15">
        <f>-SUM(AH48:AH49)*'Inputs-Assumptions-Policy Specs'!AF31</f>
        <v>-0.84070115673435342</v>
      </c>
      <c r="AI50" s="15">
        <f>-SUM(AI48:AI49)*'Inputs-Assumptions-Policy Specs'!AG31</f>
        <v>-0.71699640886718297</v>
      </c>
      <c r="AJ50" s="15">
        <f>-SUM(AJ48:AJ49)*'Inputs-Assumptions-Policy Specs'!AH31</f>
        <v>-0.60783738187754954</v>
      </c>
      <c r="AK50" s="15">
        <f>-SUM(AK48:AK49)*'Inputs-Assumptions-Policy Specs'!AI31</f>
        <v>-0.51197262830459844</v>
      </c>
      <c r="AL50" s="15">
        <f>-SUM(AL48:AL49)*'Inputs-Assumptions-Policy Specs'!AJ31</f>
        <v>-0.4282306005420734</v>
      </c>
      <c r="AM50" s="15">
        <f>-SUM(AM48:AM49)*'Inputs-Assumptions-Policy Specs'!AK31</f>
        <v>-0.3555114585757056</v>
      </c>
      <c r="AN50" s="15">
        <f>-SUM(AN48:AN49)*'Inputs-Assumptions-Policy Specs'!AL31</f>
        <v>-0.29277664769258277</v>
      </c>
      <c r="AO50" s="15">
        <f>-SUM(AO48:AO49)*'Inputs-Assumptions-Policy Specs'!AM31</f>
        <v>-0.23904125879744439</v>
      </c>
      <c r="AP50" s="15">
        <f>-SUM(AP48:AP49)*'Inputs-Assumptions-Policy Specs'!AN31</f>
        <v>-0.19337099669056301</v>
      </c>
      <c r="AQ50" s="15">
        <f>-SUM(AQ48:AQ49)*'Inputs-Assumptions-Policy Specs'!AO31</f>
        <v>-0.15487787465396652</v>
      </c>
      <c r="AR50" s="15">
        <f>-SUM(AR48:AR49)*'Inputs-Assumptions-Policy Specs'!AP31</f>
        <v>-0.12272138486751655</v>
      </c>
      <c r="AS50" s="15">
        <f>-SUM(AS48:AS49)*'Inputs-Assumptions-Policy Specs'!AQ31</f>
        <v>-9.6117861828065934E-2</v>
      </c>
      <c r="AT50" s="15">
        <f>-SUM(AT48:AT49)*'Inputs-Assumptions-Policy Specs'!AR31</f>
        <v>-7.4344626067999423E-2</v>
      </c>
      <c r="AU50" s="15">
        <f>-SUM(AU48:AU49)*'Inputs-Assumptions-Policy Specs'!AS31</f>
        <v>-5.6735556276882544E-2</v>
      </c>
      <c r="AV50" s="15">
        <f>-SUM(AV48:AV49)*'Inputs-Assumptions-Policy Specs'!AT31</f>
        <v>-4.2678921534300328E-2</v>
      </c>
      <c r="AW50" s="15">
        <f>-SUM(AW48:AW49)*'Inputs-Assumptions-Policy Specs'!AU31</f>
        <v>-3.1616698631042703E-2</v>
      </c>
      <c r="AX50" s="15">
        <f>-SUM(AX48:AX49)*'Inputs-Assumptions-Policy Specs'!AV31</f>
        <v>-2.3043616772281787E-2</v>
      </c>
      <c r="AY50" s="15">
        <f>-SUM(AY48:AY49)*'Inputs-Assumptions-Policy Specs'!AW31</f>
        <v>-1.6506383476878189E-2</v>
      </c>
      <c r="AZ50" s="15">
        <f>-SUM(AZ48:AZ49)*'Inputs-Assumptions-Policy Specs'!AX31</f>
        <v>-1.160525766378691E-2</v>
      </c>
      <c r="BA50" s="15">
        <f>-SUM(BA48:BA49)*'Inputs-Assumptions-Policy Specs'!AY31</f>
        <v>-7.9951712190792865E-3</v>
      </c>
      <c r="BB50" s="15">
        <f>-SUM(BB48:BB49)*'Inputs-Assumptions-Policy Specs'!AZ31</f>
        <v>-5.3846281343091773E-3</v>
      </c>
      <c r="BC50" s="15">
        <f>-SUM(BC48:BC49)*'Inputs-Assumptions-Policy Specs'!BA31</f>
        <v>-3.5327533577515025E-3</v>
      </c>
      <c r="BD50" s="15">
        <f>-SUM(BD48:BD49)*'Inputs-Assumptions-Policy Specs'!BB31</f>
        <v>-2.2449344726028545E-3</v>
      </c>
      <c r="BE50" s="15">
        <f>-SUM(BE48:BE49)*'Inputs-Assumptions-Policy Specs'!BC31</f>
        <v>-1.367526485369312E-3</v>
      </c>
      <c r="BF50" s="15">
        <f>-SUM(BF48:BF49)*'Inputs-Assumptions-Policy Specs'!BD31</f>
        <v>-7.820757093272402E-4</v>
      </c>
      <c r="BG50" s="15">
        <f>-SUM(BG48:BG49)*'Inputs-Assumptions-Policy Specs'!BE31</f>
        <v>-3.9946959272864368E-4</v>
      </c>
      <c r="BH50" s="15">
        <f>-SUM(BH48:BH49)*'Inputs-Assumptions-Policy Specs'!BF31</f>
        <v>-1.5434508488713732E-4</v>
      </c>
    </row>
    <row r="51" spans="2:61" ht="13.35" customHeight="1">
      <c r="C51" s="21">
        <f t="shared" si="58"/>
        <v>0</v>
      </c>
      <c r="D51" s="1" t="s">
        <v>225</v>
      </c>
      <c r="F51" s="15">
        <f>SUM($F$47:F47)*'Cash Flows'!E14</f>
        <v>51.651471255548991</v>
      </c>
      <c r="G51" s="15">
        <f>SUM($F$47:G47)*'Cash Flows'!F87</f>
        <v>57.595778168995295</v>
      </c>
      <c r="H51" s="15">
        <f>SUM($F$47:H47)*'Cash Flows'!G87</f>
        <v>52.861474318437686</v>
      </c>
      <c r="I51" s="15">
        <f>SUM($F$47:I47)*'Cash Flows'!H87</f>
        <v>48.493953587299728</v>
      </c>
      <c r="J51" s="15">
        <f>SUM($F$47:J47)*'Cash Flows'!I87</f>
        <v>44.469886523462726</v>
      </c>
      <c r="K51" s="15">
        <f>SUM($F$47:K47)*'Cash Flows'!J87</f>
        <v>40.764602214463984</v>
      </c>
      <c r="L51" s="15">
        <f>SUM($F$47:L47)*'Cash Flows'!K87</f>
        <v>37.354170369838378</v>
      </c>
      <c r="M51" s="15">
        <f>SUM($F$47:M47)*'Cash Flows'!L87</f>
        <v>34.216689008798618</v>
      </c>
      <c r="N51" s="15">
        <f>SUM($F$47:N47)*'Cash Flows'!M87</f>
        <v>31.329197370048515</v>
      </c>
      <c r="O51" s="15">
        <f>SUM($F$47:O47)*'Cash Flows'!N87</f>
        <v>28.668659270989256</v>
      </c>
      <c r="P51" s="15">
        <f>SUM($F$47:P47)*'Cash Flows'!O87</f>
        <v>26.212959255154864</v>
      </c>
      <c r="Q51" s="15">
        <f>SUM($F$47:Q47)*'Cash Flows'!P87</f>
        <v>23.945664101788395</v>
      </c>
      <c r="R51" s="15">
        <f>SUM($F$47:R47)*'Cash Flows'!Q87</f>
        <v>21.85024608410038</v>
      </c>
      <c r="S51" s="15">
        <f>SUM($F$47:S47)*'Cash Flows'!R87</f>
        <v>19.91527569187679</v>
      </c>
      <c r="T51" s="15">
        <f>SUM($F$47:T47)*'Cash Flows'!S87</f>
        <v>18.129855293879483</v>
      </c>
      <c r="U51" s="15">
        <f>SUM($F$47:U47)*'Cash Flows'!T87</f>
        <v>16.4704731504834</v>
      </c>
      <c r="V51" s="15">
        <f>SUM($F$47:V47)*'Cash Flows'!U87</f>
        <v>14.9426654728553</v>
      </c>
      <c r="W51" s="15">
        <f>SUM($F$47:W47)*'Cash Flows'!V87</f>
        <v>13.536644330786265</v>
      </c>
      <c r="X51" s="15">
        <f>SUM($F$47:X47)*'Cash Flows'!W87</f>
        <v>12.243369575396143</v>
      </c>
      <c r="Y51" s="15">
        <f>SUM($F$47:Y47)*'Cash Flows'!X87</f>
        <v>11.054278830190178</v>
      </c>
      <c r="Z51" s="15">
        <f>SUM($F$47:Z47)*'Cash Flows'!Y87</f>
        <v>9.9615545244028159</v>
      </c>
      <c r="AA51" s="15">
        <f>SUM($F$47:AA47)*'Cash Flows'!Z87</f>
        <v>8.9578761059857044</v>
      </c>
      <c r="AB51" s="15">
        <f>SUM($F$47:AB47)*'Cash Flows'!AA87</f>
        <v>8.0364510539718044</v>
      </c>
      <c r="AC51" s="15">
        <f>SUM($F$47:AC47)*'Cash Flows'!AB87</f>
        <v>7.1911739175346279</v>
      </c>
      <c r="AD51" s="15">
        <f>SUM($F$47:AD47)*'Cash Flows'!AC87</f>
        <v>6.4165435396073649</v>
      </c>
      <c r="AE51" s="15">
        <f>SUM($F$47:AE47)*'Cash Flows'!AD87</f>
        <v>5.7076463759689604</v>
      </c>
      <c r="AF51" s="15">
        <f>SUM($F$47:AF47)*'Cash Flows'!AE87</f>
        <v>5.0602120661329479</v>
      </c>
      <c r="AG51" s="15">
        <f>SUM($F$47:AG47)*'Cash Flows'!AF87</f>
        <v>4.4701103758287886</v>
      </c>
      <c r="AH51" s="15">
        <f>SUM($F$47:AH47)*'Cash Flows'!AG87</f>
        <v>3.9333198534136145</v>
      </c>
      <c r="AI51" s="15">
        <f>SUM($F$47:AI47)*'Cash Flows'!AH87</f>
        <v>3.4459720836080194</v>
      </c>
      <c r="AJ51" s="15">
        <f>SUM($F$47:AJ47)*'Cash Flows'!AI87</f>
        <v>3.0044562212013251</v>
      </c>
      <c r="AK51" s="15">
        <f>SUM($F$47:AK47)*'Cash Flows'!AJ87</f>
        <v>2.6055233223677248</v>
      </c>
      <c r="AL51" s="15">
        <f>SUM($F$47:AL47)*'Cash Flows'!AK87</f>
        <v>2.2462091497012682</v>
      </c>
      <c r="AM51" s="15">
        <f>SUM($F$47:AM47)*'Cash Flows'!AL87</f>
        <v>1.9238817306537761</v>
      </c>
      <c r="AN51" s="15">
        <f>SUM($F$47:AN47)*'Cash Flows'!AM87</f>
        <v>1.6361613700710425</v>
      </c>
      <c r="AO51" s="15">
        <f>SUM($F$47:AO47)*'Cash Flows'!AN87</f>
        <v>1.3807978114694786</v>
      </c>
      <c r="AP51" s="15">
        <f>SUM($F$47:AP47)*'Cash Flows'!AO87</f>
        <v>1.1556990476054749</v>
      </c>
      <c r="AQ51" s="15">
        <f>SUM($F$47:AQ47)*'Cash Flows'!AP87</f>
        <v>0.95879011931521618</v>
      </c>
      <c r="AR51" s="15">
        <f>SUM($F$47:AR47)*'Cash Flows'!AQ87</f>
        <v>0.78780946085378145</v>
      </c>
      <c r="AS51" s="15">
        <f>SUM($F$47:AS47)*'Cash Flows'!AR87</f>
        <v>0.6404487558297286</v>
      </c>
      <c r="AT51" s="15">
        <f>SUM($F$47:AT47)*'Cash Flows'!AS87</f>
        <v>0.51457137084592119</v>
      </c>
      <c r="AU51" s="15">
        <f>SUM($F$47:AU47)*'Cash Flows'!AT87</f>
        <v>0.40815142484143785</v>
      </c>
      <c r="AV51" s="15">
        <f>SUM($F$47:AV47)*'Cash Flows'!AU87</f>
        <v>0.31923449411574106</v>
      </c>
      <c r="AW51" s="15">
        <f>SUM($F$47:AW47)*'Cash Flows'!AV87</f>
        <v>0.2459437451000657</v>
      </c>
      <c r="AX51" s="15">
        <f>SUM($F$47:AX47)*'Cash Flows'!AW87</f>
        <v>0.18647444915737177</v>
      </c>
      <c r="AY51" s="15">
        <f>SUM($F$47:AY47)*'Cash Flows'!AX87</f>
        <v>0.13903452880416009</v>
      </c>
      <c r="AZ51" s="15">
        <f>SUM($F$47:AZ47)*'Cash Flows'!AY87</f>
        <v>0.10185741878147747</v>
      </c>
      <c r="BA51" s="15">
        <f>SUM($F$47:BA47)*'Cash Flows'!AZ87</f>
        <v>7.3258748338332E-2</v>
      </c>
      <c r="BB51" s="15">
        <f>SUM($F$47:BB47)*'Cash Flows'!BA87</f>
        <v>5.1681497548251049E-2</v>
      </c>
      <c r="BC51" s="15">
        <f>SUM($F$47:BC47)*'Cash Flows'!BB87</f>
        <v>3.5728225486467709E-2</v>
      </c>
      <c r="BD51" s="15">
        <f>SUM($F$47:BD47)*'Cash Flows'!BC87</f>
        <v>2.4180134153441418E-2</v>
      </c>
      <c r="BE51" s="15">
        <f>SUM($F$47:BE47)*'Cash Flows'!BD87</f>
        <v>1.6003795886421111E-2</v>
      </c>
      <c r="BF51" s="15">
        <f>SUM($F$47:BF47)*'Cash Flows'!BE87</f>
        <v>1.0347228624292151E-2</v>
      </c>
      <c r="BG51" s="15">
        <f>SUM($F$47:BG47)*'Cash Flows'!BF87</f>
        <v>6.5275822887663022E-3</v>
      </c>
      <c r="BH51" s="15">
        <f>SUM($F$47:BH47)*'Cash Flows'!BG87</f>
        <v>4.0129722077965214E-3</v>
      </c>
    </row>
    <row r="52" spans="2:61" ht="13.35" customHeight="1">
      <c r="C52" s="21">
        <f t="shared" si="58"/>
        <v>0</v>
      </c>
      <c r="D52" s="1" t="s">
        <v>229</v>
      </c>
      <c r="F52" s="15">
        <f>F48+F49-F50-F51</f>
        <v>364.34852874445102</v>
      </c>
      <c r="G52" s="15">
        <f>G48+G49-G50-G51</f>
        <v>412.7341221252338</v>
      </c>
      <c r="H52" s="15">
        <f t="shared" ref="H52:BH52" si="59">H48+H49-H50-H51</f>
        <v>376.38201269180547</v>
      </c>
      <c r="I52" s="15">
        <f t="shared" si="59"/>
        <v>342.94333961217797</v>
      </c>
      <c r="J52" s="15">
        <f t="shared" si="59"/>
        <v>312.19118667320237</v>
      </c>
      <c r="K52" s="15">
        <f t="shared" si="59"/>
        <v>283.91423192566646</v>
      </c>
      <c r="L52" s="15">
        <f t="shared" si="59"/>
        <v>257.91663083285476</v>
      </c>
      <c r="M52" s="15">
        <f t="shared" si="59"/>
        <v>234.01660705737035</v>
      </c>
      <c r="N52" s="15">
        <f t="shared" si="59"/>
        <v>212.04807396961664</v>
      </c>
      <c r="O52" s="15">
        <f t="shared" si="59"/>
        <v>191.86133765741207</v>
      </c>
      <c r="P52" s="15">
        <f t="shared" si="59"/>
        <v>173.3228319085537</v>
      </c>
      <c r="Q52" s="15">
        <f t="shared" si="59"/>
        <v>156.31008108310743</v>
      </c>
      <c r="R52" s="15">
        <f t="shared" si="59"/>
        <v>140.71223824233135</v>
      </c>
      <c r="S52" s="15">
        <f t="shared" si="59"/>
        <v>126.42545208014781</v>
      </c>
      <c r="T52" s="15">
        <f t="shared" si="59"/>
        <v>113.35261486947424</v>
      </c>
      <c r="U52" s="15">
        <f t="shared" si="59"/>
        <v>101.4162463137698</v>
      </c>
      <c r="V52" s="15">
        <f t="shared" si="59"/>
        <v>90.530230693465299</v>
      </c>
      <c r="W52" s="15">
        <f t="shared" si="59"/>
        <v>80.614795590417657</v>
      </c>
      <c r="X52" s="15">
        <f t="shared" si="59"/>
        <v>71.596017838638218</v>
      </c>
      <c r="Y52" s="15">
        <f t="shared" si="59"/>
        <v>63.405579721993568</v>
      </c>
      <c r="Z52" s="15">
        <f t="shared" si="59"/>
        <v>55.980248386470493</v>
      </c>
      <c r="AA52" s="15">
        <f t="shared" si="59"/>
        <v>49.261582215943605</v>
      </c>
      <c r="AB52" s="15">
        <f t="shared" si="59"/>
        <v>43.195594450609548</v>
      </c>
      <c r="AC52" s="15">
        <f t="shared" si="59"/>
        <v>37.732244311099301</v>
      </c>
      <c r="AD52" s="15">
        <f t="shared" si="59"/>
        <v>32.824990543935904</v>
      </c>
      <c r="AE52" s="15">
        <f t="shared" si="59"/>
        <v>28.430343789724379</v>
      </c>
      <c r="AF52" s="15">
        <f t="shared" si="59"/>
        <v>24.507345475180408</v>
      </c>
      <c r="AG52" s="15">
        <f t="shared" si="59"/>
        <v>21.017528918358835</v>
      </c>
      <c r="AH52" s="15">
        <f t="shared" si="59"/>
        <v>17.924910221679575</v>
      </c>
      <c r="AI52" s="15">
        <f t="shared" si="59"/>
        <v>15.195934546938737</v>
      </c>
      <c r="AJ52" s="15">
        <f t="shared" si="59"/>
        <v>12.799315707614962</v>
      </c>
      <c r="AK52" s="15">
        <f t="shared" si="59"/>
        <v>10.705765013551835</v>
      </c>
      <c r="AL52" s="15">
        <f t="shared" si="59"/>
        <v>8.8877864643926401</v>
      </c>
      <c r="AM52" s="15">
        <f t="shared" si="59"/>
        <v>7.3194161923145691</v>
      </c>
      <c r="AN52" s="15">
        <f t="shared" si="59"/>
        <v>5.9760314699361095</v>
      </c>
      <c r="AO52" s="15">
        <f t="shared" si="59"/>
        <v>4.8342749172640751</v>
      </c>
      <c r="AP52" s="15">
        <f t="shared" si="59"/>
        <v>3.871946866349163</v>
      </c>
      <c r="AQ52" s="15">
        <f t="shared" si="59"/>
        <v>3.0680346216879135</v>
      </c>
      <c r="AR52" s="15">
        <f t="shared" si="59"/>
        <v>2.4029465457016483</v>
      </c>
      <c r="AS52" s="15">
        <f t="shared" si="59"/>
        <v>1.8586156516999854</v>
      </c>
      <c r="AT52" s="15">
        <f t="shared" si="59"/>
        <v>1.4183889069220637</v>
      </c>
      <c r="AU52" s="15">
        <f t="shared" si="59"/>
        <v>1.0669730383575082</v>
      </c>
      <c r="AV52" s="15">
        <f t="shared" si="59"/>
        <v>0.79041746577606764</v>
      </c>
      <c r="AW52" s="15">
        <f t="shared" si="59"/>
        <v>0.57609041930704463</v>
      </c>
      <c r="AX52" s="15">
        <f t="shared" si="59"/>
        <v>0.4126595869219547</v>
      </c>
      <c r="AY52" s="15">
        <f t="shared" si="59"/>
        <v>0.29013144159467275</v>
      </c>
      <c r="AZ52" s="15">
        <f t="shared" si="59"/>
        <v>0.19987928047698217</v>
      </c>
      <c r="BA52" s="15">
        <f t="shared" si="59"/>
        <v>0.13461570335772943</v>
      </c>
      <c r="BB52" s="15">
        <f t="shared" si="59"/>
        <v>8.8318833943787561E-2</v>
      </c>
      <c r="BC52" s="15">
        <f t="shared" si="59"/>
        <v>5.6123361815071361E-2</v>
      </c>
      <c r="BD52" s="15">
        <f t="shared" si="59"/>
        <v>3.41881621342328E-2</v>
      </c>
      <c r="BE52" s="15">
        <f t="shared" si="59"/>
        <v>1.9551892733181003E-2</v>
      </c>
      <c r="BF52" s="15">
        <f t="shared" si="59"/>
        <v>9.9867398182160918E-3</v>
      </c>
      <c r="BG52" s="15">
        <f t="shared" si="59"/>
        <v>3.8586271221784331E-3</v>
      </c>
      <c r="BH52" s="15">
        <f t="shared" si="59"/>
        <v>-7.3095089009322933E-13</v>
      </c>
    </row>
    <row r="53" spans="2:61" ht="13.35" customHeight="1">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row>
    <row r="54" spans="2:61" ht="13.35" customHeight="1">
      <c r="F54" s="15"/>
      <c r="G54" s="15"/>
      <c r="H54" s="15"/>
      <c r="I54" s="15"/>
      <c r="J54" s="15"/>
      <c r="K54" s="15"/>
      <c r="L54" s="15"/>
      <c r="M54" s="15"/>
      <c r="N54" s="15"/>
      <c r="O54" s="15"/>
    </row>
    <row r="55" spans="2:61" ht="13.35" customHeight="1">
      <c r="F55" s="15"/>
      <c r="G55" s="15"/>
      <c r="H55" s="15"/>
      <c r="I55" s="15"/>
      <c r="J55" s="15"/>
      <c r="K55" s="15"/>
      <c r="L55" s="15"/>
      <c r="M55" s="15"/>
      <c r="N55" s="15"/>
      <c r="O55" s="15"/>
    </row>
    <row r="56" spans="2:61" ht="13.35" customHeight="1">
      <c r="F56" s="15"/>
      <c r="G56" s="15"/>
      <c r="H56" s="15"/>
      <c r="I56" s="15"/>
      <c r="J56" s="15"/>
      <c r="K56" s="15"/>
      <c r="L56" s="15"/>
      <c r="M56" s="15"/>
      <c r="N56" s="15"/>
      <c r="O56" s="15"/>
    </row>
    <row r="58" spans="2:61" s="41" customFormat="1" ht="13.35" customHeight="1"/>
    <row r="59" spans="2:61" ht="13.35" customHeight="1">
      <c r="B59" s="1" t="s">
        <v>183</v>
      </c>
    </row>
    <row r="63" spans="2:61" ht="13.35" customHeight="1">
      <c r="D63" s="55">
        <v>1</v>
      </c>
    </row>
    <row r="64" spans="2:61" ht="13.35" customHeight="1">
      <c r="D64" s="55"/>
    </row>
    <row r="65" spans="2:60" ht="13.35" customHeight="1">
      <c r="D65" s="55"/>
      <c r="F65" s="1">
        <v>1</v>
      </c>
      <c r="G65" s="1">
        <v>2</v>
      </c>
      <c r="H65" s="1">
        <v>3</v>
      </c>
      <c r="I65" s="1">
        <v>4</v>
      </c>
      <c r="J65" s="1">
        <v>5</v>
      </c>
      <c r="K65" s="1">
        <v>6</v>
      </c>
      <c r="L65" s="1">
        <v>7</v>
      </c>
      <c r="M65" s="1">
        <v>8</v>
      </c>
      <c r="N65" s="1">
        <v>9</v>
      </c>
      <c r="O65" s="1">
        <v>10</v>
      </c>
      <c r="P65" s="153">
        <f>O65+1</f>
        <v>11</v>
      </c>
      <c r="Q65" s="153">
        <f t="shared" ref="Q65" si="60">P65+1</f>
        <v>12</v>
      </c>
      <c r="R65" s="153">
        <f t="shared" ref="R65" si="61">Q65+1</f>
        <v>13</v>
      </c>
      <c r="S65" s="153">
        <f t="shared" ref="S65" si="62">R65+1</f>
        <v>14</v>
      </c>
      <c r="T65" s="153">
        <f t="shared" ref="T65" si="63">S65+1</f>
        <v>15</v>
      </c>
      <c r="U65" s="153">
        <f t="shared" ref="U65" si="64">T65+1</f>
        <v>16</v>
      </c>
      <c r="V65" s="153">
        <f t="shared" ref="V65" si="65">U65+1</f>
        <v>17</v>
      </c>
      <c r="W65" s="153">
        <f t="shared" ref="W65" si="66">V65+1</f>
        <v>18</v>
      </c>
      <c r="X65" s="153">
        <f t="shared" ref="X65" si="67">W65+1</f>
        <v>19</v>
      </c>
      <c r="Y65" s="153">
        <f t="shared" ref="Y65" si="68">X65+1</f>
        <v>20</v>
      </c>
      <c r="Z65" s="153">
        <f t="shared" ref="Z65" si="69">Y65+1</f>
        <v>21</v>
      </c>
      <c r="AA65" s="153">
        <f t="shared" ref="AA65" si="70">Z65+1</f>
        <v>22</v>
      </c>
      <c r="AB65" s="153">
        <f t="shared" ref="AB65" si="71">AA65+1</f>
        <v>23</v>
      </c>
      <c r="AC65" s="153">
        <f t="shared" ref="AC65" si="72">AB65+1</f>
        <v>24</v>
      </c>
      <c r="AD65" s="153">
        <f t="shared" ref="AD65" si="73">AC65+1</f>
        <v>25</v>
      </c>
      <c r="AE65" s="153">
        <f t="shared" ref="AE65" si="74">AD65+1</f>
        <v>26</v>
      </c>
      <c r="AF65" s="153">
        <f t="shared" ref="AF65" si="75">AE65+1</f>
        <v>27</v>
      </c>
      <c r="AG65" s="153">
        <f t="shared" ref="AG65" si="76">AF65+1</f>
        <v>28</v>
      </c>
      <c r="AH65" s="153">
        <f t="shared" ref="AH65" si="77">AG65+1</f>
        <v>29</v>
      </c>
      <c r="AI65" s="153">
        <f t="shared" ref="AI65" si="78">AH65+1</f>
        <v>30</v>
      </c>
      <c r="AJ65" s="153">
        <f t="shared" ref="AJ65" si="79">AI65+1</f>
        <v>31</v>
      </c>
      <c r="AK65" s="153">
        <f t="shared" ref="AK65" si="80">AJ65+1</f>
        <v>32</v>
      </c>
      <c r="AL65" s="153">
        <f t="shared" ref="AL65" si="81">AK65+1</f>
        <v>33</v>
      </c>
      <c r="AM65" s="153">
        <f t="shared" ref="AM65" si="82">AL65+1</f>
        <v>34</v>
      </c>
      <c r="AN65" s="153">
        <f t="shared" ref="AN65" si="83">AM65+1</f>
        <v>35</v>
      </c>
      <c r="AO65" s="153">
        <f t="shared" ref="AO65" si="84">AN65+1</f>
        <v>36</v>
      </c>
      <c r="AP65" s="153">
        <f t="shared" ref="AP65" si="85">AO65+1</f>
        <v>37</v>
      </c>
      <c r="AQ65" s="153">
        <f t="shared" ref="AQ65" si="86">AP65+1</f>
        <v>38</v>
      </c>
      <c r="AR65" s="153">
        <f t="shared" ref="AR65" si="87">AQ65+1</f>
        <v>39</v>
      </c>
      <c r="AS65" s="153">
        <f t="shared" ref="AS65" si="88">AR65+1</f>
        <v>40</v>
      </c>
      <c r="AT65" s="153">
        <f t="shared" ref="AT65" si="89">AS65+1</f>
        <v>41</v>
      </c>
      <c r="AU65" s="153">
        <f t="shared" ref="AU65" si="90">AT65+1</f>
        <v>42</v>
      </c>
      <c r="AV65" s="153">
        <f t="shared" ref="AV65" si="91">AU65+1</f>
        <v>43</v>
      </c>
      <c r="AW65" s="153">
        <f t="shared" ref="AW65" si="92">AV65+1</f>
        <v>44</v>
      </c>
      <c r="AX65" s="153">
        <f t="shared" ref="AX65" si="93">AW65+1</f>
        <v>45</v>
      </c>
      <c r="AY65" s="153">
        <f t="shared" ref="AY65" si="94">AX65+1</f>
        <v>46</v>
      </c>
      <c r="AZ65" s="153">
        <f t="shared" ref="AZ65" si="95">AY65+1</f>
        <v>47</v>
      </c>
      <c r="BA65" s="153">
        <f t="shared" ref="BA65" si="96">AZ65+1</f>
        <v>48</v>
      </c>
      <c r="BB65" s="153">
        <f t="shared" ref="BB65" si="97">BA65+1</f>
        <v>49</v>
      </c>
      <c r="BC65" s="153">
        <f t="shared" ref="BC65" si="98">BB65+1</f>
        <v>50</v>
      </c>
      <c r="BD65" s="153">
        <f t="shared" ref="BD65" si="99">BC65+1</f>
        <v>51</v>
      </c>
      <c r="BE65" s="153">
        <f t="shared" ref="BE65" si="100">BD65+1</f>
        <v>52</v>
      </c>
      <c r="BF65" s="153">
        <f t="shared" ref="BF65" si="101">BE65+1</f>
        <v>53</v>
      </c>
      <c r="BG65" s="153">
        <f t="shared" ref="BG65" si="102">BF65+1</f>
        <v>54</v>
      </c>
      <c r="BH65" s="153">
        <f t="shared" ref="BH65" si="103">BG65+1</f>
        <v>55</v>
      </c>
    </row>
    <row r="66" spans="2:60" ht="13.35" customHeight="1">
      <c r="B66" s="234"/>
      <c r="D66" s="7" t="s">
        <v>230</v>
      </c>
      <c r="F66" s="230">
        <f>F12</f>
        <v>0.23506854911335937</v>
      </c>
      <c r="G66" s="230">
        <f t="shared" ref="G66:BH70" si="104">G12</f>
        <v>5.6705563141468442E-2</v>
      </c>
      <c r="H66" s="230">
        <f t="shared" si="104"/>
        <v>0</v>
      </c>
      <c r="I66" s="230">
        <f t="shared" si="104"/>
        <v>0</v>
      </c>
      <c r="J66" s="230">
        <f t="shared" si="104"/>
        <v>0</v>
      </c>
      <c r="K66" s="230">
        <f t="shared" si="104"/>
        <v>0</v>
      </c>
      <c r="L66" s="230">
        <f t="shared" si="104"/>
        <v>0</v>
      </c>
      <c r="M66" s="230">
        <f t="shared" si="104"/>
        <v>0</v>
      </c>
      <c r="N66" s="230">
        <f t="shared" si="104"/>
        <v>0</v>
      </c>
      <c r="O66" s="230">
        <f t="shared" si="104"/>
        <v>0</v>
      </c>
      <c r="P66" s="230">
        <f t="shared" si="104"/>
        <v>0</v>
      </c>
      <c r="Q66" s="230">
        <f t="shared" si="104"/>
        <v>0</v>
      </c>
      <c r="R66" s="230">
        <f t="shared" si="104"/>
        <v>0</v>
      </c>
      <c r="S66" s="230">
        <f t="shared" si="104"/>
        <v>0</v>
      </c>
      <c r="T66" s="230">
        <f t="shared" si="104"/>
        <v>0</v>
      </c>
      <c r="U66" s="230">
        <f t="shared" si="104"/>
        <v>0</v>
      </c>
      <c r="V66" s="230">
        <f t="shared" si="104"/>
        <v>0</v>
      </c>
      <c r="W66" s="230">
        <f t="shared" si="104"/>
        <v>0</v>
      </c>
      <c r="X66" s="230">
        <f t="shared" si="104"/>
        <v>0</v>
      </c>
      <c r="Y66" s="230">
        <f t="shared" si="104"/>
        <v>0</v>
      </c>
      <c r="Z66" s="230">
        <f t="shared" si="104"/>
        <v>0</v>
      </c>
      <c r="AA66" s="230">
        <f t="shared" si="104"/>
        <v>0</v>
      </c>
      <c r="AB66" s="230">
        <f t="shared" si="104"/>
        <v>0</v>
      </c>
      <c r="AC66" s="230">
        <f t="shared" si="104"/>
        <v>0</v>
      </c>
      <c r="AD66" s="230">
        <f t="shared" si="104"/>
        <v>0</v>
      </c>
      <c r="AE66" s="230">
        <f t="shared" si="104"/>
        <v>0</v>
      </c>
      <c r="AF66" s="230">
        <f t="shared" si="104"/>
        <v>0</v>
      </c>
      <c r="AG66" s="230">
        <f t="shared" si="104"/>
        <v>0</v>
      </c>
      <c r="AH66" s="230">
        <f t="shared" si="104"/>
        <v>0</v>
      </c>
      <c r="AI66" s="230">
        <f t="shared" si="104"/>
        <v>0</v>
      </c>
      <c r="AJ66" s="230">
        <f t="shared" si="104"/>
        <v>0</v>
      </c>
      <c r="AK66" s="230">
        <f t="shared" si="104"/>
        <v>0</v>
      </c>
      <c r="AL66" s="230">
        <f t="shared" si="104"/>
        <v>0</v>
      </c>
      <c r="AM66" s="230">
        <f t="shared" si="104"/>
        <v>0</v>
      </c>
      <c r="AN66" s="230">
        <f t="shared" si="104"/>
        <v>0</v>
      </c>
      <c r="AO66" s="230">
        <f t="shared" si="104"/>
        <v>0</v>
      </c>
      <c r="AP66" s="230">
        <f t="shared" si="104"/>
        <v>0</v>
      </c>
      <c r="AQ66" s="230">
        <f t="shared" si="104"/>
        <v>0</v>
      </c>
      <c r="AR66" s="230">
        <f t="shared" si="104"/>
        <v>0</v>
      </c>
      <c r="AS66" s="230">
        <f t="shared" si="104"/>
        <v>0</v>
      </c>
      <c r="AT66" s="230">
        <f t="shared" si="104"/>
        <v>0</v>
      </c>
      <c r="AU66" s="230">
        <f t="shared" si="104"/>
        <v>0</v>
      </c>
      <c r="AV66" s="230">
        <f t="shared" si="104"/>
        <v>0</v>
      </c>
      <c r="AW66" s="230">
        <f t="shared" si="104"/>
        <v>0</v>
      </c>
      <c r="AX66" s="230">
        <f t="shared" si="104"/>
        <v>0</v>
      </c>
      <c r="AY66" s="230">
        <f t="shared" si="104"/>
        <v>0</v>
      </c>
      <c r="AZ66" s="230">
        <f t="shared" si="104"/>
        <v>0</v>
      </c>
      <c r="BA66" s="230">
        <f t="shared" si="104"/>
        <v>0</v>
      </c>
      <c r="BB66" s="230">
        <f t="shared" si="104"/>
        <v>0</v>
      </c>
      <c r="BC66" s="230">
        <f t="shared" si="104"/>
        <v>0</v>
      </c>
      <c r="BD66" s="230">
        <f t="shared" si="104"/>
        <v>0</v>
      </c>
      <c r="BE66" s="230">
        <f t="shared" si="104"/>
        <v>0</v>
      </c>
      <c r="BF66" s="230">
        <f t="shared" si="104"/>
        <v>0</v>
      </c>
      <c r="BG66" s="230">
        <f t="shared" si="104"/>
        <v>0</v>
      </c>
      <c r="BH66" s="230">
        <f t="shared" si="104"/>
        <v>0</v>
      </c>
    </row>
    <row r="67" spans="2:60" ht="13.35" customHeight="1">
      <c r="D67" s="1" t="s">
        <v>228</v>
      </c>
      <c r="F67" s="12">
        <f t="shared" ref="F67:F70" si="105">F13</f>
        <v>0</v>
      </c>
      <c r="G67" s="12">
        <f>F72</f>
        <v>1093.0455862333531</v>
      </c>
      <c r="H67" s="12">
        <f t="shared" ref="H67:BH67" si="106">G72</f>
        <v>873.85383763125037</v>
      </c>
      <c r="I67" s="12">
        <f t="shared" si="106"/>
        <v>352.0633872057316</v>
      </c>
      <c r="J67" s="12">
        <f t="shared" si="106"/>
        <v>-124.63464472495639</v>
      </c>
      <c r="K67" s="12">
        <f t="shared" si="106"/>
        <v>-559.8344431540612</v>
      </c>
      <c r="L67" s="12">
        <f t="shared" si="106"/>
        <v>-956.85649406987113</v>
      </c>
      <c r="M67" s="12">
        <f t="shared" si="106"/>
        <v>-1318.7635292739726</v>
      </c>
      <c r="N67" s="12">
        <f t="shared" si="106"/>
        <v>-1648.3802314332804</v>
      </c>
      <c r="O67" s="12">
        <f t="shared" si="106"/>
        <v>-1948.3024377539118</v>
      </c>
      <c r="P67" s="12">
        <f t="shared" si="106"/>
        <v>-2220.9107206601425</v>
      </c>
      <c r="Q67" s="12">
        <f t="shared" si="106"/>
        <v>-2468.3875755641297</v>
      </c>
      <c r="R67" s="12">
        <f t="shared" si="106"/>
        <v>-2692.7486599490221</v>
      </c>
      <c r="S67" s="12">
        <f t="shared" si="106"/>
        <v>-2895.8522695544575</v>
      </c>
      <c r="T67" s="12">
        <f t="shared" si="106"/>
        <v>-3079.4248662833393</v>
      </c>
      <c r="U67" s="12">
        <f t="shared" si="106"/>
        <v>-3245.0688299955077</v>
      </c>
      <c r="V67" s="12">
        <f t="shared" si="106"/>
        <v>-3394.2305505320951</v>
      </c>
      <c r="W67" s="12">
        <f t="shared" si="106"/>
        <v>-3528.3048437067787</v>
      </c>
      <c r="X67" s="12">
        <f t="shared" si="106"/>
        <v>-3648.581379709387</v>
      </c>
      <c r="Y67" s="12">
        <f t="shared" si="106"/>
        <v>-3756.2525085551429</v>
      </c>
      <c r="Z67" s="12">
        <f t="shared" si="106"/>
        <v>-3852.4198407437148</v>
      </c>
      <c r="AA67" s="12">
        <f t="shared" si="106"/>
        <v>-3938.1014144722776</v>
      </c>
      <c r="AB67" s="12">
        <f t="shared" si="106"/>
        <v>-4014.2376613703291</v>
      </c>
      <c r="AC67" s="12">
        <f t="shared" si="106"/>
        <v>-4081.6972068822752</v>
      </c>
      <c r="AD67" s="12">
        <f t="shared" si="106"/>
        <v>-4141.2828517514163</v>
      </c>
      <c r="AE67" s="12">
        <f t="shared" si="106"/>
        <v>-4193.736857364006</v>
      </c>
      <c r="AF67" s="12">
        <f t="shared" si="106"/>
        <v>-4239.7457881705768</v>
      </c>
      <c r="AG67" s="12">
        <f t="shared" si="106"/>
        <v>-4279.9451269039328</v>
      </c>
      <c r="AH67" s="12">
        <f t="shared" si="106"/>
        <v>-4314.9219220495779</v>
      </c>
      <c r="AI67" s="12">
        <f t="shared" si="106"/>
        <v>-4345.2173070579747</v>
      </c>
      <c r="AJ67" s="12">
        <f t="shared" si="106"/>
        <v>-4371.329144303877</v>
      </c>
      <c r="AK67" s="12">
        <f t="shared" si="106"/>
        <v>-4393.7149353687873</v>
      </c>
      <c r="AL67" s="12">
        <f t="shared" si="106"/>
        <v>-4412.7949031585913</v>
      </c>
      <c r="AM67" s="12">
        <f t="shared" si="106"/>
        <v>-4428.9546038196213</v>
      </c>
      <c r="AN67" s="12">
        <f t="shared" si="106"/>
        <v>-4442.5475011002491</v>
      </c>
      <c r="AO67" s="12">
        <f t="shared" si="106"/>
        <v>-4453.897071459699</v>
      </c>
      <c r="AP67" s="12">
        <f t="shared" si="106"/>
        <v>-4463.2983725876511</v>
      </c>
      <c r="AQ67" s="12">
        <f t="shared" si="106"/>
        <v>-4471.0196316576594</v>
      </c>
      <c r="AR67" s="12">
        <f t="shared" si="106"/>
        <v>-4477.3033152579919</v>
      </c>
      <c r="AS67" s="12">
        <f t="shared" si="106"/>
        <v>-4482.3666141076392</v>
      </c>
      <c r="AT67" s="12">
        <f t="shared" si="106"/>
        <v>-4486.4025533353461</v>
      </c>
      <c r="AU67" s="12">
        <f t="shared" si="106"/>
        <v>-4489.5818492213793</v>
      </c>
      <c r="AV67" s="12">
        <f t="shared" si="106"/>
        <v>-4492.0544857339955</v>
      </c>
      <c r="AW67" s="12">
        <f t="shared" si="106"/>
        <v>-4493.9511254900972</v>
      </c>
      <c r="AX67" s="12">
        <f t="shared" si="106"/>
        <v>-4495.3845240952796</v>
      </c>
      <c r="AY67" s="12">
        <f t="shared" si="106"/>
        <v>-4496.4509070117419</v>
      </c>
      <c r="AZ67" s="12">
        <f t="shared" si="106"/>
        <v>-4497.2311510346462</v>
      </c>
      <c r="BA67" s="12">
        <f t="shared" si="106"/>
        <v>-4497.7920389595938</v>
      </c>
      <c r="BB67" s="12">
        <f t="shared" si="106"/>
        <v>-4498.187708971428</v>
      </c>
      <c r="BC67" s="12">
        <f t="shared" si="106"/>
        <v>-4498.4612152830277</v>
      </c>
      <c r="BD67" s="12">
        <f t="shared" si="106"/>
        <v>-4498.646120533358</v>
      </c>
      <c r="BE67" s="12">
        <f t="shared" si="106"/>
        <v>-4498.768049494216</v>
      </c>
      <c r="BF67" s="12">
        <f t="shared" si="106"/>
        <v>-4498.8461464645534</v>
      </c>
      <c r="BG67" s="12">
        <f t="shared" si="106"/>
        <v>-4498.8943938160319</v>
      </c>
      <c r="BH67" s="12">
        <f t="shared" si="106"/>
        <v>-4498.9227648939377</v>
      </c>
    </row>
    <row r="68" spans="2:60" ht="13.35" customHeight="1">
      <c r="D68" s="1" t="s">
        <v>76</v>
      </c>
      <c r="F68" s="12">
        <f t="shared" si="105"/>
        <v>1600</v>
      </c>
      <c r="G68" s="12">
        <f t="shared" si="104"/>
        <v>351.56704000000008</v>
      </c>
      <c r="H68" s="12">
        <f t="shared" si="104"/>
        <v>0</v>
      </c>
      <c r="I68" s="12">
        <f t="shared" si="104"/>
        <v>0</v>
      </c>
      <c r="J68" s="12">
        <f t="shared" si="104"/>
        <v>0</v>
      </c>
      <c r="K68" s="12">
        <f t="shared" si="104"/>
        <v>0</v>
      </c>
      <c r="L68" s="12">
        <f t="shared" si="104"/>
        <v>0</v>
      </c>
      <c r="M68" s="12">
        <f t="shared" si="104"/>
        <v>0</v>
      </c>
      <c r="N68" s="12">
        <f t="shared" si="104"/>
        <v>0</v>
      </c>
      <c r="O68" s="12">
        <f t="shared" si="104"/>
        <v>0</v>
      </c>
      <c r="P68" s="12">
        <f t="shared" si="104"/>
        <v>0</v>
      </c>
      <c r="Q68" s="12">
        <f t="shared" si="104"/>
        <v>0</v>
      </c>
      <c r="R68" s="12">
        <f t="shared" si="104"/>
        <v>0</v>
      </c>
      <c r="S68" s="12">
        <f t="shared" si="104"/>
        <v>0</v>
      </c>
      <c r="T68" s="12">
        <f t="shared" si="104"/>
        <v>0</v>
      </c>
      <c r="U68" s="12">
        <f t="shared" si="104"/>
        <v>0</v>
      </c>
      <c r="V68" s="12">
        <f t="shared" si="104"/>
        <v>0</v>
      </c>
      <c r="W68" s="12">
        <f t="shared" si="104"/>
        <v>0</v>
      </c>
      <c r="X68" s="12">
        <f t="shared" si="104"/>
        <v>0</v>
      </c>
      <c r="Y68" s="12">
        <f t="shared" si="104"/>
        <v>0</v>
      </c>
      <c r="Z68" s="12">
        <f t="shared" si="104"/>
        <v>0</v>
      </c>
      <c r="AA68" s="12">
        <f t="shared" si="104"/>
        <v>0</v>
      </c>
      <c r="AB68" s="12">
        <f t="shared" si="104"/>
        <v>0</v>
      </c>
      <c r="AC68" s="12">
        <f t="shared" si="104"/>
        <v>0</v>
      </c>
      <c r="AD68" s="12">
        <f t="shared" si="104"/>
        <v>0</v>
      </c>
      <c r="AE68" s="12">
        <f t="shared" si="104"/>
        <v>0</v>
      </c>
      <c r="AF68" s="12">
        <f t="shared" si="104"/>
        <v>0</v>
      </c>
      <c r="AG68" s="12">
        <f t="shared" si="104"/>
        <v>0</v>
      </c>
      <c r="AH68" s="12">
        <f t="shared" si="104"/>
        <v>0</v>
      </c>
      <c r="AI68" s="12">
        <f t="shared" si="104"/>
        <v>0</v>
      </c>
      <c r="AJ68" s="12">
        <f t="shared" si="104"/>
        <v>0</v>
      </c>
      <c r="AK68" s="12">
        <f t="shared" si="104"/>
        <v>0</v>
      </c>
      <c r="AL68" s="12">
        <f t="shared" si="104"/>
        <v>0</v>
      </c>
      <c r="AM68" s="12">
        <f t="shared" si="104"/>
        <v>0</v>
      </c>
      <c r="AN68" s="12">
        <f t="shared" si="104"/>
        <v>0</v>
      </c>
      <c r="AO68" s="12">
        <f t="shared" si="104"/>
        <v>0</v>
      </c>
      <c r="AP68" s="12">
        <f t="shared" si="104"/>
        <v>0</v>
      </c>
      <c r="AQ68" s="12">
        <f t="shared" si="104"/>
        <v>0</v>
      </c>
      <c r="AR68" s="12">
        <f t="shared" si="104"/>
        <v>0</v>
      </c>
      <c r="AS68" s="12">
        <f t="shared" si="104"/>
        <v>0</v>
      </c>
      <c r="AT68" s="12">
        <f t="shared" si="104"/>
        <v>0</v>
      </c>
      <c r="AU68" s="12">
        <f t="shared" si="104"/>
        <v>0</v>
      </c>
      <c r="AV68" s="12">
        <f t="shared" si="104"/>
        <v>0</v>
      </c>
      <c r="AW68" s="12">
        <f t="shared" si="104"/>
        <v>0</v>
      </c>
      <c r="AX68" s="12">
        <f t="shared" si="104"/>
        <v>0</v>
      </c>
      <c r="AY68" s="12">
        <f t="shared" si="104"/>
        <v>0</v>
      </c>
      <c r="AZ68" s="12">
        <f t="shared" si="104"/>
        <v>0</v>
      </c>
      <c r="BA68" s="12">
        <f t="shared" si="104"/>
        <v>0</v>
      </c>
      <c r="BB68" s="12">
        <f t="shared" si="104"/>
        <v>0</v>
      </c>
      <c r="BC68" s="12">
        <f t="shared" si="104"/>
        <v>0</v>
      </c>
      <c r="BD68" s="12">
        <f t="shared" si="104"/>
        <v>0</v>
      </c>
      <c r="BE68" s="12">
        <f t="shared" si="104"/>
        <v>0</v>
      </c>
      <c r="BF68" s="12">
        <f t="shared" si="104"/>
        <v>0</v>
      </c>
      <c r="BG68" s="12">
        <f t="shared" si="104"/>
        <v>0</v>
      </c>
      <c r="BH68" s="12">
        <f t="shared" si="104"/>
        <v>0</v>
      </c>
    </row>
    <row r="69" spans="2:60" ht="13.35" customHeight="1">
      <c r="D69" s="1" t="s">
        <v>72</v>
      </c>
      <c r="F69" s="12">
        <f t="shared" si="105"/>
        <v>-64</v>
      </c>
      <c r="G69" s="12">
        <f t="shared" si="104"/>
        <v>-72.358446199112166</v>
      </c>
      <c r="H69" s="12">
        <f t="shared" si="104"/>
        <v>-66.037459540037403</v>
      </c>
      <c r="I69" s="12">
        <f t="shared" si="104"/>
        <v>-60.221122030688875</v>
      </c>
      <c r="J69" s="12">
        <f t="shared" si="104"/>
        <v>-54.870934337948476</v>
      </c>
      <c r="K69" s="12">
        <f t="shared" si="104"/>
        <v>-49.950589867712381</v>
      </c>
      <c r="L69" s="12">
        <f t="shared" si="104"/>
        <v>-45.426277108106632</v>
      </c>
      <c r="M69" s="12">
        <f t="shared" si="104"/>
        <v>-41.266660933256766</v>
      </c>
      <c r="N69" s="12">
        <f t="shared" si="104"/>
        <v>-37.44265712917926</v>
      </c>
      <c r="O69" s="12">
        <f t="shared" si="104"/>
        <v>-33.92769183513866</v>
      </c>
      <c r="P69" s="12">
        <f t="shared" si="104"/>
        <v>-30.697814025185931</v>
      </c>
      <c r="Q69" s="12">
        <f t="shared" si="104"/>
        <v>-27.731653105368594</v>
      </c>
      <c r="R69" s="12">
        <f t="shared" si="104"/>
        <v>-25.009612973297191</v>
      </c>
      <c r="S69" s="12">
        <f t="shared" si="104"/>
        <v>-22.513958118773015</v>
      </c>
      <c r="T69" s="12">
        <f t="shared" si="104"/>
        <v>-20.22807233282365</v>
      </c>
      <c r="U69" s="12">
        <f t="shared" si="104"/>
        <v>-18.136418379115877</v>
      </c>
      <c r="V69" s="12">
        <f t="shared" si="104"/>
        <v>-16.226599410203168</v>
      </c>
      <c r="W69" s="12">
        <f t="shared" si="104"/>
        <v>-14.484836910954447</v>
      </c>
      <c r="X69" s="12">
        <f t="shared" si="104"/>
        <v>-12.898367294466825</v>
      </c>
      <c r="Y69" s="12">
        <f t="shared" si="104"/>
        <v>-11.455362854182114</v>
      </c>
      <c r="Z69" s="12">
        <f t="shared" si="104"/>
        <v>-10.144892755518971</v>
      </c>
      <c r="AA69" s="12">
        <f t="shared" si="104"/>
        <v>-8.9568397418352799</v>
      </c>
      <c r="AB69" s="12">
        <f t="shared" si="104"/>
        <v>-7.8818531545509769</v>
      </c>
      <c r="AC69" s="12">
        <f t="shared" si="104"/>
        <v>-6.9112951120975277</v>
      </c>
      <c r="AD69" s="12">
        <f t="shared" si="104"/>
        <v>-6.037159089775888</v>
      </c>
      <c r="AE69" s="12">
        <f t="shared" si="104"/>
        <v>-5.2519984870297449</v>
      </c>
      <c r="AF69" s="12">
        <f t="shared" si="104"/>
        <v>-4.5488550063559003</v>
      </c>
      <c r="AG69" s="12">
        <f t="shared" si="104"/>
        <v>-3.9211752760288654</v>
      </c>
      <c r="AH69" s="12">
        <f t="shared" si="104"/>
        <v>-3.3628046269374137</v>
      </c>
      <c r="AI69" s="12">
        <f t="shared" si="104"/>
        <v>-2.8679856354687319</v>
      </c>
      <c r="AJ69" s="12">
        <f t="shared" si="104"/>
        <v>-2.4313495275101982</v>
      </c>
      <c r="AK69" s="12">
        <f t="shared" si="104"/>
        <v>-2.0478905132183938</v>
      </c>
      <c r="AL69" s="12">
        <f t="shared" si="104"/>
        <v>-1.7129224021682936</v>
      </c>
      <c r="AM69" s="12">
        <f t="shared" si="104"/>
        <v>-1.4220458343028224</v>
      </c>
      <c r="AN69" s="12">
        <f t="shared" si="104"/>
        <v>-1.1711065907703311</v>
      </c>
      <c r="AO69" s="12">
        <f t="shared" si="104"/>
        <v>-0.95616503518977758</v>
      </c>
      <c r="AP69" s="12">
        <f t="shared" si="104"/>
        <v>-0.77348398676225205</v>
      </c>
      <c r="AQ69" s="12">
        <f t="shared" si="104"/>
        <v>-0.61951149861586607</v>
      </c>
      <c r="AR69" s="12">
        <f t="shared" si="104"/>
        <v>-0.49088553947006619</v>
      </c>
      <c r="AS69" s="12">
        <f t="shared" si="104"/>
        <v>-0.38447144731226374</v>
      </c>
      <c r="AT69" s="12">
        <f t="shared" si="104"/>
        <v>-0.29737850427199769</v>
      </c>
      <c r="AU69" s="12">
        <f t="shared" si="104"/>
        <v>-0.22694222510753018</v>
      </c>
      <c r="AV69" s="12">
        <f t="shared" si="104"/>
        <v>-0.17071568613720131</v>
      </c>
      <c r="AW69" s="12">
        <f t="shared" si="104"/>
        <v>-0.12646679452417081</v>
      </c>
      <c r="AX69" s="12">
        <f t="shared" si="104"/>
        <v>-9.2174467089127146E-2</v>
      </c>
      <c r="AY69" s="12">
        <f t="shared" si="104"/>
        <v>-6.6025533907512757E-2</v>
      </c>
      <c r="AZ69" s="12">
        <f t="shared" si="104"/>
        <v>-4.642103065514764E-2</v>
      </c>
      <c r="BA69" s="12">
        <f t="shared" si="104"/>
        <v>-3.1980684876317146E-2</v>
      </c>
      <c r="BB69" s="12">
        <f t="shared" si="104"/>
        <v>-2.1538512537236709E-2</v>
      </c>
      <c r="BC69" s="12">
        <f t="shared" si="104"/>
        <v>-1.413101343100601E-2</v>
      </c>
      <c r="BD69" s="12">
        <f t="shared" si="104"/>
        <v>-8.979737890411418E-3</v>
      </c>
      <c r="BE69" s="12">
        <f t="shared" si="104"/>
        <v>-5.470105941477248E-3</v>
      </c>
      <c r="BF69" s="12">
        <f t="shared" si="104"/>
        <v>-3.1283028373089608E-3</v>
      </c>
      <c r="BG69" s="12">
        <f t="shared" si="104"/>
        <v>-1.5978783709145747E-3</v>
      </c>
      <c r="BH69" s="12">
        <f t="shared" si="104"/>
        <v>-6.1738033954854927E-4</v>
      </c>
    </row>
    <row r="70" spans="2:60" ht="13.35" customHeight="1">
      <c r="D70" s="1" t="s">
        <v>225</v>
      </c>
      <c r="F70" s="12">
        <f t="shared" si="105"/>
        <v>206.60588502219596</v>
      </c>
      <c r="G70" s="12">
        <f t="shared" si="104"/>
        <v>230.38311267598118</v>
      </c>
      <c r="H70" s="12">
        <f t="shared" si="104"/>
        <v>211.44589727375075</v>
      </c>
      <c r="I70" s="12">
        <f t="shared" si="104"/>
        <v>193.97581434919891</v>
      </c>
      <c r="J70" s="12">
        <f t="shared" si="104"/>
        <v>177.87954609385091</v>
      </c>
      <c r="K70" s="12">
        <f t="shared" si="104"/>
        <v>163.05840885785594</v>
      </c>
      <c r="L70" s="12">
        <f t="shared" si="104"/>
        <v>149.41668147935351</v>
      </c>
      <c r="M70" s="12">
        <f t="shared" si="104"/>
        <v>136.86675603519447</v>
      </c>
      <c r="N70" s="12">
        <f t="shared" si="104"/>
        <v>125.31678948019406</v>
      </c>
      <c r="O70" s="12">
        <f t="shared" si="104"/>
        <v>114.67463708395702</v>
      </c>
      <c r="P70" s="12">
        <f t="shared" si="104"/>
        <v>104.85183702061946</v>
      </c>
      <c r="Q70" s="12">
        <f t="shared" si="104"/>
        <v>95.782656407153581</v>
      </c>
      <c r="R70" s="12">
        <f t="shared" si="104"/>
        <v>87.400984336401521</v>
      </c>
      <c r="S70" s="12">
        <f t="shared" si="104"/>
        <v>79.66110276750716</v>
      </c>
      <c r="T70" s="12">
        <f t="shared" si="104"/>
        <v>72.519421175517934</v>
      </c>
      <c r="U70" s="12">
        <f t="shared" si="104"/>
        <v>65.8818926019336</v>
      </c>
      <c r="V70" s="12">
        <f t="shared" si="104"/>
        <v>59.770661891421199</v>
      </c>
      <c r="W70" s="12">
        <f t="shared" si="104"/>
        <v>54.14657732314506</v>
      </c>
      <c r="X70" s="12">
        <f t="shared" si="104"/>
        <v>48.973478301584571</v>
      </c>
      <c r="Y70" s="12">
        <f t="shared" si="104"/>
        <v>44.217115320760712</v>
      </c>
      <c r="Z70" s="12">
        <f t="shared" si="104"/>
        <v>39.846218097611263</v>
      </c>
      <c r="AA70" s="12">
        <f t="shared" si="104"/>
        <v>35.831504423942818</v>
      </c>
      <c r="AB70" s="12">
        <f t="shared" si="104"/>
        <v>32.145804215887217</v>
      </c>
      <c r="AC70" s="12">
        <f t="shared" si="104"/>
        <v>28.764695670138511</v>
      </c>
      <c r="AD70" s="12">
        <f t="shared" si="104"/>
        <v>25.66617415842946</v>
      </c>
      <c r="AE70" s="12">
        <f t="shared" si="104"/>
        <v>22.830585503875842</v>
      </c>
      <c r="AF70" s="12">
        <f t="shared" si="104"/>
        <v>20.240848264531792</v>
      </c>
      <c r="AG70" s="12">
        <f t="shared" si="104"/>
        <v>17.880441503315154</v>
      </c>
      <c r="AH70" s="12">
        <f t="shared" si="104"/>
        <v>15.733279413654458</v>
      </c>
      <c r="AI70" s="12">
        <f t="shared" si="104"/>
        <v>13.783888334432078</v>
      </c>
      <c r="AJ70" s="12">
        <f t="shared" si="104"/>
        <v>12.0178248848053</v>
      </c>
      <c r="AK70" s="12">
        <f t="shared" si="104"/>
        <v>10.422093289470899</v>
      </c>
      <c r="AL70" s="12">
        <f t="shared" si="104"/>
        <v>8.9848365988050727</v>
      </c>
      <c r="AM70" s="12">
        <f t="shared" si="104"/>
        <v>7.6955269226151044</v>
      </c>
      <c r="AN70" s="12">
        <f t="shared" si="104"/>
        <v>6.5446454802841698</v>
      </c>
      <c r="AO70" s="12">
        <f t="shared" si="104"/>
        <v>5.5231912458779142</v>
      </c>
      <c r="AP70" s="12">
        <f t="shared" si="104"/>
        <v>4.6227961904218997</v>
      </c>
      <c r="AQ70" s="12">
        <f t="shared" si="104"/>
        <v>3.8351604772608647</v>
      </c>
      <c r="AR70" s="12">
        <f t="shared" si="104"/>
        <v>3.1512378434151258</v>
      </c>
      <c r="AS70" s="12">
        <f t="shared" si="104"/>
        <v>2.5617950233189144</v>
      </c>
      <c r="AT70" s="12">
        <f t="shared" si="104"/>
        <v>2.0582854833836848</v>
      </c>
      <c r="AU70" s="12">
        <f t="shared" si="104"/>
        <v>1.6326056993657514</v>
      </c>
      <c r="AV70" s="12">
        <f t="shared" si="104"/>
        <v>1.2769379764629643</v>
      </c>
      <c r="AW70" s="12">
        <f t="shared" si="104"/>
        <v>0.98377498040026279</v>
      </c>
      <c r="AX70" s="12">
        <f t="shared" si="104"/>
        <v>0.74589779662948708</v>
      </c>
      <c r="AY70" s="12">
        <f t="shared" si="104"/>
        <v>0.55613811521664036</v>
      </c>
      <c r="AZ70" s="12">
        <f t="shared" si="104"/>
        <v>0.40742967512590988</v>
      </c>
      <c r="BA70" s="12">
        <f t="shared" si="104"/>
        <v>0.293034993353328</v>
      </c>
      <c r="BB70" s="12">
        <f t="shared" si="104"/>
        <v>0.20672599019300419</v>
      </c>
      <c r="BC70" s="12">
        <f t="shared" si="104"/>
        <v>0.14291290194587083</v>
      </c>
      <c r="BD70" s="12">
        <f t="shared" si="104"/>
        <v>9.6720536613765673E-2</v>
      </c>
      <c r="BE70" s="12">
        <f t="shared" si="104"/>
        <v>6.4015183545684445E-2</v>
      </c>
      <c r="BF70" s="12">
        <f t="shared" si="104"/>
        <v>4.1388914497168604E-2</v>
      </c>
      <c r="BG70" s="12">
        <f t="shared" si="104"/>
        <v>2.6110329155065209E-2</v>
      </c>
      <c r="BH70" s="12">
        <f t="shared" si="104"/>
        <v>1.6051888831186086E-2</v>
      </c>
    </row>
    <row r="71" spans="2:60" ht="13.35" customHeight="1">
      <c r="D71" s="1" t="s">
        <v>190</v>
      </c>
      <c r="F71" s="12">
        <f>F52</f>
        <v>364.34852874445102</v>
      </c>
      <c r="G71" s="12">
        <f t="shared" ref="G71:BH71" si="107">G52</f>
        <v>412.7341221252338</v>
      </c>
      <c r="H71" s="12">
        <f t="shared" si="107"/>
        <v>376.38201269180547</v>
      </c>
      <c r="I71" s="12">
        <f t="shared" si="107"/>
        <v>342.94333961217797</v>
      </c>
      <c r="J71" s="12">
        <f t="shared" si="107"/>
        <v>312.19118667320237</v>
      </c>
      <c r="K71" s="12">
        <f t="shared" si="107"/>
        <v>283.91423192566646</v>
      </c>
      <c r="L71" s="12">
        <f t="shared" si="107"/>
        <v>257.91663083285476</v>
      </c>
      <c r="M71" s="12">
        <f t="shared" si="107"/>
        <v>234.01660705737035</v>
      </c>
      <c r="N71" s="12">
        <f t="shared" si="107"/>
        <v>212.04807396961664</v>
      </c>
      <c r="O71" s="12">
        <f t="shared" si="107"/>
        <v>191.86133765741207</v>
      </c>
      <c r="P71" s="12">
        <f t="shared" si="107"/>
        <v>173.3228319085537</v>
      </c>
      <c r="Q71" s="12">
        <f t="shared" si="107"/>
        <v>156.31008108310743</v>
      </c>
      <c r="R71" s="12">
        <f t="shared" si="107"/>
        <v>140.71223824233135</v>
      </c>
      <c r="S71" s="12">
        <f t="shared" si="107"/>
        <v>126.42545208014781</v>
      </c>
      <c r="T71" s="12">
        <f t="shared" si="107"/>
        <v>113.35261486947424</v>
      </c>
      <c r="U71" s="12">
        <f t="shared" si="107"/>
        <v>101.4162463137698</v>
      </c>
      <c r="V71" s="12">
        <f t="shared" si="107"/>
        <v>90.530230693465299</v>
      </c>
      <c r="W71" s="12">
        <f t="shared" si="107"/>
        <v>80.614795590417657</v>
      </c>
      <c r="X71" s="12">
        <f t="shared" si="107"/>
        <v>71.596017838638218</v>
      </c>
      <c r="Y71" s="12">
        <f t="shared" si="107"/>
        <v>63.405579721993568</v>
      </c>
      <c r="Z71" s="12">
        <f t="shared" si="107"/>
        <v>55.980248386470493</v>
      </c>
      <c r="AA71" s="12">
        <f t="shared" si="107"/>
        <v>49.261582215943605</v>
      </c>
      <c r="AB71" s="12">
        <f t="shared" si="107"/>
        <v>43.195594450609548</v>
      </c>
      <c r="AC71" s="12">
        <f t="shared" si="107"/>
        <v>37.732244311099301</v>
      </c>
      <c r="AD71" s="12">
        <f t="shared" si="107"/>
        <v>32.824990543935904</v>
      </c>
      <c r="AE71" s="12">
        <f t="shared" si="107"/>
        <v>28.430343789724379</v>
      </c>
      <c r="AF71" s="12">
        <f t="shared" si="107"/>
        <v>24.507345475180408</v>
      </c>
      <c r="AG71" s="12">
        <f t="shared" si="107"/>
        <v>21.017528918358835</v>
      </c>
      <c r="AH71" s="12">
        <f t="shared" si="107"/>
        <v>17.924910221679575</v>
      </c>
      <c r="AI71" s="12">
        <f t="shared" si="107"/>
        <v>15.195934546938737</v>
      </c>
      <c r="AJ71" s="12">
        <f t="shared" si="107"/>
        <v>12.799315707614962</v>
      </c>
      <c r="AK71" s="12">
        <f t="shared" si="107"/>
        <v>10.705765013551835</v>
      </c>
      <c r="AL71" s="12">
        <f t="shared" si="107"/>
        <v>8.8877864643926401</v>
      </c>
      <c r="AM71" s="12">
        <f t="shared" si="107"/>
        <v>7.3194161923145691</v>
      </c>
      <c r="AN71" s="12">
        <f t="shared" si="107"/>
        <v>5.9760314699361095</v>
      </c>
      <c r="AO71" s="12">
        <f t="shared" si="107"/>
        <v>4.8342749172640751</v>
      </c>
      <c r="AP71" s="12">
        <f t="shared" si="107"/>
        <v>3.871946866349163</v>
      </c>
      <c r="AQ71" s="12">
        <f t="shared" si="107"/>
        <v>3.0680346216879135</v>
      </c>
      <c r="AR71" s="12">
        <f t="shared" si="107"/>
        <v>2.4029465457016483</v>
      </c>
      <c r="AS71" s="12">
        <f t="shared" si="107"/>
        <v>1.8586156516999854</v>
      </c>
      <c r="AT71" s="12">
        <f t="shared" si="107"/>
        <v>1.4183889069220637</v>
      </c>
      <c r="AU71" s="12">
        <f t="shared" si="107"/>
        <v>1.0669730383575082</v>
      </c>
      <c r="AV71" s="12">
        <f t="shared" si="107"/>
        <v>0.79041746577606764</v>
      </c>
      <c r="AW71" s="12">
        <f t="shared" si="107"/>
        <v>0.57609041930704463</v>
      </c>
      <c r="AX71" s="12">
        <f t="shared" si="107"/>
        <v>0.4126595869219547</v>
      </c>
      <c r="AY71" s="12">
        <f t="shared" si="107"/>
        <v>0.29013144159467275</v>
      </c>
      <c r="AZ71" s="12">
        <f t="shared" si="107"/>
        <v>0.19987928047698217</v>
      </c>
      <c r="BA71" s="12">
        <f t="shared" si="107"/>
        <v>0.13461570335772943</v>
      </c>
      <c r="BB71" s="12">
        <f t="shared" si="107"/>
        <v>8.8318833943787561E-2</v>
      </c>
      <c r="BC71" s="12">
        <f t="shared" si="107"/>
        <v>5.6123361815071361E-2</v>
      </c>
      <c r="BD71" s="12">
        <f t="shared" si="107"/>
        <v>3.41881621342328E-2</v>
      </c>
      <c r="BE71" s="12">
        <f t="shared" si="107"/>
        <v>1.9551892733181003E-2</v>
      </c>
      <c r="BF71" s="12">
        <f t="shared" si="107"/>
        <v>9.9867398182160918E-3</v>
      </c>
      <c r="BG71" s="12">
        <f t="shared" si="107"/>
        <v>3.8586271221784331E-3</v>
      </c>
      <c r="BH71" s="12">
        <f t="shared" si="107"/>
        <v>-7.3095089009322933E-13</v>
      </c>
    </row>
    <row r="72" spans="2:60" ht="13.35" customHeight="1">
      <c r="D72" s="1" t="s">
        <v>229</v>
      </c>
      <c r="F72" s="15">
        <f>F67+F68-F69-F70-F71</f>
        <v>1093.0455862333531</v>
      </c>
      <c r="G72" s="15">
        <f t="shared" ref="G72:BH72" si="108">G67+G68-G69-G70-G71</f>
        <v>873.85383763125037</v>
      </c>
      <c r="H72" s="15">
        <f t="shared" si="108"/>
        <v>352.0633872057316</v>
      </c>
      <c r="I72" s="15">
        <f t="shared" si="108"/>
        <v>-124.63464472495639</v>
      </c>
      <c r="J72" s="15">
        <f t="shared" si="108"/>
        <v>-559.8344431540612</v>
      </c>
      <c r="K72" s="15">
        <f t="shared" si="108"/>
        <v>-956.85649406987113</v>
      </c>
      <c r="L72" s="15">
        <f t="shared" si="108"/>
        <v>-1318.7635292739726</v>
      </c>
      <c r="M72" s="15">
        <f t="shared" si="108"/>
        <v>-1648.3802314332804</v>
      </c>
      <c r="N72" s="15">
        <f t="shared" si="108"/>
        <v>-1948.3024377539118</v>
      </c>
      <c r="O72" s="15">
        <f t="shared" si="108"/>
        <v>-2220.9107206601425</v>
      </c>
      <c r="P72" s="15">
        <f t="shared" si="108"/>
        <v>-2468.3875755641297</v>
      </c>
      <c r="Q72" s="15">
        <f t="shared" si="108"/>
        <v>-2692.7486599490221</v>
      </c>
      <c r="R72" s="15">
        <f t="shared" si="108"/>
        <v>-2895.8522695544575</v>
      </c>
      <c r="S72" s="15">
        <f t="shared" si="108"/>
        <v>-3079.4248662833393</v>
      </c>
      <c r="T72" s="15">
        <f t="shared" si="108"/>
        <v>-3245.0688299955077</v>
      </c>
      <c r="U72" s="15">
        <f t="shared" si="108"/>
        <v>-3394.2305505320951</v>
      </c>
      <c r="V72" s="15">
        <f t="shared" si="108"/>
        <v>-3528.3048437067787</v>
      </c>
      <c r="W72" s="15">
        <f t="shared" si="108"/>
        <v>-3648.581379709387</v>
      </c>
      <c r="X72" s="15">
        <f t="shared" si="108"/>
        <v>-3756.2525085551429</v>
      </c>
      <c r="Y72" s="15">
        <f t="shared" si="108"/>
        <v>-3852.4198407437148</v>
      </c>
      <c r="Z72" s="15">
        <f t="shared" si="108"/>
        <v>-3938.1014144722776</v>
      </c>
      <c r="AA72" s="15">
        <f t="shared" si="108"/>
        <v>-4014.2376613703291</v>
      </c>
      <c r="AB72" s="15">
        <f t="shared" si="108"/>
        <v>-4081.6972068822752</v>
      </c>
      <c r="AC72" s="15">
        <f t="shared" si="108"/>
        <v>-4141.2828517514163</v>
      </c>
      <c r="AD72" s="15">
        <f t="shared" si="108"/>
        <v>-4193.736857364006</v>
      </c>
      <c r="AE72" s="15">
        <f t="shared" si="108"/>
        <v>-4239.7457881705768</v>
      </c>
      <c r="AF72" s="15">
        <f t="shared" si="108"/>
        <v>-4279.9451269039328</v>
      </c>
      <c r="AG72" s="15">
        <f t="shared" si="108"/>
        <v>-4314.9219220495779</v>
      </c>
      <c r="AH72" s="15">
        <f t="shared" si="108"/>
        <v>-4345.2173070579747</v>
      </c>
      <c r="AI72" s="15">
        <f t="shared" si="108"/>
        <v>-4371.329144303877</v>
      </c>
      <c r="AJ72" s="15">
        <f t="shared" si="108"/>
        <v>-4393.7149353687873</v>
      </c>
      <c r="AK72" s="15">
        <f t="shared" si="108"/>
        <v>-4412.7949031585913</v>
      </c>
      <c r="AL72" s="15">
        <f t="shared" si="108"/>
        <v>-4428.9546038196213</v>
      </c>
      <c r="AM72" s="15">
        <f t="shared" si="108"/>
        <v>-4442.5475011002491</v>
      </c>
      <c r="AN72" s="15">
        <f t="shared" si="108"/>
        <v>-4453.897071459699</v>
      </c>
      <c r="AO72" s="15">
        <f t="shared" si="108"/>
        <v>-4463.2983725876511</v>
      </c>
      <c r="AP72" s="15">
        <f t="shared" si="108"/>
        <v>-4471.0196316576594</v>
      </c>
      <c r="AQ72" s="15">
        <f t="shared" si="108"/>
        <v>-4477.3033152579919</v>
      </c>
      <c r="AR72" s="15">
        <f t="shared" si="108"/>
        <v>-4482.3666141076392</v>
      </c>
      <c r="AS72" s="15">
        <f t="shared" si="108"/>
        <v>-4486.4025533353461</v>
      </c>
      <c r="AT72" s="15">
        <f t="shared" si="108"/>
        <v>-4489.5818492213793</v>
      </c>
      <c r="AU72" s="15">
        <f t="shared" si="108"/>
        <v>-4492.0544857339955</v>
      </c>
      <c r="AV72" s="15">
        <f t="shared" si="108"/>
        <v>-4493.9511254900972</v>
      </c>
      <c r="AW72" s="15">
        <f t="shared" si="108"/>
        <v>-4495.3845240952796</v>
      </c>
      <c r="AX72" s="15">
        <f t="shared" si="108"/>
        <v>-4496.4509070117419</v>
      </c>
      <c r="AY72" s="15">
        <f t="shared" si="108"/>
        <v>-4497.2311510346462</v>
      </c>
      <c r="AZ72" s="15">
        <f t="shared" si="108"/>
        <v>-4497.7920389595938</v>
      </c>
      <c r="BA72" s="15">
        <f t="shared" si="108"/>
        <v>-4498.187708971428</v>
      </c>
      <c r="BB72" s="15">
        <f t="shared" si="108"/>
        <v>-4498.4612152830277</v>
      </c>
      <c r="BC72" s="15">
        <f t="shared" si="108"/>
        <v>-4498.646120533358</v>
      </c>
      <c r="BD72" s="15">
        <f t="shared" si="108"/>
        <v>-4498.768049494216</v>
      </c>
      <c r="BE72" s="15">
        <f t="shared" si="108"/>
        <v>-4498.8461464645534</v>
      </c>
      <c r="BF72" s="15">
        <f t="shared" si="108"/>
        <v>-4498.8943938160319</v>
      </c>
      <c r="BG72" s="15">
        <f t="shared" si="108"/>
        <v>-4498.9227648939377</v>
      </c>
      <c r="BH72" s="15">
        <f t="shared" si="108"/>
        <v>-4498.9381994024288</v>
      </c>
    </row>
    <row r="73" spans="2:60" ht="13.35" customHeight="1">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row>
  </sheetData>
  <mergeCells count="1">
    <mergeCell ref="F7:O7"/>
  </mergeCells>
  <phoneticPr fontId="5" type="noConversion"/>
  <pageMargins left="0.7" right="0.7" top="0.75" bottom="0.75" header="0.3" footer="0.3"/>
  <ignoredErrors>
    <ignoredError sqref="G67:S67 U67:AM67 AN67:BH6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Disclaimer</vt:lpstr>
      <vt:lpstr>data for transition chapter</vt:lpstr>
      <vt:lpstr>Inputs-Assumptions-Policy Specs</vt:lpstr>
      <vt:lpstr>Cash Flows</vt:lpstr>
      <vt:lpstr> CF Graphs</vt:lpstr>
      <vt:lpstr>PVCF</vt:lpstr>
      <vt:lpstr>RA</vt:lpstr>
      <vt:lpstr>CSM</vt:lpstr>
      <vt:lpstr>Insurance Acqusition Cost</vt:lpstr>
      <vt:lpstr>Liability Development</vt:lpstr>
      <vt:lpstr>Statement of Financial Position</vt:lpstr>
      <vt:lpstr>Stmt of Financial Performance</vt:lpstr>
      <vt:lpstr>Capital</vt:lpstr>
      <vt:lpstr>Graphs</vt:lpstr>
      <vt:lpstr>ProductType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Klanderman</dc:creator>
  <cp:lastModifiedBy>Administrator</cp:lastModifiedBy>
  <cp:lastPrinted>2015-01-19T01:05:12Z</cp:lastPrinted>
  <dcterms:created xsi:type="dcterms:W3CDTF">2014-09-16T20:14:54Z</dcterms:created>
  <dcterms:modified xsi:type="dcterms:W3CDTF">2020-03-18T19:24:07Z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{4C8A18F0-F508-48F1-BF8A-E95658F2E44F}</vt:lpwstr>
  </property>
</Properties>
</file>