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esktop\"/>
    </mc:Choice>
  </mc:AlternateContent>
  <xr:revisionPtr revIDLastSave="0" documentId="13_ncr:1_{CF36E890-71AD-4D05-BA63-AFD2A210F907}" xr6:coauthVersionLast="47" xr6:coauthVersionMax="47" xr10:uidLastSave="{00000000-0000-0000-0000-000000000000}"/>
  <bookViews>
    <workbookView xWindow="-96" yWindow="-96" windowWidth="19392" windowHeight="10392" firstSheet="3" activeTab="4" xr2:uid="{00000000-000D-0000-FFFF-FFFF00000000}"/>
  </bookViews>
  <sheets>
    <sheet name="Outcome vs Sub-Category" sheetId="2" r:id="rId1"/>
    <sheet name="Outcome vs Category" sheetId="3" r:id="rId2"/>
    <sheet name="Outcome Overtime" sheetId="4" r:id="rId3"/>
    <sheet name="Crowdfunding" sheetId="1" r:id="rId4"/>
    <sheet name="Bonus" sheetId="5" r:id="rId5"/>
  </sheets>
  <definedNames>
    <definedName name="_xlnm._FilterDatabase" localSheetId="3" hidden="1">Crowdfunding!$A$1:$O$1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H6" i="5" s="1"/>
  <c r="E7" i="5"/>
  <c r="E8" i="5"/>
  <c r="E9" i="5"/>
  <c r="E10" i="5"/>
  <c r="H10" i="5" s="1"/>
  <c r="E11" i="5"/>
  <c r="E12" i="5"/>
  <c r="E13" i="5"/>
  <c r="E2" i="5"/>
  <c r="H2" i="5" s="1"/>
  <c r="H3" i="5"/>
  <c r="H4" i="5"/>
  <c r="H5" i="5"/>
  <c r="H7" i="5"/>
  <c r="H8" i="5"/>
  <c r="H9" i="5"/>
  <c r="H11" i="5"/>
  <c r="H12" i="5"/>
  <c r="H13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D3" i="5"/>
  <c r="C3" i="5"/>
  <c r="C9" i="5"/>
  <c r="C8" i="5"/>
  <c r="C7" i="5"/>
  <c r="C6" i="5"/>
  <c r="C5" i="5"/>
  <c r="C4" i="5"/>
  <c r="D4" i="5"/>
  <c r="D5" i="5"/>
  <c r="D6" i="5"/>
  <c r="D7" i="5"/>
  <c r="D8" i="5"/>
  <c r="D9" i="5"/>
  <c r="D11" i="5"/>
  <c r="D10" i="5"/>
  <c r="C10" i="5"/>
  <c r="C11" i="5"/>
  <c r="D12" i="5"/>
  <c r="C12" i="5"/>
  <c r="C13" i="5"/>
  <c r="D13" i="5"/>
  <c r="B13" i="5"/>
  <c r="B12" i="5"/>
  <c r="B11" i="5"/>
  <c r="B10" i="5"/>
  <c r="B9" i="5"/>
  <c r="B8" i="5"/>
  <c r="B7" i="5"/>
  <c r="B6" i="5"/>
  <c r="B5" i="5"/>
  <c r="B4" i="5"/>
  <c r="B3" i="5"/>
  <c r="D2" i="5"/>
  <c r="C2" i="5"/>
  <c r="B2" i="5"/>
  <c r="G17" i="3"/>
  <c r="G18" i="3"/>
  <c r="G22" i="3"/>
  <c r="F17" i="3"/>
  <c r="F18" i="3"/>
  <c r="F19" i="3"/>
  <c r="G19" i="3" s="1"/>
  <c r="F20" i="3"/>
  <c r="G20" i="3" s="1"/>
  <c r="F21" i="3"/>
  <c r="G21" i="3" s="1"/>
  <c r="F22" i="3"/>
  <c r="F23" i="3"/>
  <c r="G23" i="3" s="1"/>
  <c r="F24" i="3"/>
  <c r="G24" i="3" s="1"/>
  <c r="F16" i="3"/>
  <c r="G16" i="3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10" i="1" a="1"/>
  <c r="Q110" i="1" s="1"/>
  <c r="Q111" i="1" a="1"/>
  <c r="Q111" i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/>
  <c r="Q174" i="1" a="1"/>
  <c r="Q174" i="1" s="1"/>
  <c r="Q175" i="1" a="1"/>
  <c r="Q175" i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/>
  <c r="Q238" i="1" a="1"/>
  <c r="Q238" i="1" s="1"/>
  <c r="Q239" i="1" a="1"/>
  <c r="Q239" i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/>
  <c r="Q254" i="1" a="1"/>
  <c r="Q254" i="1" s="1"/>
  <c r="Q255" i="1" a="1"/>
  <c r="Q255" i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/>
  <c r="Q280" i="1" a="1"/>
  <c r="Q280" i="1" s="1"/>
  <c r="Q281" i="1" a="1"/>
  <c r="Q281" i="1" s="1"/>
  <c r="Q282" i="1" a="1"/>
  <c r="Q282" i="1" s="1"/>
  <c r="Q283" i="1" a="1"/>
  <c r="Q283" i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/>
  <c r="Q312" i="1" a="1"/>
  <c r="Q312" i="1" s="1"/>
  <c r="Q313" i="1" a="1"/>
  <c r="Q313" i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/>
  <c r="Q403" i="1" a="1"/>
  <c r="Q403" i="1" s="1"/>
  <c r="Q404" i="1" a="1"/>
  <c r="Q404" i="1" s="1"/>
  <c r="Q405" i="1" a="1"/>
  <c r="Q405" i="1" s="1"/>
  <c r="Q406" i="1" a="1"/>
  <c r="Q406" i="1"/>
  <c r="Q407" i="1" a="1"/>
  <c r="Q407" i="1" s="1"/>
  <c r="Q408" i="1" a="1"/>
  <c r="Q408" i="1" s="1"/>
  <c r="Q409" i="1" a="1"/>
  <c r="Q409" i="1" s="1"/>
  <c r="Q410" i="1" a="1"/>
  <c r="Q410" i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/>
  <c r="Q435" i="1" a="1"/>
  <c r="Q435" i="1" s="1"/>
  <c r="Q436" i="1" a="1"/>
  <c r="Q436" i="1" s="1"/>
  <c r="Q437" i="1" a="1"/>
  <c r="Q437" i="1" s="1"/>
  <c r="Q438" i="1" a="1"/>
  <c r="Q438" i="1"/>
  <c r="Q439" i="1" a="1"/>
  <c r="Q439" i="1" s="1"/>
  <c r="Q440" i="1" a="1"/>
  <c r="Q440" i="1" s="1"/>
  <c r="Q441" i="1" a="1"/>
  <c r="Q441" i="1" s="1"/>
  <c r="Q442" i="1" a="1"/>
  <c r="Q442" i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/>
  <c r="Q107" i="1" a="1"/>
  <c r="Q107" i="1" s="1"/>
  <c r="Q108" i="1" a="1"/>
  <c r="Q108" i="1"/>
  <c r="Q109" i="1" a="1"/>
  <c r="Q109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<sst xmlns="http://schemas.openxmlformats.org/spreadsheetml/2006/main" count="6130" uniqueCount="2106">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</sst>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Due Sept 19.xlsx]Outcome vs Sub-Category!PivotTable1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vs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C-4BB7-8CB6-91DEE4CA15FF}"/>
            </c:ext>
          </c:extLst>
        </c:ser>
        <c:ser>
          <c:idx val="1"/>
          <c:order val="1"/>
          <c:tx>
            <c:strRef>
              <c:f>'Outcome vs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vs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C-4BB7-8CB6-91DEE4CA15FF}"/>
            </c:ext>
          </c:extLst>
        </c:ser>
        <c:ser>
          <c:idx val="2"/>
          <c:order val="2"/>
          <c:tx>
            <c:strRef>
              <c:f>'Outcome vs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vs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C-4BB7-8CB6-91DEE4CA15FF}"/>
            </c:ext>
          </c:extLst>
        </c:ser>
        <c:ser>
          <c:idx val="3"/>
          <c:order val="3"/>
          <c:tx>
            <c:strRef>
              <c:f>'Outcome vs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vs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0C-4BB7-8CB6-91DEE4CA1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135064"/>
        <c:axId val="632128504"/>
      </c:barChart>
      <c:catAx>
        <c:axId val="632135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</a:t>
                </a:r>
                <a:r>
                  <a:rPr lang="en-US" baseline="0"/>
                  <a:t>-Category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128504"/>
        <c:crosses val="autoZero"/>
        <c:auto val="1"/>
        <c:lblAlgn val="ctr"/>
        <c:lblOffset val="100"/>
        <c:noMultiLvlLbl val="0"/>
      </c:catAx>
      <c:valAx>
        <c:axId val="6321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13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Due Sept 19.xlsx]Outcome vs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vs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D-485A-8FCA-33EF8C272C0F}"/>
            </c:ext>
          </c:extLst>
        </c:ser>
        <c:ser>
          <c:idx val="1"/>
          <c:order val="1"/>
          <c:tx>
            <c:strRef>
              <c:f>'Outcome vs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vs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9D-485A-8FCA-33EF8C272C0F}"/>
            </c:ext>
          </c:extLst>
        </c:ser>
        <c:ser>
          <c:idx val="2"/>
          <c:order val="2"/>
          <c:tx>
            <c:strRef>
              <c:f>'Outcome vs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vs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9D-485A-8FCA-33EF8C272C0F}"/>
            </c:ext>
          </c:extLst>
        </c:ser>
        <c:ser>
          <c:idx val="3"/>
          <c:order val="3"/>
          <c:tx>
            <c:strRef>
              <c:f>'Outcome vs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vs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9D-485A-8FCA-33EF8C27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144032"/>
        <c:axId val="629147312"/>
      </c:barChart>
      <c:catAx>
        <c:axId val="62914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47312"/>
        <c:crosses val="autoZero"/>
        <c:auto val="1"/>
        <c:lblAlgn val="ctr"/>
        <c:lblOffset val="100"/>
        <c:noMultiLvlLbl val="0"/>
      </c:catAx>
      <c:valAx>
        <c:axId val="6291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4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1 - Due Sept 19.xlsx]Outcome Overtime!PivotTable3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Overtime'!$A$6:$A$18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3-4A70-A941-4D3FFE05288B}"/>
            </c:ext>
          </c:extLst>
        </c:ser>
        <c:ser>
          <c:idx val="1"/>
          <c:order val="1"/>
          <c:tx>
            <c:strRef>
              <c:f>'Outcome Overtime'!$C$4:$C$5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Overtime'!$A$6:$A$18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3-4A70-A941-4D3FFE05288B}"/>
            </c:ext>
          </c:extLst>
        </c:ser>
        <c:ser>
          <c:idx val="2"/>
          <c:order val="2"/>
          <c:tx>
            <c:strRef>
              <c:f>'Outcome Overtime'!$D$4:$D$5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Overtime'!$A$6:$A$18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3-4A70-A941-4D3FFE052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930888"/>
        <c:axId val="441931872"/>
      </c:lineChart>
      <c:catAx>
        <c:axId val="441930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31872"/>
        <c:crosses val="autoZero"/>
        <c:auto val="1"/>
        <c:lblAlgn val="ctr"/>
        <c:lblOffset val="100"/>
        <c:noMultiLvlLbl val="0"/>
      </c:catAx>
      <c:valAx>
        <c:axId val="4419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3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8-4137-8BEF-5731845967BC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8-4137-8BEF-5731845967BC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8-4137-8BEF-573184596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420920"/>
        <c:axId val="572417968"/>
      </c:lineChart>
      <c:catAx>
        <c:axId val="572420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17968"/>
        <c:crosses val="autoZero"/>
        <c:auto val="1"/>
        <c:lblAlgn val="ctr"/>
        <c:lblOffset val="100"/>
        <c:noMultiLvlLbl val="0"/>
      </c:catAx>
      <c:valAx>
        <c:axId val="5724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2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340994</xdr:colOff>
      <xdr:row>1</xdr:row>
      <xdr:rowOff>112394</xdr:rowOff>
    </xdr:from>
    <xdr:to>
      <xdr:col>14</xdr:col>
      <xdr:colOff>270509</xdr:colOff>
      <xdr:row>19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DDB0C-EAA4-123D-06EE-A9E73B6E4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398144</xdr:colOff>
      <xdr:row>1</xdr:row>
      <xdr:rowOff>177164</xdr:rowOff>
    </xdr:from>
    <xdr:to>
      <xdr:col>14</xdr:col>
      <xdr:colOff>220979</xdr:colOff>
      <xdr:row>31</xdr:row>
      <xdr:rowOff>175259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439F29-1283-97DF-745D-2BDE45844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409574</xdr:colOff>
      <xdr:row>0</xdr:row>
      <xdr:rowOff>120014</xdr:rowOff>
    </xdr:from>
    <xdr:to>
      <xdr:col>14</xdr:col>
      <xdr:colOff>388619</xdr:colOff>
      <xdr:row>16</xdr:row>
      <xdr:rowOff>186689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59FC0D-930F-0DF2-CC17-32DBA5E28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623453</xdr:colOff>
      <xdr:row>14</xdr:row>
      <xdr:rowOff>138545</xdr:rowOff>
    </xdr:from>
    <xdr:to>
      <xdr:col>7</xdr:col>
      <xdr:colOff>1101436</xdr:colOff>
      <xdr:row>32</xdr:row>
      <xdr:rowOff>69271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AD84A-BC6A-E883-BEDD-B840CAD17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sten Zalobsky" refreshedDate="44818.808805092594" createdVersion="8" refreshedVersion="8" minRefreshableVersion="3" recordCount="1000" xr:uid="{FDCF65EF-DF93-42D6-99E8-5FEE7848EFCA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sten Zalobsky" refreshedDate="44818.825153356483" createdVersion="8" refreshedVersion="8" minRefreshableVersion="3" recordCount="1000" xr:uid="{CA029579-0392-48F5-87A3-0691C35A40B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6892A-70CC-4606-BF7B-84674E1A819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5BEF8-E75D-46A8-8E6A-450AACBE25F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5D1D5-5902-4E72-B724-A86B280320C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2FB8-5754-4288-AC54-7550D847E9D9}">
  <dimension ref="A1:F30"/>
  <sheetViews>
    <sheetView workbookViewId="0">
      <selection activeCell="P15" sqref="P15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7" t="s">
        <v>6</v>
      </c>
      <c r="B1" t="s">
        <v>2033</v>
      </c>
    </row>
    <row r="2" spans="1:6" x14ac:dyDescent="0.6">
      <c r="A2" s="7" t="s">
        <v>2031</v>
      </c>
      <c r="B2" t="s">
        <v>2033</v>
      </c>
    </row>
    <row r="4" spans="1:6" x14ac:dyDescent="0.6">
      <c r="A4" s="7" t="s">
        <v>2070</v>
      </c>
      <c r="B4" s="7" t="s">
        <v>2034</v>
      </c>
    </row>
    <row r="5" spans="1:6" x14ac:dyDescent="0.6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6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6">
      <c r="A7" s="8" t="s">
        <v>2047</v>
      </c>
      <c r="E7">
        <v>4</v>
      </c>
      <c r="F7">
        <v>4</v>
      </c>
    </row>
    <row r="8" spans="1:6" x14ac:dyDescent="0.6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6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6">
      <c r="A10" s="8" t="s">
        <v>2050</v>
      </c>
      <c r="C10">
        <v>8</v>
      </c>
      <c r="E10">
        <v>10</v>
      </c>
      <c r="F10">
        <v>18</v>
      </c>
    </row>
    <row r="11" spans="1:6" x14ac:dyDescent="0.6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6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6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6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6">
      <c r="A15" s="8" t="s">
        <v>2055</v>
      </c>
      <c r="C15">
        <v>3</v>
      </c>
      <c r="E15">
        <v>4</v>
      </c>
      <c r="F15">
        <v>7</v>
      </c>
    </row>
    <row r="16" spans="1:6" x14ac:dyDescent="0.6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6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6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6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6">
      <c r="A20" s="8" t="s">
        <v>2060</v>
      </c>
      <c r="C20">
        <v>4</v>
      </c>
      <c r="E20">
        <v>4</v>
      </c>
      <c r="F20">
        <v>8</v>
      </c>
    </row>
    <row r="21" spans="1:6" x14ac:dyDescent="0.6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6">
      <c r="A22" s="8" t="s">
        <v>2062</v>
      </c>
      <c r="C22">
        <v>9</v>
      </c>
      <c r="E22">
        <v>5</v>
      </c>
      <c r="F22">
        <v>14</v>
      </c>
    </row>
    <row r="23" spans="1:6" x14ac:dyDescent="0.6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6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6">
      <c r="A25" s="8" t="s">
        <v>2065</v>
      </c>
      <c r="C25">
        <v>7</v>
      </c>
      <c r="E25">
        <v>14</v>
      </c>
      <c r="F25">
        <v>21</v>
      </c>
    </row>
    <row r="26" spans="1:6" x14ac:dyDescent="0.6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6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6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6">
      <c r="A29" s="8" t="s">
        <v>2069</v>
      </c>
      <c r="E29">
        <v>3</v>
      </c>
      <c r="F29">
        <v>3</v>
      </c>
    </row>
    <row r="30" spans="1:6" x14ac:dyDescent="0.6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733F-4A9C-4D7A-953D-DBD38263E30E}">
  <dimension ref="A1:G24"/>
  <sheetViews>
    <sheetView topLeftCell="G10" workbookViewId="0">
      <selection activeCell="G23" sqref="G23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  <col min="7" max="9" width="14.84765625" bestFit="1" customWidth="1"/>
    <col min="10" max="10" width="10.44921875" bestFit="1" customWidth="1"/>
  </cols>
  <sheetData>
    <row r="1" spans="1:7" x14ac:dyDescent="0.6">
      <c r="A1" s="7" t="s">
        <v>6</v>
      </c>
      <c r="B1" t="s">
        <v>2033</v>
      </c>
    </row>
    <row r="3" spans="1:7" x14ac:dyDescent="0.6">
      <c r="A3" s="7" t="s">
        <v>2070</v>
      </c>
      <c r="B3" s="7" t="s">
        <v>2034</v>
      </c>
    </row>
    <row r="4" spans="1:7" x14ac:dyDescent="0.6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7" x14ac:dyDescent="0.6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7" x14ac:dyDescent="0.6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7" x14ac:dyDescent="0.6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7" x14ac:dyDescent="0.6">
      <c r="A8" s="8" t="s">
        <v>2040</v>
      </c>
      <c r="E8">
        <v>4</v>
      </c>
      <c r="F8">
        <v>4</v>
      </c>
    </row>
    <row r="9" spans="1:7" x14ac:dyDescent="0.6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7" x14ac:dyDescent="0.6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7" x14ac:dyDescent="0.6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7" x14ac:dyDescent="0.6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7" x14ac:dyDescent="0.6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7" x14ac:dyDescent="0.6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6" spans="1:7" x14ac:dyDescent="0.6">
      <c r="A16" s="8" t="s">
        <v>2037</v>
      </c>
      <c r="B16">
        <v>11</v>
      </c>
      <c r="C16">
        <v>60</v>
      </c>
      <c r="D16">
        <v>5</v>
      </c>
      <c r="E16">
        <v>102</v>
      </c>
      <c r="F16">
        <f>SUM(B16:E16)</f>
        <v>178</v>
      </c>
      <c r="G16">
        <f>E16/F16</f>
        <v>0.5730337078651685</v>
      </c>
    </row>
    <row r="17" spans="1:7" x14ac:dyDescent="0.6">
      <c r="A17" s="8" t="s">
        <v>2038</v>
      </c>
      <c r="B17">
        <v>4</v>
      </c>
      <c r="C17">
        <v>20</v>
      </c>
      <c r="D17">
        <v>0</v>
      </c>
      <c r="E17">
        <v>22</v>
      </c>
      <c r="F17">
        <f t="shared" ref="F17:F24" si="0">SUM(B17:E17)</f>
        <v>46</v>
      </c>
      <c r="G17">
        <f t="shared" ref="G17:G24" si="1">E17/F17</f>
        <v>0.47826086956521741</v>
      </c>
    </row>
    <row r="18" spans="1:7" x14ac:dyDescent="0.6">
      <c r="A18" s="8" t="s">
        <v>2039</v>
      </c>
      <c r="B18">
        <v>1</v>
      </c>
      <c r="C18">
        <v>23</v>
      </c>
      <c r="D18">
        <v>3</v>
      </c>
      <c r="E18">
        <v>21</v>
      </c>
      <c r="F18">
        <f t="shared" si="0"/>
        <v>48</v>
      </c>
      <c r="G18">
        <f t="shared" si="1"/>
        <v>0.4375</v>
      </c>
    </row>
    <row r="19" spans="1:7" x14ac:dyDescent="0.6">
      <c r="A19" s="8" t="s">
        <v>2040</v>
      </c>
      <c r="B19">
        <v>0</v>
      </c>
      <c r="C19">
        <v>0</v>
      </c>
      <c r="D19">
        <v>0</v>
      </c>
      <c r="E19">
        <v>4</v>
      </c>
      <c r="F19">
        <f t="shared" si="0"/>
        <v>4</v>
      </c>
      <c r="G19">
        <f t="shared" si="1"/>
        <v>1</v>
      </c>
    </row>
    <row r="20" spans="1:7" x14ac:dyDescent="0.6">
      <c r="A20" s="8" t="s">
        <v>2041</v>
      </c>
      <c r="B20">
        <v>10</v>
      </c>
      <c r="C20">
        <v>66</v>
      </c>
      <c r="D20">
        <v>0</v>
      </c>
      <c r="E20">
        <v>99</v>
      </c>
      <c r="F20">
        <f t="shared" si="0"/>
        <v>175</v>
      </c>
      <c r="G20">
        <f t="shared" si="1"/>
        <v>0.56571428571428573</v>
      </c>
    </row>
    <row r="21" spans="1:7" x14ac:dyDescent="0.6">
      <c r="A21" s="8" t="s">
        <v>2042</v>
      </c>
      <c r="B21">
        <v>4</v>
      </c>
      <c r="C21">
        <v>11</v>
      </c>
      <c r="D21">
        <v>1</v>
      </c>
      <c r="E21">
        <v>26</v>
      </c>
      <c r="F21">
        <f t="shared" si="0"/>
        <v>42</v>
      </c>
      <c r="G21">
        <f t="shared" si="1"/>
        <v>0.61904761904761907</v>
      </c>
    </row>
    <row r="22" spans="1:7" x14ac:dyDescent="0.6">
      <c r="A22" s="8" t="s">
        <v>2043</v>
      </c>
      <c r="B22">
        <v>2</v>
      </c>
      <c r="C22">
        <v>24</v>
      </c>
      <c r="D22">
        <v>1</v>
      </c>
      <c r="E22">
        <v>40</v>
      </c>
      <c r="F22">
        <f t="shared" si="0"/>
        <v>67</v>
      </c>
      <c r="G22">
        <f t="shared" si="1"/>
        <v>0.59701492537313428</v>
      </c>
    </row>
    <row r="23" spans="1:7" x14ac:dyDescent="0.6">
      <c r="A23" s="8" t="s">
        <v>2044</v>
      </c>
      <c r="B23">
        <v>2</v>
      </c>
      <c r="C23">
        <v>28</v>
      </c>
      <c r="D23">
        <v>2</v>
      </c>
      <c r="E23">
        <v>64</v>
      </c>
      <c r="F23">
        <f t="shared" si="0"/>
        <v>96</v>
      </c>
      <c r="G23">
        <f t="shared" si="1"/>
        <v>0.66666666666666663</v>
      </c>
    </row>
    <row r="24" spans="1:7" x14ac:dyDescent="0.6">
      <c r="A24" s="8" t="s">
        <v>2045</v>
      </c>
      <c r="B24">
        <v>23</v>
      </c>
      <c r="C24">
        <v>132</v>
      </c>
      <c r="D24">
        <v>2</v>
      </c>
      <c r="E24">
        <v>187</v>
      </c>
      <c r="F24">
        <f t="shared" si="0"/>
        <v>344</v>
      </c>
      <c r="G24">
        <f t="shared" si="1"/>
        <v>0.54360465116279066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819-CFAE-4453-AED8-BB98B2365187}">
  <dimension ref="A1:E18"/>
  <sheetViews>
    <sheetView workbookViewId="0">
      <selection activeCell="C9" sqref="C9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9" bestFit="1" customWidth="1"/>
    <col min="5" max="6" width="10.44921875" bestFit="1" customWidth="1"/>
  </cols>
  <sheetData>
    <row r="1" spans="1:5" x14ac:dyDescent="0.6">
      <c r="A1" s="7" t="s">
        <v>2031</v>
      </c>
      <c r="B1" t="s">
        <v>2033</v>
      </c>
    </row>
    <row r="2" spans="1:5" x14ac:dyDescent="0.6">
      <c r="A2" s="7" t="s">
        <v>2085</v>
      </c>
      <c r="B2" t="s">
        <v>2033</v>
      </c>
    </row>
    <row r="4" spans="1:5" x14ac:dyDescent="0.6">
      <c r="A4" s="7" t="s">
        <v>2070</v>
      </c>
      <c r="B4" s="7" t="s">
        <v>2034</v>
      </c>
    </row>
    <row r="5" spans="1:5" x14ac:dyDescent="0.6">
      <c r="A5" s="7" t="s">
        <v>2036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6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6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6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6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6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6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6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6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6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6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6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6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6">
      <c r="A18" s="10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50" zoomScaleNormal="50" workbookViewId="0">
      <selection activeCell="D1001" sqref="D1001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7" max="7" width="21.546875" customWidth="1"/>
    <col min="10" max="11" width="11.1484375" bestFit="1" customWidth="1"/>
    <col min="14" max="14" width="28" bestFit="1" customWidth="1"/>
    <col min="15" max="15" width="14.1484375" style="5" bestFit="1" customWidth="1"/>
    <col min="16" max="16" width="16.046875" bestFit="1" customWidth="1"/>
    <col min="17" max="17" width="14.44921875" bestFit="1" customWidth="1"/>
    <col min="18" max="18" width="11.94921875" bestFit="1" customWidth="1"/>
    <col min="19" max="19" width="22.1484375" bestFit="1" customWidth="1"/>
    <col min="20" max="20" width="20.75" bestFit="1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 t="shared" ref="O2:O65" si="0">(E2/D2)</f>
        <v>0</v>
      </c>
      <c r="P2" s="6" t="e">
        <f>E2/G2</f>
        <v>#DIV/0!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6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si="0"/>
        <v>10.4</v>
      </c>
      <c r="P3" s="6">
        <f t="shared" ref="P3:P66" si="1">E3/G3</f>
        <v>92.151898734177209</v>
      </c>
      <c r="Q3" t="str" cm="1">
        <f t="array" ref="Q3:R3">_xlfn.TEXTSPLIT(N3,"/")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.2" x14ac:dyDescent="0.6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2" x14ac:dyDescent="0.6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6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6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6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6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6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6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6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2" x14ac:dyDescent="0.6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6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2" x14ac:dyDescent="0.6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6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6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6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6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6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6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6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6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6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6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6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6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6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6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6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2" x14ac:dyDescent="0.6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6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2" x14ac:dyDescent="0.6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6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6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2" x14ac:dyDescent="0.6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6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6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x14ac:dyDescent="0.6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6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2" x14ac:dyDescent="0.6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x14ac:dyDescent="0.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2" x14ac:dyDescent="0.6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6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6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6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2" x14ac:dyDescent="0.6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x14ac:dyDescent="0.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6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6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ref="O66:O129" si="4">(E66/D66)</f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x14ac:dyDescent="0.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4"/>
        <v>2.3614754098360655</v>
      </c>
      <c r="P67" s="6">
        <f t="shared" ref="P67:P130" si="5">E67/G67</f>
        <v>61.038135593220339</v>
      </c>
      <c r="Q67" t="str" cm="1">
        <f t="array" ref="Q67:R67">_xlfn.TEXTSPLIT(N67,"/")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6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2" x14ac:dyDescent="0.6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x14ac:dyDescent="0.6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2" x14ac:dyDescent="0.6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6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6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6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6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x14ac:dyDescent="0.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6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x14ac:dyDescent="0.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6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2" x14ac:dyDescent="0.6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6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6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x14ac:dyDescent="0.6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6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2" x14ac:dyDescent="0.6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x14ac:dyDescent="0.6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x14ac:dyDescent="0.6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2" x14ac:dyDescent="0.6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2" x14ac:dyDescent="0.6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2" x14ac:dyDescent="0.6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2" x14ac:dyDescent="0.6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ref="O130:O193" si="8">(E130/D130)</f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x14ac:dyDescent="0.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8"/>
        <v>3.2026936026936029E-2</v>
      </c>
      <c r="P131" s="6">
        <f t="shared" ref="P131:P194" si="9">E131/G131</f>
        <v>86.472727272727269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2" x14ac:dyDescent="0.6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x14ac:dyDescent="0.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x14ac:dyDescent="0.6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2" x14ac:dyDescent="0.6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x14ac:dyDescent="0.6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2" x14ac:dyDescent="0.6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x14ac:dyDescent="0.6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2" x14ac:dyDescent="0.6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2" x14ac:dyDescent="0.6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2" x14ac:dyDescent="0.6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2" x14ac:dyDescent="0.6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2" x14ac:dyDescent="0.6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2" x14ac:dyDescent="0.6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2" x14ac:dyDescent="0.6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ref="O194:O257" si="12">(E194/D194)</f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2"/>
        <v>0.45636363636363636</v>
      </c>
      <c r="P195" s="6">
        <f t="shared" ref="P195:P258" si="13">E195/G195</f>
        <v>46.338461538461537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2" x14ac:dyDescent="0.6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x14ac:dyDescent="0.6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x14ac:dyDescent="0.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2" x14ac:dyDescent="0.6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x14ac:dyDescent="0.6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2" x14ac:dyDescent="0.6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2" x14ac:dyDescent="0.6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2" x14ac:dyDescent="0.6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2" x14ac:dyDescent="0.6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6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2" x14ac:dyDescent="0.6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2" x14ac:dyDescent="0.6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2" x14ac:dyDescent="0.6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2" x14ac:dyDescent="0.6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2" x14ac:dyDescent="0.6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ref="O258:O321" si="16">(E258/D258)</f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x14ac:dyDescent="0.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16"/>
        <v>1.46</v>
      </c>
      <c r="P259" s="6">
        <f t="shared" ref="P259:P322" si="17">E259/G259</f>
        <v>90.456521739130437</v>
      </c>
      <c r="Q259" t="str" cm="1">
        <f t="array" ref="Q259:R259">_xlfn.TEXTSPLIT(N259,"/")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2" x14ac:dyDescent="0.6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x14ac:dyDescent="0.6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2" x14ac:dyDescent="0.6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2" x14ac:dyDescent="0.6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2" x14ac:dyDescent="0.6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2" x14ac:dyDescent="0.6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x14ac:dyDescent="0.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x14ac:dyDescent="0.6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2" x14ac:dyDescent="0.6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2" x14ac:dyDescent="0.6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2" x14ac:dyDescent="0.6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2" x14ac:dyDescent="0.6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x14ac:dyDescent="0.6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2" x14ac:dyDescent="0.6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2" x14ac:dyDescent="0.6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2" x14ac:dyDescent="0.6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ref="O322:O385" si="20">(E322/D322)</f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2" x14ac:dyDescent="0.6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20"/>
        <v>0.94144366197183094</v>
      </c>
      <c r="P323" s="6">
        <f t="shared" ref="P323:P386" si="21"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.2" x14ac:dyDescent="0.6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2" x14ac:dyDescent="0.6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2" x14ac:dyDescent="0.6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2" x14ac:dyDescent="0.6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2" x14ac:dyDescent="0.6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2" x14ac:dyDescent="0.6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6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2" x14ac:dyDescent="0.6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2" x14ac:dyDescent="0.6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2" x14ac:dyDescent="0.6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2" x14ac:dyDescent="0.6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2" x14ac:dyDescent="0.6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ref="O386:O449" si="24">(E386/D386)</f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2" x14ac:dyDescent="0.6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4"/>
        <v>1.4616709511568124</v>
      </c>
      <c r="P387" s="6">
        <f t="shared" ref="P387:P450" si="25">E387/G387</f>
        <v>50.007915567282325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.2" x14ac:dyDescent="0.6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2" x14ac:dyDescent="0.6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2" x14ac:dyDescent="0.6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x14ac:dyDescent="0.6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2" x14ac:dyDescent="0.6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2" x14ac:dyDescent="0.6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2" x14ac:dyDescent="0.6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2" x14ac:dyDescent="0.6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2" x14ac:dyDescent="0.6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x14ac:dyDescent="0.6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ref="O450:O513" si="28">(E450/D450)</f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8"/>
        <v>9.67</v>
      </c>
      <c r="P451" s="6">
        <f t="shared" ref="P451:P514" si="29">E451/G451</f>
        <v>101.19767441860465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2" x14ac:dyDescent="0.6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x14ac:dyDescent="0.6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2" x14ac:dyDescent="0.6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2" x14ac:dyDescent="0.6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2" x14ac:dyDescent="0.6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2" x14ac:dyDescent="0.6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2" x14ac:dyDescent="0.6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2" x14ac:dyDescent="0.6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2" x14ac:dyDescent="0.6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2" x14ac:dyDescent="0.6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2" x14ac:dyDescent="0.6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2" x14ac:dyDescent="0.6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x14ac:dyDescent="0.6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2" x14ac:dyDescent="0.6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6" t="e">
        <f t="shared" si="29"/>
        <v>#DIV/0!</v>
      </c>
      <c r="Q502" t="str" cm="1">
        <f t="array" ref="Q502:R502">_xlfn.TEXTSPLIT(N502,"/")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2" x14ac:dyDescent="0.6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2" x14ac:dyDescent="0.6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ref="O514:O577" si="32">(E514/D514)</f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2"/>
        <v>0.39277108433734942</v>
      </c>
      <c r="P515" s="6">
        <f t="shared" ref="P515:P578" si="33"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2" x14ac:dyDescent="0.6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2" x14ac:dyDescent="0.6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2" x14ac:dyDescent="0.6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x14ac:dyDescent="0.6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2" x14ac:dyDescent="0.6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x14ac:dyDescent="0.6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x14ac:dyDescent="0.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2" x14ac:dyDescent="0.6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2" x14ac:dyDescent="0.6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2" x14ac:dyDescent="0.6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2" x14ac:dyDescent="0.6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2" x14ac:dyDescent="0.6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x14ac:dyDescent="0.6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2" x14ac:dyDescent="0.6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ref="O578:O641" si="36">(E578/D578)</f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x14ac:dyDescent="0.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6"/>
        <v>0.18853658536585366</v>
      </c>
      <c r="P579" s="6">
        <f t="shared" ref="P579:P642" si="37">E579/G579</f>
        <v>41.783783783783782</v>
      </c>
      <c r="Q579" t="str" cm="1">
        <f t="array" ref="Q579:R579">_xlfn.TEXTSPLIT(N579,"/")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2" x14ac:dyDescent="0.6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x14ac:dyDescent="0.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2" x14ac:dyDescent="0.6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2" x14ac:dyDescent="0.6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2" x14ac:dyDescent="0.6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2" x14ac:dyDescent="0.6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2" x14ac:dyDescent="0.6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x14ac:dyDescent="0.6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2" x14ac:dyDescent="0.6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x14ac:dyDescent="0.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2" x14ac:dyDescent="0.6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2" x14ac:dyDescent="0.6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2" x14ac:dyDescent="0.6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ref="O642:O705" si="40">(E642/D642)</f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2" x14ac:dyDescent="0.6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40"/>
        <v>1.1996808510638297</v>
      </c>
      <c r="P643" s="6">
        <f t="shared" ref="P643:P706" si="41">E643/G643</f>
        <v>58.128865979381445</v>
      </c>
      <c r="Q643" t="str" cm="1">
        <f t="array" ref="Q643:R643">_xlfn.TEXTSPLIT(N643,"/")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2" x14ac:dyDescent="0.6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2" x14ac:dyDescent="0.6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2" x14ac:dyDescent="0.6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2" x14ac:dyDescent="0.6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2" x14ac:dyDescent="0.6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2" x14ac:dyDescent="0.6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2" x14ac:dyDescent="0.6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2" x14ac:dyDescent="0.6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x14ac:dyDescent="0.6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x14ac:dyDescent="0.6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2" x14ac:dyDescent="0.6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x14ac:dyDescent="0.6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2" x14ac:dyDescent="0.6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ref="O706:O769" si="44">(E706/D706)</f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4"/>
        <v>0.99026517383618151</v>
      </c>
      <c r="P707" s="6">
        <f t="shared" ref="P707:P770" si="45"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.2" x14ac:dyDescent="0.6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2" x14ac:dyDescent="0.6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2" x14ac:dyDescent="0.6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2" x14ac:dyDescent="0.6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2" x14ac:dyDescent="0.6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2" x14ac:dyDescent="0.6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2" x14ac:dyDescent="0.6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2" x14ac:dyDescent="0.6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x14ac:dyDescent="0.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2" x14ac:dyDescent="0.6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2" x14ac:dyDescent="0.6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x14ac:dyDescent="0.6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2" x14ac:dyDescent="0.6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2" x14ac:dyDescent="0.6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2" x14ac:dyDescent="0.6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x14ac:dyDescent="0.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2" x14ac:dyDescent="0.6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2" x14ac:dyDescent="0.6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2" x14ac:dyDescent="0.6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ref="O770:O833" si="48">(E770/D770)</f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8"/>
        <v>0.86867834394904464</v>
      </c>
      <c r="P771" s="6">
        <f t="shared" ref="P771:P834" si="49">E771/G771</f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x14ac:dyDescent="0.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2" x14ac:dyDescent="0.6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2" x14ac:dyDescent="0.6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2" x14ac:dyDescent="0.6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2" x14ac:dyDescent="0.6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2" x14ac:dyDescent="0.6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2" x14ac:dyDescent="0.6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2" x14ac:dyDescent="0.6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x14ac:dyDescent="0.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2" x14ac:dyDescent="0.6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x14ac:dyDescent="0.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2" x14ac:dyDescent="0.6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2" x14ac:dyDescent="0.6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2" x14ac:dyDescent="0.6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2" x14ac:dyDescent="0.6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x14ac:dyDescent="0.6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ref="O834:O897" si="52">(E834/D834)</f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x14ac:dyDescent="0.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2"/>
        <v>1.5769117647058823</v>
      </c>
      <c r="P835" s="6">
        <f t="shared" ref="P835:P898" si="53">E835/G835</f>
        <v>64.987878787878785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2" x14ac:dyDescent="0.6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2" x14ac:dyDescent="0.6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2" x14ac:dyDescent="0.6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6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x14ac:dyDescent="0.6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2" x14ac:dyDescent="0.6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2" x14ac:dyDescent="0.6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2" x14ac:dyDescent="0.6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2" x14ac:dyDescent="0.6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2" x14ac:dyDescent="0.6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2" x14ac:dyDescent="0.6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x14ac:dyDescent="0.6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x14ac:dyDescent="0.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2" x14ac:dyDescent="0.6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2" x14ac:dyDescent="0.6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2" x14ac:dyDescent="0.6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2" x14ac:dyDescent="0.6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2" x14ac:dyDescent="0.6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2" x14ac:dyDescent="0.6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ref="O898:O961" si="56">(E898/D898)</f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56"/>
        <v>0.27693181818181817</v>
      </c>
      <c r="P899" s="6">
        <f t="shared" ref="P899:P962" si="57">E899/G899</f>
        <v>90.259259259259252</v>
      </c>
      <c r="Q899" t="str" cm="1">
        <f t="array" ref="Q899:R899">_xlfn.TEXTSPLIT(N899,"/")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2" x14ac:dyDescent="0.6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2" x14ac:dyDescent="0.6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2" x14ac:dyDescent="0.6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2" x14ac:dyDescent="0.6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x14ac:dyDescent="0.6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2" x14ac:dyDescent="0.6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2" x14ac:dyDescent="0.6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x14ac:dyDescent="0.6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2" x14ac:dyDescent="0.6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2" x14ac:dyDescent="0.6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ref="O962:O1001" si="60">(E962/D962)</f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x14ac:dyDescent="0.6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60"/>
        <v>1.1929824561403508</v>
      </c>
      <c r="P963" s="6">
        <f t="shared" ref="P963:P1001" si="61">E963/G963</f>
        <v>43.87096774193548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2" x14ac:dyDescent="0.6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x14ac:dyDescent="0.6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x14ac:dyDescent="0.6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2" x14ac:dyDescent="0.6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2" x14ac:dyDescent="0.6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6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2" x14ac:dyDescent="0.6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O1" xr:uid="{00000000-0001-0000-0000-000000000000}"/>
  <conditionalFormatting sqref="F1:F1001">
    <cfRule type="containsText" dxfId="3" priority="4" operator="containsText" text="canceled">
      <formula>NOT(ISERROR(SEARCH("canceled",F1)))</formula>
    </cfRule>
    <cfRule type="containsText" dxfId="2" priority="5" operator="containsText" text="Live">
      <formula>NOT(ISERROR(SEARCH("Live",F1)))</formula>
    </cfRule>
    <cfRule type="containsText" dxfId="1" priority="6" operator="containsText" text="Successful">
      <formula>NOT(ISERROR(SEARCH("Successful",F1)))</formula>
    </cfRule>
    <cfRule type="containsText" dxfId="0" priority="7" operator="containsText" text="Failed">
      <formula>NOT(ISERROR(SEARCH("Failed",F1)))</formula>
    </cfRule>
  </conditionalFormatting>
  <conditionalFormatting sqref="O1:O1001">
    <cfRule type="colorScale" priority="1">
      <colorScale>
        <cfvo type="num" val="0"/>
        <cfvo type="num" val="1"/>
        <cfvo type="num" val="2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372-7067-485B-B448-8D836E85F65C}">
  <dimension ref="A1:H13"/>
  <sheetViews>
    <sheetView tabSelected="1" topLeftCell="A3" zoomScale="55" zoomScaleNormal="55" workbookViewId="0">
      <selection activeCell="A21" sqref="A21"/>
    </sheetView>
  </sheetViews>
  <sheetFormatPr defaultRowHeight="15.6" x14ac:dyDescent="0.6"/>
  <cols>
    <col min="1" max="1" width="13.296875" customWidth="1"/>
    <col min="2" max="2" width="16.19921875" bestFit="1" customWidth="1"/>
    <col min="3" max="3" width="12.59765625" customWidth="1"/>
    <col min="4" max="4" width="15.34765625" bestFit="1" customWidth="1"/>
    <col min="5" max="5" width="11.94921875" bestFit="1" customWidth="1"/>
    <col min="6" max="6" width="19" bestFit="1" customWidth="1"/>
    <col min="7" max="7" width="15.3984375" bestFit="1" customWidth="1"/>
    <col min="8" max="8" width="16.94921875" bestFit="1" customWidth="1"/>
  </cols>
  <sheetData>
    <row r="1" spans="1:8" x14ac:dyDescent="0.6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6">
      <c r="A2" t="s">
        <v>2094</v>
      </c>
      <c r="B2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6">
      <c r="A3" t="s">
        <v>2095</v>
      </c>
      <c r="B3">
        <f>COUNTIFS(Crowdfunding!$D$2:$D$1001, "&gt;=1000",Crowdfunding!D2:D1001, "&lt;=4999",Crowdfunding!$F$2:$F$1001,"successful")</f>
        <v>191</v>
      </c>
      <c r="C3">
        <f>COUNTIFS(Crowdfunding!$D$2:$D$1001, "&gt;=1000",Crowdfunding!D2:D1001, "&lt;=4999",Crowdfunding!$F$2:$F$1001,"failed")</f>
        <v>38</v>
      </c>
      <c r="D3">
        <f>COUNTIFS(Crowdfunding!$D$2:$D$1001, "&gt;=1000",Crowdfunding!$D$2:$D$1001, "&lt;=4999",Crowdfunding!$F$2:$F$1001,"canceled")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6">
      <c r="A4" t="s">
        <v>2096</v>
      </c>
      <c r="B4">
        <f>COUNTIFS(Crowdfunding!$D$2:$D$1001,"&gt;=5000",Crowdfunding!$D$2:$D$1001,"&lt;=9999",Crowdfunding!$F$2:$F$1001,"successful")</f>
        <v>164</v>
      </c>
      <c r="C4">
        <f>COUNTIFS(Crowdfunding!$D$2:$D$1001,"&gt;=5000",Crowdfunding!$D$2:$D$1001,"&lt;=9999",Crowdfunding!$F$2:$F$1001,"failed")</f>
        <v>126</v>
      </c>
      <c r="D4">
        <f>COUNTIFS(Crowdfunding!$D$2:$D$1001,"&gt;=5000",Crowdfunding!$D$2:$D$1001,"&lt;=9999",Crowdfunding!$F$2:$F$1001,"canceled")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6">
      <c r="A5" t="s">
        <v>2097</v>
      </c>
      <c r="B5">
        <f>COUNTIFS(Crowdfunding!$D$2:$D$1001,"&gt;=10000",Crowdfunding!$D$2:$D$1001,"&lt;=14999",Crowdfunding!$F$2:$F$1001,"successful")</f>
        <v>4</v>
      </c>
      <c r="C5">
        <f>COUNTIFS(Crowdfunding!$D$2:$D$1001,"&gt;=10000",Crowdfunding!$D$2:$D$1001,"&lt;=14999",Crowdfunding!$F$2:$F$1001,"failed")</f>
        <v>5</v>
      </c>
      <c r="D5">
        <f>COUNTIFS(Crowdfunding!$D$2:$D$1001,"&gt;=10000",Crowdfunding!$D$2:$D$1001,"&lt;=14999",Crowdfunding!$F$2:$F$1001,"canceled")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6">
      <c r="A6" t="s">
        <v>2098</v>
      </c>
      <c r="B6">
        <f>COUNTIFS(Crowdfunding!$D$2:$D$1001,"&gt;=15000",Crowdfunding!$D$2:$D$1001,"&lt;=19999",Crowdfunding!$F$2:$F$1001,"successful")</f>
        <v>10</v>
      </c>
      <c r="C6">
        <f>COUNTIFS(Crowdfunding!$D$2:$D$1001,"&gt;=15000",Crowdfunding!$D$2:$D$1001,"&lt;=19999",Crowdfunding!$F$2:$F$1001,"failed")</f>
        <v>0</v>
      </c>
      <c r="D6">
        <f>COUNTIFS(Crowdfunding!$D$2:$D$1001,"&gt;=15000",Crowdfunding!$D$2:$D$1001,"&lt;=19999",Crowdfunding!$F$2:$F$1001,"canceled")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6">
      <c r="A7" t="s">
        <v>2099</v>
      </c>
      <c r="B7">
        <f>COUNTIFS(Crowdfunding!$D$2:$D$1001,"&gt;=20000",Crowdfunding!$D$2:$D$1001,"&lt;=24999",Crowdfunding!$F$2:$F$1001,"successful")</f>
        <v>7</v>
      </c>
      <c r="C7">
        <f>COUNTIFS(Crowdfunding!$D$2:$D$1001,"&gt;=20000",Crowdfunding!$D$2:$D$1001,"&lt;=24999",Crowdfunding!$F$2:$F$1001,"failed")</f>
        <v>0</v>
      </c>
      <c r="D7">
        <f>COUNTIFS(Crowdfunding!$D$2:$D$1001,"&gt;=20000",Crowdfunding!$D$2:$D$1001,"&lt;=24999",Crowdfunding!$F$2:$F$1001,"canceled")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6">
      <c r="A8" t="s">
        <v>2100</v>
      </c>
      <c r="B8">
        <f>COUNTIFS(Crowdfunding!$D$2:$D$1001,"&gt;=25000",Crowdfunding!$D$2:$D$1001,"&lt;=29999",Crowdfunding!$F$2:$F$1001,"successful")</f>
        <v>11</v>
      </c>
      <c r="C8">
        <f>COUNTIFS(Crowdfunding!$D$2:$D$1001,"&gt;=25000",Crowdfunding!$D$2:$D$1001,"&lt;=29999",Crowdfunding!$F$2:$F$1001,"failed")</f>
        <v>3</v>
      </c>
      <c r="D8">
        <f>COUNTIFS(Crowdfunding!$D$2:$D$1001,"&gt;=25000",Crowdfunding!$D$2:$D$1001,"&lt;=29999",Crowdfunding!$F$2:$F$1001,"canceled")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6">
      <c r="A9" t="s">
        <v>2101</v>
      </c>
      <c r="B9">
        <f>COUNTIFS(Crowdfunding!$D$2:$D$1001,"&gt;=30000",Crowdfunding!$D$2:$D$1001,"&lt;=34999",Crowdfunding!$F$2:$F$1001,"successful")</f>
        <v>7</v>
      </c>
      <c r="C9">
        <f>COUNTIFS(Crowdfunding!$D$2:$D$1001,"&gt;=30000",Crowdfunding!$D$2:$D$1001,"&lt;=34999",Crowdfunding!$F$2:$F$1001,"failed")</f>
        <v>0</v>
      </c>
      <c r="D9">
        <f>COUNTIFS(Crowdfunding!$D$2:$D$1001,"&gt;=30000",Crowdfunding!$D$2:$D$1001,"&lt;=34999",Crowdfunding!$F$2:$F$1001,"canceled")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6">
      <c r="A10" t="s">
        <v>2102</v>
      </c>
      <c r="B10">
        <f>COUNTIFS(Crowdfunding!$D$2:$D$1001,"&gt;=35000",Crowdfunding!$D$2:$D$1001,"&lt;=39999",Crowdfunding!$F$2:$F$1001,"successful")</f>
        <v>8</v>
      </c>
      <c r="C10">
        <f>COUNTIFS(Crowdfunding!$D$2:$D$1001,"&gt;=35000",Crowdfunding!$D$2:$D$1001,"&lt;=39999",Crowdfunding!$F$2:$F$1001,"failed")</f>
        <v>3</v>
      </c>
      <c r="D10">
        <f>COUNTIFS(Crowdfunding!$D$2:$D$1001,"&gt;=35000",Crowdfunding!$D$2:$D$1001,"&lt;=39999",Crowdfunding!$F$2:$F$1001,"canceled")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6">
      <c r="A11" t="s">
        <v>2103</v>
      </c>
      <c r="B11">
        <f>COUNTIFS(Crowdfunding!$D$2:$D$1001,"&gt;=40000",Crowdfunding!$D$2:$D$1001,"&lt;=44999",Crowdfunding!$F$2:$F$1001,"successful")</f>
        <v>11</v>
      </c>
      <c r="C11">
        <f>COUNTIFS(Crowdfunding!$D$2:$D$1001,"&gt;=40000",Crowdfunding!$D$2:$D$1001,"&lt;=44999",Crowdfunding!$F$2:$F$1001,"failed")</f>
        <v>3</v>
      </c>
      <c r="D11">
        <f>COUNTIFS(Crowdfunding!$D$2:$D$1001,"&gt;=40000",Crowdfunding!$D$2:$D$1001,"&lt;=44999",Crowdfunding!$F$2:$F$1001,"canceled")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6">
      <c r="A12" t="s">
        <v>2104</v>
      </c>
      <c r="B12">
        <f>COUNTIFS(Crowdfunding!$D$2:$D$1001,"&gt;=45000",Crowdfunding!$D$2:$D$1001,"&lt;=49999",Crowdfunding!$F$2:$F$1001,"successful")</f>
        <v>8</v>
      </c>
      <c r="C12">
        <f>COUNTIFS(Crowdfunding!$D$2:$D$1001,"&gt;=45000",Crowdfunding!$D$2:$D$1001,"&lt;=49999",Crowdfunding!$F$2:$F$1001,"failed")</f>
        <v>3</v>
      </c>
      <c r="D12">
        <f>COUNTIFS(Crowdfunding!$D$2:$D$1001,"&gt;=45000",Crowdfunding!$D$2:$D$1001,"&lt;=49999",Crowdfunding!$F$2:$F$1001,"canceled")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ht="31.2" x14ac:dyDescent="0.6">
      <c r="A13" s="11" t="s">
        <v>2105</v>
      </c>
      <c r="B13">
        <f>COUNTIFS(Crowdfunding!$D$2:$D$1001,"&gt;=50000",Crowdfunding!$F$2:$F$1001,"successful")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honeticPr fontId="18" type="noConversion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 vs Sub-Category</vt:lpstr>
      <vt:lpstr>Outcome vs Category</vt:lpstr>
      <vt:lpstr>Outcome Overtime</vt:lpstr>
      <vt:lpstr>Crowdfunding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Kirsten Zalobsky</cp:lastModifiedBy>
  <dcterms:created xsi:type="dcterms:W3CDTF">2021-09-29T18:52:28Z</dcterms:created>
  <dcterms:modified xsi:type="dcterms:W3CDTF">2022-09-19T21:36:25Z</dcterms:modified>
</cp:coreProperties>
</file>